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ustomProperty18.bin" ContentType="application/vnd.openxmlformats-officedocument.spreadsheetml.customProperty"/>
  <Override PartName="/xl/drawings/drawing15.xml" ContentType="application/vnd.openxmlformats-officedocument.drawing+xml"/>
  <Override PartName="/xl/customProperty19.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uk.corporg.net\NGDFS\Shared\NGDSSWRK002\Strategic_Financial_Planning\A - RIIO Business Partnering\RFPR\2019-20\03 Publication Versions\"/>
    </mc:Choice>
  </mc:AlternateContent>
  <xr:revisionPtr revIDLastSave="0" documentId="13_ncr:1_{C0A15EE9-B236-4777-9D1E-9B2E3978C6F3}" xr6:coauthVersionLast="41" xr6:coauthVersionMax="43" xr10:uidLastSave="{00000000-0000-0000-0000-000000000000}"/>
  <workbookProtection workbookAlgorithmName="SHA-512" workbookHashValue="Z86KG+UrP8neeplbWVbTInQ5lRjrPnNv4A9KxM/QoVguwfFDodR5M6oWjju/PuOMkIUYJkSKMmytBZCIC1N9EA==" workbookSaltValue="4OT6qAMAW3n0b+nEjidUdw==" workbookSpinCount="100000" lockStructure="1"/>
  <bookViews>
    <workbookView xWindow="-120" yWindow="-120" windowWidth="19440" windowHeight="15000" tabRatio="847" xr2:uid="{00000000-000D-0000-FFFF-FFFF00000000}"/>
  </bookViews>
  <sheets>
    <sheet name="RFPR cover" sheetId="13" r:id="rId1"/>
    <sheet name="Data" sheetId="28" r:id="rId2"/>
    <sheet name="Content &amp; Version Control" sheetId="21" r:id="rId3"/>
    <sheet name="Change log" sheetId="14" r:id="rId4"/>
    <sheet name="R1 - RoRE" sheetId="1"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state="hidden" r:id="rId12"/>
    <sheet name="R8 - Net Debt" sheetId="27" r:id="rId13"/>
    <sheet name="R8a - Net Debt input" sheetId="31" state="hidden" r:id="rId14"/>
    <sheet name="R9 - RAV" sheetId="10" r:id="rId15"/>
    <sheet name="R10 - Tax" sheetId="29" r:id="rId16"/>
    <sheet name="R11 - Dividends" sheetId="11" r:id="rId17"/>
    <sheet name="R12 - Pensions" sheetId="19" r:id="rId18"/>
    <sheet name="R13 - Other Activities " sheetId="20"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log'!$A$1:$D$60</definedName>
    <definedName name="_xlnm.Print_Area" localSheetId="2">'Content &amp; Version Control'!$A$1:$H$19</definedName>
    <definedName name="_xlnm.Print_Area" localSheetId="4">'R1 - RoRE'!$A$1:$O$47</definedName>
    <definedName name="_xlnm.Print_Area" localSheetId="15">'R10 - Tax'!$A$1:$L$48</definedName>
    <definedName name="_xlnm.Print_Area" localSheetId="16">'R11 - Dividends'!$A$1:$L$18</definedName>
    <definedName name="_xlnm.Print_Area" localSheetId="17">'R12 - Pensions'!$A$1:$K$40</definedName>
    <definedName name="_xlnm.Print_Area" localSheetId="18">'R13 - Other Activities '!$A$1:$L$15</definedName>
    <definedName name="_xlnm.Print_Area" localSheetId="5">'R2 - Revenue'!$A$1:$L$71</definedName>
    <definedName name="_xlnm.Print_Area" localSheetId="6">'R3 - Rec to totex'!$A$1:$K$81</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input'!$A$4:$AN$800</definedName>
    <definedName name="_xlnm.Print_Area" localSheetId="12">'R8 - Net Debt'!$A$1:$L$52</definedName>
    <definedName name="_xlnm.Print_Area" localSheetId="13">'R8a - Net Debt input'!$A$4:$AL$464</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25" i="30" l="1"/>
  <c r="D525" i="30"/>
  <c r="E525" i="30"/>
  <c r="M55" i="2"/>
  <c r="L55" i="2"/>
  <c r="M54" i="2"/>
  <c r="L54" i="2"/>
  <c r="M27" i="2"/>
  <c r="L27" i="2"/>
  <c r="M53" i="2" l="1"/>
  <c r="L52" i="2" l="1"/>
  <c r="L53" i="2"/>
  <c r="M52" i="2"/>
  <c r="L51" i="2"/>
  <c r="M51" i="2"/>
  <c r="H43" i="28" l="1"/>
  <c r="I43" i="28"/>
  <c r="J43" i="28"/>
  <c r="N652" i="30" l="1"/>
  <c r="O652" i="30"/>
  <c r="P652" i="30"/>
  <c r="Q652" i="30"/>
  <c r="R652" i="30"/>
  <c r="S652" i="30"/>
  <c r="T652" i="30"/>
  <c r="U652" i="30"/>
  <c r="V652" i="30"/>
  <c r="W652" i="30"/>
  <c r="X652" i="30"/>
  <c r="Y652" i="30"/>
  <c r="N642" i="30"/>
  <c r="O642" i="30"/>
  <c r="P642" i="30"/>
  <c r="Q642" i="30"/>
  <c r="R642" i="30"/>
  <c r="S642" i="30"/>
  <c r="T642" i="30"/>
  <c r="U642" i="30"/>
  <c r="V642" i="30"/>
  <c r="W642" i="30"/>
  <c r="X642" i="30"/>
  <c r="Y642" i="30"/>
  <c r="N591" i="30"/>
  <c r="O591" i="30"/>
  <c r="P591" i="30"/>
  <c r="Q591" i="30"/>
  <c r="R591" i="30"/>
  <c r="S591" i="30"/>
  <c r="T591" i="30"/>
  <c r="U591" i="30"/>
  <c r="V591" i="30"/>
  <c r="W591" i="30"/>
  <c r="X591" i="30"/>
  <c r="Y591" i="30"/>
  <c r="U168" i="31" l="1"/>
  <c r="V168" i="31"/>
  <c r="W168" i="31"/>
  <c r="X168" i="31"/>
  <c r="Y168" i="31"/>
  <c r="Z168" i="31"/>
  <c r="AA168" i="31"/>
  <c r="AB168" i="31"/>
  <c r="AC168" i="31"/>
  <c r="AD168" i="31"/>
  <c r="AE168" i="31"/>
  <c r="AF168" i="31"/>
  <c r="T168" i="31"/>
  <c r="E5" i="10" l="1"/>
  <c r="F5" i="10"/>
  <c r="G5" i="10"/>
  <c r="H5" i="10"/>
  <c r="I5" i="10"/>
  <c r="J5" i="10"/>
  <c r="K5" i="10"/>
  <c r="D5" i="10"/>
  <c r="D621" i="30" l="1"/>
  <c r="E621" i="30"/>
  <c r="F621" i="30"/>
  <c r="G621" i="30"/>
  <c r="H621" i="30"/>
  <c r="I621" i="30"/>
  <c r="D622" i="30"/>
  <c r="E622" i="30"/>
  <c r="F622" i="30"/>
  <c r="G622" i="30"/>
  <c r="H622" i="30"/>
  <c r="I622" i="30"/>
  <c r="D623" i="30"/>
  <c r="E623" i="30"/>
  <c r="F623" i="30"/>
  <c r="G623" i="30"/>
  <c r="H623" i="30"/>
  <c r="I623" i="30"/>
  <c r="D624" i="30"/>
  <c r="E624" i="30"/>
  <c r="F624" i="30"/>
  <c r="G624" i="30"/>
  <c r="H624" i="30"/>
  <c r="I624" i="30"/>
  <c r="D625" i="30"/>
  <c r="E625" i="30"/>
  <c r="F625" i="30"/>
  <c r="G625" i="30"/>
  <c r="H625" i="30"/>
  <c r="I625" i="30"/>
  <c r="D626" i="30"/>
  <c r="E626" i="30"/>
  <c r="F626" i="30"/>
  <c r="G626" i="30"/>
  <c r="H626" i="30"/>
  <c r="I626" i="30"/>
  <c r="D627" i="30"/>
  <c r="E627" i="30"/>
  <c r="F627" i="30"/>
  <c r="G627" i="30"/>
  <c r="H627" i="30"/>
  <c r="I627" i="30"/>
  <c r="D628" i="30"/>
  <c r="E628" i="30"/>
  <c r="F628" i="30"/>
  <c r="G628" i="30"/>
  <c r="H628" i="30"/>
  <c r="I628" i="30"/>
  <c r="C332" i="30" l="1"/>
  <c r="D332" i="30"/>
  <c r="E332" i="30"/>
  <c r="C333" i="30"/>
  <c r="D333" i="30"/>
  <c r="E333" i="30"/>
  <c r="C334" i="30"/>
  <c r="D334" i="30"/>
  <c r="E334" i="30"/>
  <c r="C335" i="30"/>
  <c r="D335" i="30"/>
  <c r="E335" i="30"/>
  <c r="C336" i="30"/>
  <c r="D336" i="30"/>
  <c r="E336" i="30"/>
  <c r="C337" i="30"/>
  <c r="D337" i="30"/>
  <c r="E337" i="30"/>
  <c r="C338" i="30"/>
  <c r="D338" i="30"/>
  <c r="E338" i="30"/>
  <c r="C339" i="30"/>
  <c r="D339" i="30"/>
  <c r="E339" i="30"/>
  <c r="F432" i="30"/>
  <c r="G432" i="30"/>
  <c r="H432" i="30"/>
  <c r="I432" i="30"/>
  <c r="F433" i="30"/>
  <c r="G433" i="30"/>
  <c r="H433" i="30"/>
  <c r="I433" i="30"/>
  <c r="F434" i="30"/>
  <c r="G434" i="30"/>
  <c r="H434" i="30"/>
  <c r="I434" i="30"/>
  <c r="F435" i="30"/>
  <c r="G435" i="30"/>
  <c r="H435" i="30"/>
  <c r="I435" i="30"/>
  <c r="F436" i="30"/>
  <c r="G436" i="30"/>
  <c r="H436" i="30"/>
  <c r="I436" i="30"/>
  <c r="F437" i="30"/>
  <c r="G437" i="30"/>
  <c r="H437" i="30"/>
  <c r="I437" i="30"/>
  <c r="F438" i="30"/>
  <c r="G438" i="30"/>
  <c r="H438" i="30"/>
  <c r="I438" i="30"/>
  <c r="F439" i="30"/>
  <c r="G439" i="30"/>
  <c r="H439" i="30"/>
  <c r="I439" i="30"/>
  <c r="F440" i="30"/>
  <c r="G440" i="30"/>
  <c r="H440" i="30"/>
  <c r="I440" i="30"/>
  <c r="F441" i="30"/>
  <c r="G441" i="30"/>
  <c r="H441" i="30"/>
  <c r="I441" i="30"/>
  <c r="F442" i="30"/>
  <c r="G442" i="30"/>
  <c r="H442" i="30"/>
  <c r="I442" i="30"/>
  <c r="F443" i="30"/>
  <c r="G443" i="30"/>
  <c r="H443" i="30"/>
  <c r="I443" i="30"/>
  <c r="F444" i="30"/>
  <c r="G444" i="30"/>
  <c r="H444" i="30"/>
  <c r="I444" i="30"/>
  <c r="F445" i="30"/>
  <c r="G445" i="30"/>
  <c r="H445" i="30"/>
  <c r="I445" i="30"/>
  <c r="F446" i="30"/>
  <c r="G446" i="30"/>
  <c r="H446" i="30"/>
  <c r="I446" i="30"/>
  <c r="F447" i="30"/>
  <c r="G447" i="30"/>
  <c r="H447" i="30"/>
  <c r="I447" i="30"/>
  <c r="F448" i="30"/>
  <c r="G448" i="30"/>
  <c r="H448" i="30"/>
  <c r="I448" i="30"/>
  <c r="F449" i="30"/>
  <c r="G449" i="30"/>
  <c r="H449" i="30"/>
  <c r="I449" i="30"/>
  <c r="F450" i="30"/>
  <c r="G450" i="30"/>
  <c r="H450" i="30"/>
  <c r="I450" i="30"/>
  <c r="F451" i="30"/>
  <c r="G451" i="30"/>
  <c r="H451" i="30"/>
  <c r="I451" i="30"/>
  <c r="F452" i="30"/>
  <c r="G452" i="30"/>
  <c r="H452" i="30"/>
  <c r="I452" i="30"/>
  <c r="F453" i="30"/>
  <c r="G453" i="30"/>
  <c r="H453" i="30"/>
  <c r="I453" i="30"/>
  <c r="F454" i="30"/>
  <c r="G454" i="30"/>
  <c r="H454" i="30"/>
  <c r="I454" i="30"/>
  <c r="F455" i="30"/>
  <c r="G455" i="30"/>
  <c r="H455" i="30"/>
  <c r="I455" i="30"/>
  <c r="F456" i="30"/>
  <c r="G456" i="30"/>
  <c r="H456" i="30"/>
  <c r="I456" i="30"/>
  <c r="F457" i="30"/>
  <c r="G457" i="30"/>
  <c r="H457" i="30"/>
  <c r="I457" i="30"/>
  <c r="F458" i="30"/>
  <c r="G458" i="30"/>
  <c r="H458" i="30"/>
  <c r="I458" i="30"/>
  <c r="F459" i="30"/>
  <c r="G459" i="30"/>
  <c r="H459" i="30"/>
  <c r="I459" i="30"/>
  <c r="F460" i="30"/>
  <c r="G460" i="30"/>
  <c r="H460" i="30"/>
  <c r="I460" i="30"/>
  <c r="F461" i="30"/>
  <c r="G461" i="30"/>
  <c r="H461" i="30"/>
  <c r="I461" i="30"/>
  <c r="F462" i="30"/>
  <c r="G462" i="30"/>
  <c r="H462" i="30"/>
  <c r="I462" i="30"/>
  <c r="F463" i="30"/>
  <c r="G463" i="30"/>
  <c r="H463" i="30"/>
  <c r="I463" i="30"/>
  <c r="F464" i="30"/>
  <c r="G464" i="30"/>
  <c r="H464" i="30"/>
  <c r="I464" i="30"/>
  <c r="F465" i="30"/>
  <c r="G465" i="30"/>
  <c r="H465" i="30"/>
  <c r="I465" i="30"/>
  <c r="F466" i="30"/>
  <c r="G466" i="30"/>
  <c r="H466" i="30"/>
  <c r="I466" i="30"/>
  <c r="F467" i="30"/>
  <c r="G467" i="30"/>
  <c r="H467" i="30"/>
  <c r="I467" i="30"/>
  <c r="F468" i="30"/>
  <c r="G468" i="30"/>
  <c r="H468" i="30"/>
  <c r="I468" i="30"/>
  <c r="F469" i="30"/>
  <c r="G469" i="30"/>
  <c r="H469" i="30"/>
  <c r="I469" i="30"/>
  <c r="F470" i="30"/>
  <c r="G470" i="30"/>
  <c r="H470" i="30"/>
  <c r="I470" i="30"/>
  <c r="F471" i="30"/>
  <c r="G471" i="30"/>
  <c r="H471" i="30"/>
  <c r="I471" i="30"/>
  <c r="F472" i="30"/>
  <c r="G472" i="30"/>
  <c r="H472" i="30"/>
  <c r="I472" i="30"/>
  <c r="F473" i="30"/>
  <c r="G473" i="30"/>
  <c r="H473" i="30"/>
  <c r="I473" i="30"/>
  <c r="F474" i="30"/>
  <c r="G474" i="30"/>
  <c r="H474" i="30"/>
  <c r="I474" i="30"/>
  <c r="F475" i="30"/>
  <c r="G475" i="30"/>
  <c r="H475" i="30"/>
  <c r="I475" i="30"/>
  <c r="F476" i="30"/>
  <c r="G476" i="30"/>
  <c r="H476" i="30"/>
  <c r="I476" i="30"/>
  <c r="F477" i="30"/>
  <c r="G477" i="30"/>
  <c r="H477" i="30"/>
  <c r="I477" i="30"/>
  <c r="F478" i="30"/>
  <c r="G478" i="30"/>
  <c r="H478" i="30"/>
  <c r="I478" i="30"/>
  <c r="F479" i="30"/>
  <c r="G479" i="30"/>
  <c r="H479" i="30"/>
  <c r="I479" i="30"/>
  <c r="F480" i="30"/>
  <c r="G480" i="30"/>
  <c r="H480" i="30"/>
  <c r="I480" i="30"/>
  <c r="F481" i="30"/>
  <c r="G481" i="30"/>
  <c r="H481" i="30"/>
  <c r="I481" i="30"/>
  <c r="F482" i="30"/>
  <c r="G482" i="30"/>
  <c r="H482" i="30"/>
  <c r="I482" i="30"/>
  <c r="F483" i="30"/>
  <c r="G483" i="30"/>
  <c r="H483" i="30"/>
  <c r="I483" i="30"/>
  <c r="F484" i="30"/>
  <c r="G484" i="30"/>
  <c r="H484" i="30"/>
  <c r="I484" i="30"/>
  <c r="F485" i="30"/>
  <c r="G485" i="30"/>
  <c r="H485" i="30"/>
  <c r="I485" i="30"/>
  <c r="F486" i="30"/>
  <c r="G486" i="30"/>
  <c r="H486" i="30"/>
  <c r="I486" i="30"/>
  <c r="F487" i="30"/>
  <c r="G487" i="30"/>
  <c r="H487" i="30"/>
  <c r="I487" i="30"/>
  <c r="F488" i="30"/>
  <c r="G488" i="30"/>
  <c r="H488" i="30"/>
  <c r="I488" i="30"/>
  <c r="F489" i="30"/>
  <c r="G489" i="30"/>
  <c r="H489" i="30"/>
  <c r="I489" i="30"/>
  <c r="F490" i="30"/>
  <c r="G490" i="30"/>
  <c r="H490" i="30"/>
  <c r="I490" i="30"/>
  <c r="F491" i="30"/>
  <c r="G491" i="30"/>
  <c r="H491" i="30"/>
  <c r="I491" i="30"/>
  <c r="F492" i="30"/>
  <c r="G492" i="30"/>
  <c r="H492" i="30"/>
  <c r="I492" i="30"/>
  <c r="F493" i="30"/>
  <c r="G493" i="30"/>
  <c r="H493" i="30"/>
  <c r="I493" i="30"/>
  <c r="F494" i="30"/>
  <c r="G494" i="30"/>
  <c r="H494" i="30"/>
  <c r="I494" i="30"/>
  <c r="F495" i="30"/>
  <c r="G495" i="30"/>
  <c r="H495" i="30"/>
  <c r="I495" i="30"/>
  <c r="F496" i="30"/>
  <c r="G496" i="30"/>
  <c r="H496" i="30"/>
  <c r="I496" i="30"/>
  <c r="F497" i="30"/>
  <c r="G497" i="30"/>
  <c r="H497" i="30"/>
  <c r="I497" i="30"/>
  <c r="F498" i="30"/>
  <c r="G498" i="30"/>
  <c r="H498" i="30"/>
  <c r="I498" i="30"/>
  <c r="F499" i="30"/>
  <c r="G499" i="30"/>
  <c r="H499" i="30"/>
  <c r="I499" i="30"/>
  <c r="F500" i="30"/>
  <c r="G500" i="30"/>
  <c r="H500" i="30"/>
  <c r="I500" i="30"/>
  <c r="F501" i="30"/>
  <c r="G501" i="30"/>
  <c r="H501" i="30"/>
  <c r="I501" i="30"/>
  <c r="F502" i="30"/>
  <c r="G502" i="30"/>
  <c r="H502" i="30"/>
  <c r="I502" i="30"/>
  <c r="F503" i="30"/>
  <c r="G503" i="30"/>
  <c r="H503" i="30"/>
  <c r="I503" i="30"/>
  <c r="F504" i="30"/>
  <c r="G504" i="30"/>
  <c r="H504" i="30"/>
  <c r="I504" i="30"/>
  <c r="F505" i="30"/>
  <c r="G505" i="30"/>
  <c r="H505" i="30"/>
  <c r="I505" i="30"/>
  <c r="F506" i="30"/>
  <c r="G506" i="30"/>
  <c r="H506" i="30"/>
  <c r="I506" i="30"/>
  <c r="F507" i="30"/>
  <c r="G507" i="30"/>
  <c r="H507" i="30"/>
  <c r="I507" i="30"/>
  <c r="E331" i="30"/>
  <c r="I63" i="30"/>
  <c r="H63" i="30"/>
  <c r="G63" i="30"/>
  <c r="F63" i="30"/>
  <c r="E63" i="30"/>
  <c r="D63" i="30"/>
  <c r="C63" i="30"/>
  <c r="I62" i="30"/>
  <c r="H62" i="30"/>
  <c r="G62" i="30"/>
  <c r="F62" i="30"/>
  <c r="E62" i="30"/>
  <c r="D62" i="30"/>
  <c r="C62" i="30"/>
  <c r="I61" i="30"/>
  <c r="I113" i="30" s="1"/>
  <c r="H61" i="30"/>
  <c r="H113" i="30" s="1"/>
  <c r="G61" i="30"/>
  <c r="G113" i="30" s="1"/>
  <c r="F61" i="30"/>
  <c r="F113" i="30" s="1"/>
  <c r="E61" i="30"/>
  <c r="E113" i="30" s="1"/>
  <c r="D61" i="30"/>
  <c r="D113" i="30" s="1"/>
  <c r="C61" i="30"/>
  <c r="C113" i="30" s="1"/>
  <c r="I60" i="30"/>
  <c r="H60" i="30"/>
  <c r="G60" i="30"/>
  <c r="F60" i="30"/>
  <c r="E60" i="30"/>
  <c r="D60" i="30"/>
  <c r="C60" i="30"/>
  <c r="I59" i="30"/>
  <c r="H59" i="30"/>
  <c r="G59" i="30"/>
  <c r="F59" i="30"/>
  <c r="E59" i="30"/>
  <c r="D59" i="30"/>
  <c r="C59" i="30"/>
  <c r="I58" i="30"/>
  <c r="H58" i="30"/>
  <c r="G58" i="30"/>
  <c r="F58" i="30"/>
  <c r="E58" i="30"/>
  <c r="D58" i="30"/>
  <c r="C58" i="30"/>
  <c r="I57" i="30"/>
  <c r="H57" i="30"/>
  <c r="G57" i="30"/>
  <c r="F57" i="30"/>
  <c r="E57" i="30"/>
  <c r="D57" i="30"/>
  <c r="C57" i="30"/>
  <c r="I56" i="30"/>
  <c r="H56" i="30"/>
  <c r="G56" i="30"/>
  <c r="F56" i="30"/>
  <c r="E56" i="30"/>
  <c r="D56" i="30"/>
  <c r="C56" i="30"/>
  <c r="I55" i="30"/>
  <c r="H55" i="30"/>
  <c r="G55" i="30"/>
  <c r="F55" i="30"/>
  <c r="E55" i="30"/>
  <c r="D55" i="30"/>
  <c r="C55" i="30"/>
  <c r="I54" i="30"/>
  <c r="H54" i="30"/>
  <c r="G54" i="30"/>
  <c r="F54" i="30"/>
  <c r="E54" i="30"/>
  <c r="D54" i="30"/>
  <c r="C54" i="30"/>
  <c r="I53" i="30"/>
  <c r="H53" i="30"/>
  <c r="G53" i="30"/>
  <c r="F53" i="30"/>
  <c r="E53" i="30"/>
  <c r="D53" i="30"/>
  <c r="C53" i="30"/>
  <c r="I52" i="30"/>
  <c r="H52" i="30"/>
  <c r="G52" i="30"/>
  <c r="F52" i="30"/>
  <c r="E52" i="30"/>
  <c r="D52" i="30"/>
  <c r="C52" i="30"/>
  <c r="I51" i="30"/>
  <c r="H51" i="30"/>
  <c r="G51" i="30"/>
  <c r="F51" i="30"/>
  <c r="E51" i="30"/>
  <c r="D51" i="30"/>
  <c r="C51" i="30"/>
  <c r="I50" i="30"/>
  <c r="H50" i="30"/>
  <c r="G50" i="30"/>
  <c r="F50" i="30"/>
  <c r="E50" i="30"/>
  <c r="D50" i="30"/>
  <c r="C50" i="30"/>
  <c r="I49" i="30"/>
  <c r="H49" i="30"/>
  <c r="G49" i="30"/>
  <c r="F49" i="30"/>
  <c r="E49" i="30"/>
  <c r="D49" i="30"/>
  <c r="C49" i="30"/>
  <c r="I48" i="30"/>
  <c r="H48" i="30"/>
  <c r="G48" i="30"/>
  <c r="F48" i="30"/>
  <c r="E48" i="30"/>
  <c r="D48" i="30"/>
  <c r="C48" i="30"/>
  <c r="I47" i="30"/>
  <c r="H47" i="30"/>
  <c r="G47" i="30"/>
  <c r="F47" i="30"/>
  <c r="E47" i="30"/>
  <c r="D47" i="30"/>
  <c r="C47" i="30"/>
  <c r="I46" i="30"/>
  <c r="H46" i="30"/>
  <c r="G46" i="30"/>
  <c r="F46" i="30"/>
  <c r="E46" i="30"/>
  <c r="D46" i="30"/>
  <c r="C46" i="30"/>
  <c r="I45" i="30"/>
  <c r="H45" i="30"/>
  <c r="G45" i="30"/>
  <c r="F45" i="30"/>
  <c r="E45" i="30"/>
  <c r="D45" i="30"/>
  <c r="C45" i="30"/>
  <c r="I44" i="30"/>
  <c r="H44" i="30"/>
  <c r="G44" i="30"/>
  <c r="F44" i="30"/>
  <c r="E44" i="30"/>
  <c r="D44" i="30"/>
  <c r="C44" i="30"/>
  <c r="I43" i="30"/>
  <c r="H43" i="30"/>
  <c r="G43" i="30"/>
  <c r="F43" i="30"/>
  <c r="E43" i="30"/>
  <c r="D43" i="30"/>
  <c r="C43" i="30"/>
  <c r="I42" i="30"/>
  <c r="H42" i="30"/>
  <c r="G42" i="30"/>
  <c r="F42" i="30"/>
  <c r="E42" i="30"/>
  <c r="D42" i="30"/>
  <c r="C42" i="30"/>
  <c r="I41" i="30"/>
  <c r="H41" i="30"/>
  <c r="G41" i="30"/>
  <c r="F41" i="30"/>
  <c r="E41" i="30"/>
  <c r="D41" i="30"/>
  <c r="C41" i="30"/>
  <c r="I40" i="30"/>
  <c r="H40" i="30"/>
  <c r="G40" i="30"/>
  <c r="F40" i="30"/>
  <c r="E40" i="30"/>
  <c r="D40" i="30"/>
  <c r="C40" i="30"/>
  <c r="I39" i="30"/>
  <c r="H39" i="30"/>
  <c r="G39" i="30"/>
  <c r="F39" i="30"/>
  <c r="E39" i="30"/>
  <c r="D39" i="30"/>
  <c r="C39" i="30"/>
  <c r="I38" i="30"/>
  <c r="H38" i="30"/>
  <c r="G38" i="30"/>
  <c r="F38" i="30"/>
  <c r="E38" i="30"/>
  <c r="D38" i="30"/>
  <c r="C38" i="30"/>
  <c r="I37" i="30"/>
  <c r="H37" i="30"/>
  <c r="G37" i="30"/>
  <c r="F37" i="30"/>
  <c r="E37" i="30"/>
  <c r="D37" i="30"/>
  <c r="C37" i="30"/>
  <c r="I36" i="30"/>
  <c r="H36" i="30"/>
  <c r="G36" i="30"/>
  <c r="F36" i="30"/>
  <c r="E36" i="30"/>
  <c r="D36" i="30"/>
  <c r="C36" i="30"/>
  <c r="I35" i="30"/>
  <c r="H35" i="30"/>
  <c r="G35" i="30"/>
  <c r="F35" i="30"/>
  <c r="E35" i="30"/>
  <c r="D35" i="30"/>
  <c r="C35" i="30"/>
  <c r="I34" i="30"/>
  <c r="H34" i="30"/>
  <c r="G34" i="30"/>
  <c r="F34" i="30"/>
  <c r="E34" i="30"/>
  <c r="D34" i="30"/>
  <c r="C34" i="30"/>
  <c r="I33" i="30"/>
  <c r="H33" i="30"/>
  <c r="G33" i="30"/>
  <c r="F33" i="30"/>
  <c r="E33" i="30"/>
  <c r="D33" i="30"/>
  <c r="C33" i="30"/>
  <c r="I32" i="30"/>
  <c r="H32" i="30"/>
  <c r="G32" i="30"/>
  <c r="F32" i="30"/>
  <c r="E32" i="30"/>
  <c r="D32" i="30"/>
  <c r="C32" i="30"/>
  <c r="I31" i="30"/>
  <c r="H31" i="30"/>
  <c r="G31" i="30"/>
  <c r="F31" i="30"/>
  <c r="E31" i="30"/>
  <c r="D31" i="30"/>
  <c r="C31" i="30"/>
  <c r="I30" i="30"/>
  <c r="H30" i="30"/>
  <c r="G30" i="30"/>
  <c r="F30" i="30"/>
  <c r="E30" i="30"/>
  <c r="D30" i="30"/>
  <c r="C30" i="30"/>
  <c r="I29" i="30"/>
  <c r="H29" i="30"/>
  <c r="G29" i="30"/>
  <c r="F29" i="30"/>
  <c r="E29" i="30"/>
  <c r="D29" i="30"/>
  <c r="C29" i="30"/>
  <c r="I28" i="30"/>
  <c r="H28" i="30"/>
  <c r="G28" i="30"/>
  <c r="F28" i="30"/>
  <c r="E28" i="30"/>
  <c r="D28" i="30"/>
  <c r="C28" i="30"/>
  <c r="H27" i="30"/>
  <c r="G27" i="30"/>
  <c r="F27" i="30"/>
  <c r="E27" i="30"/>
  <c r="D27" i="30"/>
  <c r="C19" i="30"/>
  <c r="I27" i="30"/>
  <c r="C27" i="30"/>
  <c r="D79" i="30" l="1"/>
  <c r="F80" i="30"/>
  <c r="G81" i="30"/>
  <c r="D82" i="30"/>
  <c r="E83" i="30"/>
  <c r="F84" i="30"/>
  <c r="G85" i="30"/>
  <c r="D86" i="30"/>
  <c r="E87" i="30"/>
  <c r="F88" i="30"/>
  <c r="C89" i="30"/>
  <c r="E91" i="30"/>
  <c r="F92" i="30"/>
  <c r="G93" i="30"/>
  <c r="D94" i="30"/>
  <c r="E95" i="30"/>
  <c r="F96" i="30"/>
  <c r="C97" i="30"/>
  <c r="D98" i="30"/>
  <c r="E99" i="30"/>
  <c r="F100" i="30"/>
  <c r="C101" i="30"/>
  <c r="D102" i="30"/>
  <c r="H102" i="30"/>
  <c r="I103" i="30"/>
  <c r="F104" i="30"/>
  <c r="C105" i="30"/>
  <c r="D106" i="30"/>
  <c r="E107" i="30"/>
  <c r="F108" i="30"/>
  <c r="G109" i="30"/>
  <c r="D110" i="30"/>
  <c r="H110" i="30"/>
  <c r="F112" i="30"/>
  <c r="D114" i="30"/>
  <c r="H114" i="30"/>
  <c r="I79" i="30"/>
  <c r="F79" i="30"/>
  <c r="D80" i="30"/>
  <c r="H80" i="30"/>
  <c r="E81" i="30"/>
  <c r="I81" i="30"/>
  <c r="F82" i="30"/>
  <c r="C83" i="30"/>
  <c r="G83" i="30"/>
  <c r="D84" i="30"/>
  <c r="H84" i="30"/>
  <c r="E85" i="30"/>
  <c r="I85" i="30"/>
  <c r="F86" i="30"/>
  <c r="C87" i="30"/>
  <c r="G87" i="30"/>
  <c r="D88" i="30"/>
  <c r="H88" i="30"/>
  <c r="E89" i="30"/>
  <c r="I89" i="30"/>
  <c r="F90" i="30"/>
  <c r="C91" i="30"/>
  <c r="G91" i="30"/>
  <c r="D92" i="30"/>
  <c r="H92" i="30"/>
  <c r="E93" i="30"/>
  <c r="I93" i="30"/>
  <c r="F94" i="30"/>
  <c r="C95" i="30"/>
  <c r="G95" i="30"/>
  <c r="D96" i="30"/>
  <c r="H96" i="30"/>
  <c r="E97" i="30"/>
  <c r="I97" i="30"/>
  <c r="F98" i="30"/>
  <c r="C99" i="30"/>
  <c r="G99" i="30"/>
  <c r="D100" i="30"/>
  <c r="H100" i="30"/>
  <c r="E101" i="30"/>
  <c r="I101" i="30"/>
  <c r="F102" i="30"/>
  <c r="C103" i="30"/>
  <c r="G103" i="30"/>
  <c r="D104" i="30"/>
  <c r="H104" i="30"/>
  <c r="E105" i="30"/>
  <c r="I105" i="30"/>
  <c r="F106" i="30"/>
  <c r="C107" i="30"/>
  <c r="G107" i="30"/>
  <c r="D108" i="30"/>
  <c r="H108" i="30"/>
  <c r="E109" i="30"/>
  <c r="I109" i="30"/>
  <c r="F110" i="30"/>
  <c r="C111" i="30"/>
  <c r="G111" i="30"/>
  <c r="D112" i="30"/>
  <c r="H112" i="30"/>
  <c r="F114" i="30"/>
  <c r="G79" i="30"/>
  <c r="E80" i="30"/>
  <c r="I80" i="30"/>
  <c r="F81" i="30"/>
  <c r="C82" i="30"/>
  <c r="G82" i="30"/>
  <c r="D83" i="30"/>
  <c r="H83" i="30"/>
  <c r="E84" i="30"/>
  <c r="I84" i="30"/>
  <c r="F85" i="30"/>
  <c r="C86" i="30"/>
  <c r="G86" i="30"/>
  <c r="D87" i="30"/>
  <c r="H87" i="30"/>
  <c r="E88" i="30"/>
  <c r="I88" i="30"/>
  <c r="F89" i="30"/>
  <c r="C90" i="30"/>
  <c r="G90" i="30"/>
  <c r="D91" i="30"/>
  <c r="H91" i="30"/>
  <c r="E92" i="30"/>
  <c r="I92" i="30"/>
  <c r="F93" i="30"/>
  <c r="C94" i="30"/>
  <c r="G94" i="30"/>
  <c r="D95" i="30"/>
  <c r="H95" i="30"/>
  <c r="E96" i="30"/>
  <c r="I96" i="30"/>
  <c r="F97" i="30"/>
  <c r="C98" i="30"/>
  <c r="G98" i="30"/>
  <c r="D99" i="30"/>
  <c r="H99" i="30"/>
  <c r="E100" i="30"/>
  <c r="I100" i="30"/>
  <c r="F101" i="30"/>
  <c r="C102" i="30"/>
  <c r="G102" i="30"/>
  <c r="D103" i="30"/>
  <c r="H103" i="30"/>
  <c r="E104" i="30"/>
  <c r="I104" i="30"/>
  <c r="F105" i="30"/>
  <c r="C106" i="30"/>
  <c r="G106" i="30"/>
  <c r="D107" i="30"/>
  <c r="H107" i="30"/>
  <c r="E108" i="30"/>
  <c r="I108" i="30"/>
  <c r="F109" i="30"/>
  <c r="C110" i="30"/>
  <c r="G110" i="30"/>
  <c r="D111" i="30"/>
  <c r="H111" i="30"/>
  <c r="E112" i="30"/>
  <c r="I112" i="30"/>
  <c r="C114" i="30"/>
  <c r="G114" i="30"/>
  <c r="H79" i="30"/>
  <c r="C81" i="30"/>
  <c r="H82" i="30"/>
  <c r="I83" i="30"/>
  <c r="C85" i="30"/>
  <c r="H86" i="30"/>
  <c r="I87" i="30"/>
  <c r="G89" i="30"/>
  <c r="D90" i="30"/>
  <c r="H90" i="30"/>
  <c r="I91" i="30"/>
  <c r="C93" i="30"/>
  <c r="H94" i="30"/>
  <c r="I95" i="30"/>
  <c r="G97" i="30"/>
  <c r="H98" i="30"/>
  <c r="I99" i="30"/>
  <c r="G101" i="30"/>
  <c r="E103" i="30"/>
  <c r="G105" i="30"/>
  <c r="H106" i="30"/>
  <c r="I107" i="30"/>
  <c r="C109" i="30"/>
  <c r="E111" i="30"/>
  <c r="I111" i="30"/>
  <c r="C79" i="30"/>
  <c r="E79" i="30"/>
  <c r="C80" i="30"/>
  <c r="G80" i="30"/>
  <c r="D81" i="30"/>
  <c r="H81" i="30"/>
  <c r="E82" i="30"/>
  <c r="I82" i="30"/>
  <c r="F83" i="30"/>
  <c r="C84" i="30"/>
  <c r="G84" i="30"/>
  <c r="D85" i="30"/>
  <c r="H85" i="30"/>
  <c r="E86" i="30"/>
  <c r="I86" i="30"/>
  <c r="F87" i="30"/>
  <c r="C88" i="30"/>
  <c r="G88" i="30"/>
  <c r="D89" i="30"/>
  <c r="H89" i="30"/>
  <c r="E90" i="30"/>
  <c r="I90" i="30"/>
  <c r="F91" i="30"/>
  <c r="C92" i="30"/>
  <c r="G92" i="30"/>
  <c r="D93" i="30"/>
  <c r="H93" i="30"/>
  <c r="E94" i="30"/>
  <c r="I94" i="30"/>
  <c r="F95" i="30"/>
  <c r="C96" i="30"/>
  <c r="G96" i="30"/>
  <c r="D97" i="30"/>
  <c r="H97" i="30"/>
  <c r="E98" i="30"/>
  <c r="I98" i="30"/>
  <c r="F99" i="30"/>
  <c r="C100" i="30"/>
  <c r="G100" i="30"/>
  <c r="D101" i="30"/>
  <c r="H101" i="30"/>
  <c r="E102" i="30"/>
  <c r="I102" i="30"/>
  <c r="F103" i="30"/>
  <c r="C104" i="30"/>
  <c r="G104" i="30"/>
  <c r="D105" i="30"/>
  <c r="H105" i="30"/>
  <c r="E106" i="30"/>
  <c r="I106" i="30"/>
  <c r="F107" i="30"/>
  <c r="C108" i="30"/>
  <c r="G108" i="30"/>
  <c r="D109" i="30"/>
  <c r="H109" i="30"/>
  <c r="E110" i="30"/>
  <c r="I110" i="30"/>
  <c r="F111" i="30"/>
  <c r="C112" i="30"/>
  <c r="G112" i="30"/>
  <c r="E114" i="30"/>
  <c r="I114" i="30"/>
  <c r="C298" i="30"/>
  <c r="C319" i="30"/>
  <c r="D299" i="30"/>
  <c r="D320" i="30"/>
  <c r="E507" i="30"/>
  <c r="E415" i="30"/>
  <c r="C497" i="30"/>
  <c r="C405" i="30"/>
  <c r="E487" i="30"/>
  <c r="E395" i="30"/>
  <c r="D486" i="30"/>
  <c r="D394" i="30"/>
  <c r="E483" i="30"/>
  <c r="E391" i="30"/>
  <c r="C481" i="30"/>
  <c r="C389" i="30"/>
  <c r="E479" i="30"/>
  <c r="E387" i="30"/>
  <c r="C477" i="30"/>
  <c r="C385" i="30"/>
  <c r="E471" i="30"/>
  <c r="E379" i="30"/>
  <c r="C469" i="30"/>
  <c r="C377" i="30"/>
  <c r="D466" i="30"/>
  <c r="D374" i="30"/>
  <c r="C461" i="30"/>
  <c r="C369" i="30"/>
  <c r="E459" i="30"/>
  <c r="E367" i="30"/>
  <c r="E451" i="30"/>
  <c r="E359" i="30"/>
  <c r="D446" i="30"/>
  <c r="D354" i="30"/>
  <c r="E443" i="30"/>
  <c r="E351" i="30"/>
  <c r="D442" i="30"/>
  <c r="D350" i="30"/>
  <c r="D438" i="30"/>
  <c r="D346" i="30"/>
  <c r="C437" i="30"/>
  <c r="C345" i="30"/>
  <c r="C607" i="30"/>
  <c r="C626" i="30"/>
  <c r="C622" i="30"/>
  <c r="C603" i="30"/>
  <c r="C318" i="30"/>
  <c r="C297" i="30"/>
  <c r="D319" i="30"/>
  <c r="D298" i="30"/>
  <c r="E320" i="30"/>
  <c r="E299" i="30"/>
  <c r="D507" i="30"/>
  <c r="D415" i="30"/>
  <c r="C414" i="30"/>
  <c r="C506" i="30"/>
  <c r="E504" i="30"/>
  <c r="E412" i="30"/>
  <c r="D503" i="30"/>
  <c r="D411" i="30"/>
  <c r="C410" i="30"/>
  <c r="C502" i="30"/>
  <c r="E500" i="30"/>
  <c r="E408" i="30"/>
  <c r="D407" i="30"/>
  <c r="D499" i="30"/>
  <c r="C498" i="30"/>
  <c r="C406" i="30"/>
  <c r="E496" i="30"/>
  <c r="E404" i="30"/>
  <c r="D403" i="30"/>
  <c r="D495" i="30"/>
  <c r="C494" i="30"/>
  <c r="C402" i="30"/>
  <c r="E400" i="30"/>
  <c r="E492" i="30"/>
  <c r="D491" i="30"/>
  <c r="D399" i="30"/>
  <c r="C490" i="30"/>
  <c r="C398" i="30"/>
  <c r="E396" i="30"/>
  <c r="E488" i="30"/>
  <c r="D395" i="30"/>
  <c r="D487" i="30"/>
  <c r="C394" i="30"/>
  <c r="C486" i="30"/>
  <c r="E484" i="30"/>
  <c r="E392" i="30"/>
  <c r="D483" i="30"/>
  <c r="D391" i="30"/>
  <c r="C482" i="30"/>
  <c r="C390" i="30"/>
  <c r="E388" i="30"/>
  <c r="E480" i="30"/>
  <c r="D387" i="30"/>
  <c r="D479" i="30"/>
  <c r="C478" i="30"/>
  <c r="C386" i="30"/>
  <c r="E476" i="30"/>
  <c r="E384" i="30"/>
  <c r="D475" i="30"/>
  <c r="D383" i="30"/>
  <c r="C474" i="30"/>
  <c r="C382" i="30"/>
  <c r="E472" i="30"/>
  <c r="E380" i="30"/>
  <c r="D471" i="30"/>
  <c r="D379" i="30"/>
  <c r="C470" i="30"/>
  <c r="C378" i="30"/>
  <c r="E468" i="30"/>
  <c r="E376" i="30"/>
  <c r="D467" i="30"/>
  <c r="D375" i="30"/>
  <c r="C466" i="30"/>
  <c r="C374" i="30"/>
  <c r="E464" i="30"/>
  <c r="E372" i="30"/>
  <c r="D463" i="30"/>
  <c r="D371" i="30"/>
  <c r="C462" i="30"/>
  <c r="C370" i="30"/>
  <c r="E460" i="30"/>
  <c r="E368" i="30"/>
  <c r="D459" i="30"/>
  <c r="D367" i="30"/>
  <c r="C458" i="30"/>
  <c r="C366" i="30"/>
  <c r="E456" i="30"/>
  <c r="E364" i="30"/>
  <c r="D455" i="30"/>
  <c r="D363" i="30"/>
  <c r="C454" i="30"/>
  <c r="C362" i="30"/>
  <c r="E452" i="30"/>
  <c r="E360" i="30"/>
  <c r="D451" i="30"/>
  <c r="D359" i="30"/>
  <c r="C450" i="30"/>
  <c r="C358" i="30"/>
  <c r="E448" i="30"/>
  <c r="E356" i="30"/>
  <c r="D447" i="30"/>
  <c r="D355" i="30"/>
  <c r="C446" i="30"/>
  <c r="C354" i="30"/>
  <c r="E444" i="30"/>
  <c r="E352" i="30"/>
  <c r="D443" i="30"/>
  <c r="D351" i="30"/>
  <c r="C442" i="30"/>
  <c r="C350" i="30"/>
  <c r="E440" i="30"/>
  <c r="E348" i="30"/>
  <c r="D439" i="30"/>
  <c r="D347" i="30"/>
  <c r="C438" i="30"/>
  <c r="C346" i="30"/>
  <c r="E436" i="30"/>
  <c r="E344" i="30"/>
  <c r="D435" i="30"/>
  <c r="D343" i="30"/>
  <c r="C434" i="30"/>
  <c r="C342" i="30"/>
  <c r="E432" i="30"/>
  <c r="E340" i="30"/>
  <c r="C625" i="30"/>
  <c r="C606" i="30"/>
  <c r="C621" i="30"/>
  <c r="C602" i="30"/>
  <c r="E296" i="30"/>
  <c r="E317" i="30"/>
  <c r="E300" i="30"/>
  <c r="E321" i="30"/>
  <c r="C505" i="30"/>
  <c r="C413" i="30"/>
  <c r="D478" i="30"/>
  <c r="D386" i="30"/>
  <c r="D474" i="30"/>
  <c r="D382" i="30"/>
  <c r="C473" i="30"/>
  <c r="C381" i="30"/>
  <c r="C465" i="30"/>
  <c r="C373" i="30"/>
  <c r="D462" i="30"/>
  <c r="D370" i="30"/>
  <c r="C457" i="30"/>
  <c r="C365" i="30"/>
  <c r="E455" i="30"/>
  <c r="E363" i="30"/>
  <c r="C453" i="30"/>
  <c r="C361" i="30"/>
  <c r="D450" i="30"/>
  <c r="D358" i="30"/>
  <c r="C449" i="30"/>
  <c r="C357" i="30"/>
  <c r="E447" i="30"/>
  <c r="E355" i="30"/>
  <c r="C441" i="30"/>
  <c r="C349" i="30"/>
  <c r="E439" i="30"/>
  <c r="E347" i="30"/>
  <c r="E435" i="30"/>
  <c r="E343" i="30"/>
  <c r="D434" i="30"/>
  <c r="D342" i="30"/>
  <c r="C433" i="30"/>
  <c r="C341" i="30"/>
  <c r="C317" i="30"/>
  <c r="C296" i="30"/>
  <c r="D318" i="30"/>
  <c r="D297" i="30"/>
  <c r="E319" i="30"/>
  <c r="E298" i="30"/>
  <c r="C321" i="30"/>
  <c r="C300" i="30"/>
  <c r="C507" i="30"/>
  <c r="C415" i="30"/>
  <c r="E413" i="30"/>
  <c r="E505" i="30"/>
  <c r="D412" i="30"/>
  <c r="D504" i="30"/>
  <c r="C411" i="30"/>
  <c r="C503" i="30"/>
  <c r="E409" i="30"/>
  <c r="E501" i="30"/>
  <c r="D500" i="30"/>
  <c r="D408" i="30"/>
  <c r="C407" i="30"/>
  <c r="C499" i="30"/>
  <c r="E405" i="30"/>
  <c r="E497" i="30"/>
  <c r="D404" i="30"/>
  <c r="D496" i="30"/>
  <c r="C403" i="30"/>
  <c r="C495" i="30"/>
  <c r="E493" i="30"/>
  <c r="E401" i="30"/>
  <c r="D400" i="30"/>
  <c r="D492" i="30"/>
  <c r="C491" i="30"/>
  <c r="C399" i="30"/>
  <c r="E397" i="30"/>
  <c r="E489" i="30"/>
  <c r="D396" i="30"/>
  <c r="D488" i="30"/>
  <c r="C395" i="30"/>
  <c r="C487" i="30"/>
  <c r="E485" i="30"/>
  <c r="E393" i="30"/>
  <c r="D484" i="30"/>
  <c r="D392" i="30"/>
  <c r="C483" i="30"/>
  <c r="C391" i="30"/>
  <c r="E389" i="30"/>
  <c r="E481" i="30"/>
  <c r="D388" i="30"/>
  <c r="D480" i="30"/>
  <c r="C387" i="30"/>
  <c r="C479" i="30"/>
  <c r="E477" i="30"/>
  <c r="E385" i="30"/>
  <c r="D384" i="30"/>
  <c r="D476" i="30"/>
  <c r="C475" i="30"/>
  <c r="C383" i="30"/>
  <c r="E381" i="30"/>
  <c r="E473" i="30"/>
  <c r="D472" i="30"/>
  <c r="D380" i="30"/>
  <c r="C379" i="30"/>
  <c r="C471" i="30"/>
  <c r="E469" i="30"/>
  <c r="E377" i="30"/>
  <c r="D468" i="30"/>
  <c r="D376" i="30"/>
  <c r="C375" i="30"/>
  <c r="C467" i="30"/>
  <c r="E465" i="30"/>
  <c r="E373" i="30"/>
  <c r="D372" i="30"/>
  <c r="D464" i="30"/>
  <c r="C463" i="30"/>
  <c r="C371" i="30"/>
  <c r="E461" i="30"/>
  <c r="E369" i="30"/>
  <c r="D460" i="30"/>
  <c r="D368" i="30"/>
  <c r="C459" i="30"/>
  <c r="C367" i="30"/>
  <c r="E365" i="30"/>
  <c r="E457" i="30"/>
  <c r="D456" i="30"/>
  <c r="D364" i="30"/>
  <c r="C363" i="30"/>
  <c r="C455" i="30"/>
  <c r="E361" i="30"/>
  <c r="E453" i="30"/>
  <c r="D452" i="30"/>
  <c r="D360" i="30"/>
  <c r="C451" i="30"/>
  <c r="C359" i="30"/>
  <c r="E449" i="30"/>
  <c r="E357" i="30"/>
  <c r="D356" i="30"/>
  <c r="D448" i="30"/>
  <c r="C447" i="30"/>
  <c r="C355" i="30"/>
  <c r="E445" i="30"/>
  <c r="E353" i="30"/>
  <c r="D352" i="30"/>
  <c r="D444" i="30"/>
  <c r="C443" i="30"/>
  <c r="C351" i="30"/>
  <c r="E349" i="30"/>
  <c r="E441" i="30"/>
  <c r="D440" i="30"/>
  <c r="D348" i="30"/>
  <c r="C347" i="30"/>
  <c r="C439" i="30"/>
  <c r="E437" i="30"/>
  <c r="E345" i="30"/>
  <c r="D436" i="30"/>
  <c r="D344" i="30"/>
  <c r="C343" i="30"/>
  <c r="C435" i="30"/>
  <c r="E433" i="30"/>
  <c r="E341" i="30"/>
  <c r="D340" i="30"/>
  <c r="D432" i="30"/>
  <c r="C609" i="30"/>
  <c r="C628" i="30"/>
  <c r="C624" i="30"/>
  <c r="C605" i="30"/>
  <c r="D506" i="30"/>
  <c r="D414" i="30"/>
  <c r="E503" i="30"/>
  <c r="E411" i="30"/>
  <c r="D502" i="30"/>
  <c r="D410" i="30"/>
  <c r="C501" i="30"/>
  <c r="C409" i="30"/>
  <c r="E499" i="30"/>
  <c r="E407" i="30"/>
  <c r="D498" i="30"/>
  <c r="D406" i="30"/>
  <c r="E495" i="30"/>
  <c r="E403" i="30"/>
  <c r="D494" i="30"/>
  <c r="D402" i="30"/>
  <c r="C493" i="30"/>
  <c r="C401" i="30"/>
  <c r="E491" i="30"/>
  <c r="E399" i="30"/>
  <c r="D490" i="30"/>
  <c r="D398" i="30"/>
  <c r="C489" i="30"/>
  <c r="C397" i="30"/>
  <c r="C485" i="30"/>
  <c r="C393" i="30"/>
  <c r="D482" i="30"/>
  <c r="D390" i="30"/>
  <c r="E475" i="30"/>
  <c r="E383" i="30"/>
  <c r="D470" i="30"/>
  <c r="D378" i="30"/>
  <c r="E467" i="30"/>
  <c r="E375" i="30"/>
  <c r="E463" i="30"/>
  <c r="E371" i="30"/>
  <c r="D366" i="30"/>
  <c r="D458" i="30"/>
  <c r="D454" i="30"/>
  <c r="D362" i="30"/>
  <c r="C445" i="30"/>
  <c r="C353" i="30"/>
  <c r="D317" i="30"/>
  <c r="D296" i="30"/>
  <c r="E318" i="30"/>
  <c r="E297" i="30"/>
  <c r="C299" i="30"/>
  <c r="C320" i="30"/>
  <c r="D300" i="30"/>
  <c r="D321" i="30"/>
  <c r="E506" i="30"/>
  <c r="E414" i="30"/>
  <c r="D505" i="30"/>
  <c r="D413" i="30"/>
  <c r="C504" i="30"/>
  <c r="C412" i="30"/>
  <c r="E502" i="30"/>
  <c r="E410" i="30"/>
  <c r="D501" i="30"/>
  <c r="D409" i="30"/>
  <c r="C408" i="30"/>
  <c r="C500" i="30"/>
  <c r="E498" i="30"/>
  <c r="E406" i="30"/>
  <c r="D497" i="30"/>
  <c r="D405" i="30"/>
  <c r="C496" i="30"/>
  <c r="C404" i="30"/>
  <c r="E494" i="30"/>
  <c r="E402" i="30"/>
  <c r="D401" i="30"/>
  <c r="D493" i="30"/>
  <c r="C492" i="30"/>
  <c r="C400" i="30"/>
  <c r="E490" i="30"/>
  <c r="E398" i="30"/>
  <c r="D489" i="30"/>
  <c r="D397" i="30"/>
  <c r="C488" i="30"/>
  <c r="C396" i="30"/>
  <c r="E486" i="30"/>
  <c r="E394" i="30"/>
  <c r="D485" i="30"/>
  <c r="D393" i="30"/>
  <c r="C484" i="30"/>
  <c r="C392" i="30"/>
  <c r="E482" i="30"/>
  <c r="E390" i="30"/>
  <c r="D481" i="30"/>
  <c r="D389" i="30"/>
  <c r="C480" i="30"/>
  <c r="C388" i="30"/>
  <c r="E478" i="30"/>
  <c r="E386" i="30"/>
  <c r="D477" i="30"/>
  <c r="D385" i="30"/>
  <c r="C476" i="30"/>
  <c r="C384" i="30"/>
  <c r="E474" i="30"/>
  <c r="E382" i="30"/>
  <c r="D473" i="30"/>
  <c r="D381" i="30"/>
  <c r="C472" i="30"/>
  <c r="C380" i="30"/>
  <c r="E470" i="30"/>
  <c r="E378" i="30"/>
  <c r="D469" i="30"/>
  <c r="D377" i="30"/>
  <c r="C468" i="30"/>
  <c r="C376" i="30"/>
  <c r="E466" i="30"/>
  <c r="E374" i="30"/>
  <c r="D465" i="30"/>
  <c r="D373" i="30"/>
  <c r="C464" i="30"/>
  <c r="C372" i="30"/>
  <c r="E462" i="30"/>
  <c r="E370" i="30"/>
  <c r="D369" i="30"/>
  <c r="D461" i="30"/>
  <c r="C460" i="30"/>
  <c r="C368" i="30"/>
  <c r="E458" i="30"/>
  <c r="E366" i="30"/>
  <c r="D457" i="30"/>
  <c r="D365" i="30"/>
  <c r="C456" i="30"/>
  <c r="C364" i="30"/>
  <c r="E454" i="30"/>
  <c r="E362" i="30"/>
  <c r="D453" i="30"/>
  <c r="D361" i="30"/>
  <c r="C452" i="30"/>
  <c r="C360" i="30"/>
  <c r="E450" i="30"/>
  <c r="E358" i="30"/>
  <c r="D449" i="30"/>
  <c r="D357" i="30"/>
  <c r="C448" i="30"/>
  <c r="C356" i="30"/>
  <c r="E446" i="30"/>
  <c r="E354" i="30"/>
  <c r="D445" i="30"/>
  <c r="D353" i="30"/>
  <c r="C444" i="30"/>
  <c r="C352" i="30"/>
  <c r="E442" i="30"/>
  <c r="E350" i="30"/>
  <c r="D441" i="30"/>
  <c r="D349" i="30"/>
  <c r="C440" i="30"/>
  <c r="C348" i="30"/>
  <c r="E438" i="30"/>
  <c r="E346" i="30"/>
  <c r="D437" i="30"/>
  <c r="D345" i="30"/>
  <c r="C436" i="30"/>
  <c r="C344" i="30"/>
  <c r="E434" i="30"/>
  <c r="E342" i="30"/>
  <c r="D433" i="30"/>
  <c r="D341" i="30"/>
  <c r="C432" i="30"/>
  <c r="C340" i="30"/>
  <c r="C627" i="30"/>
  <c r="C608" i="30"/>
  <c r="C623" i="30"/>
  <c r="C604" i="30"/>
  <c r="B21" i="1" l="1"/>
  <c r="B3" i="1" l="1"/>
  <c r="T21"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6" i="11"/>
  <c r="J16" i="11"/>
  <c r="I16" i="11"/>
  <c r="H16" i="11"/>
  <c r="G16" i="11"/>
  <c r="F16" i="11"/>
  <c r="E16" i="11"/>
  <c r="D16" i="11"/>
  <c r="B3" i="11"/>
  <c r="A3" i="11"/>
  <c r="A2" i="11"/>
  <c r="K65" i="29"/>
  <c r="J65" i="29"/>
  <c r="I65" i="29"/>
  <c r="H65" i="29"/>
  <c r="G65" i="29"/>
  <c r="F65" i="29"/>
  <c r="E65" i="29"/>
  <c r="D65" i="29"/>
  <c r="K19" i="29"/>
  <c r="J19" i="29"/>
  <c r="H19" i="29"/>
  <c r="G19" i="29"/>
  <c r="F19" i="29"/>
  <c r="E19" i="29"/>
  <c r="D19" i="29"/>
  <c r="A3" i="29"/>
  <c r="A2" i="29"/>
  <c r="K28" i="10"/>
  <c r="J28" i="10"/>
  <c r="I28" i="10"/>
  <c r="H28" i="10"/>
  <c r="G28" i="10"/>
  <c r="F28" i="10"/>
  <c r="E28" i="10"/>
  <c r="D28" i="10"/>
  <c r="A3" i="10"/>
  <c r="A2" i="10"/>
  <c r="AF460" i="31"/>
  <c r="AF461" i="31" s="1"/>
  <c r="AE460" i="31"/>
  <c r="AE461" i="31" s="1"/>
  <c r="AD460" i="31"/>
  <c r="AD461" i="31" s="1"/>
  <c r="AC460" i="31"/>
  <c r="AC461" i="31" s="1"/>
  <c r="AB460" i="31"/>
  <c r="AB461" i="31" s="1"/>
  <c r="AA460" i="31"/>
  <c r="AA461" i="31" s="1"/>
  <c r="Z460" i="31"/>
  <c r="Z461" i="31" s="1"/>
  <c r="Y460" i="31"/>
  <c r="Y461" i="31" s="1"/>
  <c r="X460" i="31"/>
  <c r="X461" i="31" s="1"/>
  <c r="W460" i="31"/>
  <c r="W461" i="31" s="1"/>
  <c r="V460" i="31"/>
  <c r="V461" i="31" s="1"/>
  <c r="U460" i="31"/>
  <c r="U461" i="31" s="1"/>
  <c r="T460" i="31"/>
  <c r="T461" i="31" s="1"/>
  <c r="AF454" i="31"/>
  <c r="AE454" i="31"/>
  <c r="AD454" i="31"/>
  <c r="AC454" i="31"/>
  <c r="AB454" i="31"/>
  <c r="AA454" i="31"/>
  <c r="Z454" i="31"/>
  <c r="Y454" i="31"/>
  <c r="X454" i="31"/>
  <c r="W454" i="31"/>
  <c r="V454" i="31"/>
  <c r="U454" i="31"/>
  <c r="T454" i="31"/>
  <c r="AF448" i="31"/>
  <c r="AE448" i="31"/>
  <c r="AD448" i="31"/>
  <c r="AC448" i="31"/>
  <c r="AB448" i="31"/>
  <c r="AA448" i="31"/>
  <c r="Z448" i="31"/>
  <c r="Y448" i="31"/>
  <c r="X448" i="31"/>
  <c r="W448" i="31"/>
  <c r="V448" i="31"/>
  <c r="U448" i="31"/>
  <c r="T448" i="31"/>
  <c r="AF440" i="31"/>
  <c r="AE440" i="31"/>
  <c r="AD440" i="31"/>
  <c r="AC440" i="31"/>
  <c r="AB440" i="31"/>
  <c r="AA440" i="31"/>
  <c r="Z440" i="31"/>
  <c r="Y440" i="31"/>
  <c r="X440" i="31"/>
  <c r="W440" i="31"/>
  <c r="V440" i="31"/>
  <c r="U440" i="31"/>
  <c r="T440" i="31"/>
  <c r="AF430" i="31"/>
  <c r="AE430" i="31"/>
  <c r="AD430" i="31"/>
  <c r="AC430" i="31"/>
  <c r="AB430" i="31"/>
  <c r="AA430" i="31"/>
  <c r="Z430" i="31"/>
  <c r="Y430" i="31"/>
  <c r="X430" i="31"/>
  <c r="W430" i="31"/>
  <c r="V430" i="31"/>
  <c r="U430" i="31"/>
  <c r="T430" i="31"/>
  <c r="AF380" i="31"/>
  <c r="AE380" i="31"/>
  <c r="AD380" i="31"/>
  <c r="AC380" i="31"/>
  <c r="AB380" i="31"/>
  <c r="AA380" i="31"/>
  <c r="K22" i="27" s="1"/>
  <c r="Z380" i="31"/>
  <c r="Y380" i="31"/>
  <c r="I22" i="27" s="1"/>
  <c r="X380" i="31"/>
  <c r="W380" i="31"/>
  <c r="G22" i="27" s="1"/>
  <c r="V380" i="31"/>
  <c r="U380" i="31"/>
  <c r="E22" i="27" s="1"/>
  <c r="T380" i="31"/>
  <c r="AF364" i="31"/>
  <c r="AE364" i="31"/>
  <c r="AD364" i="31"/>
  <c r="AC364" i="31"/>
  <c r="AB364" i="31"/>
  <c r="AA364" i="31"/>
  <c r="Z364" i="31"/>
  <c r="Y364" i="31"/>
  <c r="X364" i="31"/>
  <c r="W364" i="31"/>
  <c r="G21" i="27" s="1"/>
  <c r="V364" i="31"/>
  <c r="F21" i="27" s="1"/>
  <c r="U364" i="31"/>
  <c r="T364" i="31"/>
  <c r="AF340" i="31"/>
  <c r="AE340" i="31"/>
  <c r="AD340" i="31"/>
  <c r="AC340" i="31"/>
  <c r="AB340" i="31"/>
  <c r="AA340" i="31"/>
  <c r="K20" i="27" s="1"/>
  <c r="Z340" i="31"/>
  <c r="Y340" i="31"/>
  <c r="I20" i="27" s="1"/>
  <c r="X340" i="31"/>
  <c r="W340" i="31"/>
  <c r="G20" i="27" s="1"/>
  <c r="V340" i="31"/>
  <c r="U340" i="31"/>
  <c r="T340" i="31"/>
  <c r="AF322" i="31"/>
  <c r="AE322" i="31"/>
  <c r="AD322" i="31"/>
  <c r="AC322" i="31"/>
  <c r="AB322" i="31"/>
  <c r="AA322" i="31"/>
  <c r="Z322" i="31"/>
  <c r="J19" i="27" s="1"/>
  <c r="Y322" i="31"/>
  <c r="X322" i="31"/>
  <c r="H19" i="27" s="1"/>
  <c r="W322" i="31"/>
  <c r="V322" i="31"/>
  <c r="F19" i="27" s="1"/>
  <c r="U322" i="31"/>
  <c r="T322" i="31"/>
  <c r="D19" i="27" s="1"/>
  <c r="AF299" i="31"/>
  <c r="AE299" i="31"/>
  <c r="AD299" i="31"/>
  <c r="AC299" i="31"/>
  <c r="AB299" i="31"/>
  <c r="AA299" i="31"/>
  <c r="Z299" i="31"/>
  <c r="Y299" i="31"/>
  <c r="X299" i="31"/>
  <c r="W299" i="31"/>
  <c r="V299" i="31"/>
  <c r="U299" i="31"/>
  <c r="T299" i="31"/>
  <c r="AF272" i="31"/>
  <c r="AE272" i="31"/>
  <c r="AD272" i="31"/>
  <c r="AC272" i="31"/>
  <c r="AB272" i="31"/>
  <c r="AA272" i="31"/>
  <c r="Z272" i="31"/>
  <c r="Y272" i="31"/>
  <c r="X272" i="31"/>
  <c r="W272" i="31"/>
  <c r="V272" i="31"/>
  <c r="U272" i="31"/>
  <c r="T272" i="31"/>
  <c r="K16" i="27"/>
  <c r="AF147" i="31"/>
  <c r="AE147" i="31"/>
  <c r="AD147" i="31"/>
  <c r="AC147" i="31"/>
  <c r="AB147" i="31"/>
  <c r="AA147" i="31"/>
  <c r="Z147" i="31"/>
  <c r="J15" i="27" s="1"/>
  <c r="Y147" i="31"/>
  <c r="X147" i="31"/>
  <c r="H15" i="27" s="1"/>
  <c r="W147" i="31"/>
  <c r="V147" i="31"/>
  <c r="F15" i="27" s="1"/>
  <c r="U147" i="31"/>
  <c r="T147" i="31"/>
  <c r="D15" i="27" s="1"/>
  <c r="AF131" i="31"/>
  <c r="AE131" i="31"/>
  <c r="AD131" i="31"/>
  <c r="AC131" i="31"/>
  <c r="AB131" i="31"/>
  <c r="AA131" i="31"/>
  <c r="Z131" i="31"/>
  <c r="Y131" i="31"/>
  <c r="X131" i="31"/>
  <c r="W131" i="31"/>
  <c r="V131" i="31"/>
  <c r="U131" i="31"/>
  <c r="E14" i="27" s="1"/>
  <c r="T131" i="31"/>
  <c r="AF116" i="31"/>
  <c r="AE116" i="31"/>
  <c r="AD116" i="31"/>
  <c r="AC116" i="31"/>
  <c r="AB116" i="31"/>
  <c r="AA116" i="31"/>
  <c r="K13" i="27" s="1"/>
  <c r="Z116" i="31"/>
  <c r="Y116" i="31"/>
  <c r="X116" i="31"/>
  <c r="W116" i="31"/>
  <c r="V116" i="31"/>
  <c r="U116" i="31"/>
  <c r="T116" i="31"/>
  <c r="AF101" i="31"/>
  <c r="AE101" i="31"/>
  <c r="AD101" i="31"/>
  <c r="AC101" i="31"/>
  <c r="AB101" i="31"/>
  <c r="AA101" i="31"/>
  <c r="Z101" i="31"/>
  <c r="Y101" i="31"/>
  <c r="X101" i="31"/>
  <c r="W101" i="31"/>
  <c r="G12" i="27" s="1"/>
  <c r="V101" i="31"/>
  <c r="U101" i="31"/>
  <c r="E12" i="27" s="1"/>
  <c r="T101" i="31"/>
  <c r="AF86" i="31"/>
  <c r="AE86" i="31"/>
  <c r="AD86" i="31"/>
  <c r="AC86" i="31"/>
  <c r="AB86" i="31"/>
  <c r="AA86" i="31"/>
  <c r="Z86" i="31"/>
  <c r="J11" i="27" s="1"/>
  <c r="Y86" i="31"/>
  <c r="I11" i="27" s="1"/>
  <c r="X86" i="31"/>
  <c r="W86" i="31"/>
  <c r="V86" i="31"/>
  <c r="U86" i="31"/>
  <c r="T86" i="31"/>
  <c r="AF21" i="31"/>
  <c r="AE21" i="31"/>
  <c r="AD21" i="31"/>
  <c r="AC21" i="31"/>
  <c r="AB21" i="31"/>
  <c r="AA21" i="31"/>
  <c r="Z21" i="31"/>
  <c r="Y21" i="31"/>
  <c r="X21" i="31"/>
  <c r="W21" i="31"/>
  <c r="V21" i="31"/>
  <c r="U21" i="31"/>
  <c r="B3" i="31"/>
  <c r="A2" i="31"/>
  <c r="K51" i="27"/>
  <c r="K52" i="27" s="1"/>
  <c r="J51" i="27"/>
  <c r="J52" i="27" s="1"/>
  <c r="I51" i="27"/>
  <c r="I52" i="27" s="1"/>
  <c r="H51" i="27"/>
  <c r="H52" i="27" s="1"/>
  <c r="G51" i="27"/>
  <c r="G52" i="27" s="1"/>
  <c r="F51" i="27"/>
  <c r="F52" i="27" s="1"/>
  <c r="E51" i="27"/>
  <c r="E52" i="27" s="1"/>
  <c r="D51" i="27"/>
  <c r="D52" i="27" s="1"/>
  <c r="B41" i="27"/>
  <c r="B40" i="27"/>
  <c r="B39" i="27"/>
  <c r="B38"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J22" i="27"/>
  <c r="H22" i="27"/>
  <c r="F22" i="27"/>
  <c r="D22" i="27"/>
  <c r="K21" i="27"/>
  <c r="J20" i="27"/>
  <c r="H20" i="27"/>
  <c r="F20" i="27"/>
  <c r="E20" i="27"/>
  <c r="D20" i="27"/>
  <c r="K19" i="27"/>
  <c r="I19" i="27"/>
  <c r="G19" i="27"/>
  <c r="E19" i="27"/>
  <c r="J16" i="27"/>
  <c r="I16" i="27"/>
  <c r="H16" i="27"/>
  <c r="G16" i="27"/>
  <c r="F16" i="27"/>
  <c r="E16" i="27"/>
  <c r="D16" i="27"/>
  <c r="K15" i="27"/>
  <c r="I15" i="27"/>
  <c r="G15" i="27"/>
  <c r="E15" i="27"/>
  <c r="K14" i="27"/>
  <c r="J14" i="27"/>
  <c r="I14" i="27"/>
  <c r="H14" i="27"/>
  <c r="G14" i="27"/>
  <c r="F14" i="27"/>
  <c r="D14" i="27"/>
  <c r="K12" i="27"/>
  <c r="J12" i="27"/>
  <c r="I12" i="27"/>
  <c r="H12" i="27"/>
  <c r="F12" i="27"/>
  <c r="D12" i="27"/>
  <c r="D10" i="27"/>
  <c r="B3" i="27"/>
  <c r="A3" i="27"/>
  <c r="A2" i="27"/>
  <c r="Y784" i="30"/>
  <c r="X784" i="30"/>
  <c r="W784" i="30"/>
  <c r="V784" i="30"/>
  <c r="U784" i="30"/>
  <c r="T784" i="30"/>
  <c r="S784" i="30"/>
  <c r="R784" i="30"/>
  <c r="Q784" i="30"/>
  <c r="P784" i="30"/>
  <c r="O784" i="30"/>
  <c r="N784" i="30"/>
  <c r="M784" i="30"/>
  <c r="Y740" i="30"/>
  <c r="X740" i="30"/>
  <c r="W740" i="30"/>
  <c r="V740" i="30"/>
  <c r="U740" i="30"/>
  <c r="T740" i="30"/>
  <c r="S740" i="30"/>
  <c r="R740" i="30"/>
  <c r="Q740" i="30"/>
  <c r="P740" i="30"/>
  <c r="O740" i="30"/>
  <c r="N740" i="30"/>
  <c r="M740" i="30"/>
  <c r="Y729" i="30"/>
  <c r="Y736" i="30" s="1"/>
  <c r="X729" i="30"/>
  <c r="X736" i="30" s="1"/>
  <c r="W729" i="30"/>
  <c r="W736" i="30" s="1"/>
  <c r="V729" i="30"/>
  <c r="V736" i="30" s="1"/>
  <c r="U729" i="30"/>
  <c r="U736" i="30" s="1"/>
  <c r="T729" i="30"/>
  <c r="T736" i="30" s="1"/>
  <c r="S729" i="30"/>
  <c r="S736" i="30" s="1"/>
  <c r="R729" i="30"/>
  <c r="R736" i="30" s="1"/>
  <c r="Q729" i="30"/>
  <c r="Q736" i="30" s="1"/>
  <c r="P729" i="30"/>
  <c r="P736" i="30" s="1"/>
  <c r="O729" i="30"/>
  <c r="O736" i="30" s="1"/>
  <c r="N729" i="30"/>
  <c r="N736" i="30" s="1"/>
  <c r="M729" i="30"/>
  <c r="M736" i="30" s="1"/>
  <c r="Y706" i="30"/>
  <c r="X706" i="30"/>
  <c r="W706" i="30"/>
  <c r="V706" i="30"/>
  <c r="U706" i="30"/>
  <c r="T706" i="30"/>
  <c r="S706" i="30"/>
  <c r="R706" i="30"/>
  <c r="Q706" i="30"/>
  <c r="P706" i="30"/>
  <c r="O706" i="30"/>
  <c r="N706" i="30"/>
  <c r="M706" i="30"/>
  <c r="AA690" i="30"/>
  <c r="AA691" i="30" s="1"/>
  <c r="AA697" i="30" s="1"/>
  <c r="AA701" i="30" s="1"/>
  <c r="AA661" i="30"/>
  <c r="AA660" i="30"/>
  <c r="AA659" i="30"/>
  <c r="M652" i="30"/>
  <c r="I650" i="30"/>
  <c r="H650" i="30"/>
  <c r="G650" i="30"/>
  <c r="F650" i="30"/>
  <c r="E650" i="30"/>
  <c r="D650" i="30"/>
  <c r="C650" i="30"/>
  <c r="I649" i="30"/>
  <c r="H649" i="30"/>
  <c r="G649" i="30"/>
  <c r="F649" i="30"/>
  <c r="E649" i="30"/>
  <c r="D649" i="30"/>
  <c r="C649" i="30"/>
  <c r="I648" i="30"/>
  <c r="H648" i="30"/>
  <c r="G648" i="30"/>
  <c r="F648" i="30"/>
  <c r="E648" i="30"/>
  <c r="D648" i="30"/>
  <c r="C648" i="30"/>
  <c r="I647" i="30"/>
  <c r="H647" i="30"/>
  <c r="G647" i="30"/>
  <c r="F647" i="30"/>
  <c r="E647" i="30"/>
  <c r="D647" i="30"/>
  <c r="C647" i="30"/>
  <c r="M642" i="30"/>
  <c r="I640" i="30"/>
  <c r="H640" i="30"/>
  <c r="G640" i="30"/>
  <c r="F640" i="30"/>
  <c r="E640" i="30"/>
  <c r="D640" i="30"/>
  <c r="C640" i="30"/>
  <c r="I639" i="30"/>
  <c r="H639" i="30"/>
  <c r="G639" i="30"/>
  <c r="F639" i="30"/>
  <c r="E639" i="30"/>
  <c r="D639" i="30"/>
  <c r="C639" i="30"/>
  <c r="I638" i="30"/>
  <c r="H638" i="30"/>
  <c r="G638" i="30"/>
  <c r="F638" i="30"/>
  <c r="E638" i="30"/>
  <c r="D638" i="30"/>
  <c r="C638" i="30"/>
  <c r="C637" i="30"/>
  <c r="Y630" i="30"/>
  <c r="X630" i="30"/>
  <c r="W630" i="30"/>
  <c r="V630" i="30"/>
  <c r="U630" i="30"/>
  <c r="T630" i="30"/>
  <c r="S630" i="30"/>
  <c r="R630" i="30"/>
  <c r="Q630" i="30"/>
  <c r="P630" i="30"/>
  <c r="O630" i="30"/>
  <c r="N630" i="30"/>
  <c r="M630" i="30"/>
  <c r="I620" i="30"/>
  <c r="H620" i="30"/>
  <c r="G620" i="30"/>
  <c r="F620" i="30"/>
  <c r="E620" i="30"/>
  <c r="D620" i="30"/>
  <c r="C620" i="30"/>
  <c r="I619" i="30"/>
  <c r="H619" i="30"/>
  <c r="G619" i="30"/>
  <c r="F619" i="30"/>
  <c r="E619" i="30"/>
  <c r="D619" i="30"/>
  <c r="C619" i="30"/>
  <c r="I618" i="30"/>
  <c r="H618" i="30"/>
  <c r="G618" i="30"/>
  <c r="F618" i="30"/>
  <c r="E618" i="30"/>
  <c r="D618" i="30"/>
  <c r="C618" i="30"/>
  <c r="I617" i="30"/>
  <c r="H617" i="30"/>
  <c r="G617" i="30"/>
  <c r="F617" i="30"/>
  <c r="D617" i="30"/>
  <c r="C617" i="30"/>
  <c r="Y611" i="30"/>
  <c r="X611" i="30"/>
  <c r="W611" i="30"/>
  <c r="V611" i="30"/>
  <c r="U611" i="30"/>
  <c r="T611" i="30"/>
  <c r="S611" i="30"/>
  <c r="R611" i="30"/>
  <c r="Q611" i="30"/>
  <c r="P611" i="30"/>
  <c r="O611" i="30"/>
  <c r="N611" i="30"/>
  <c r="M611" i="30"/>
  <c r="C610" i="30"/>
  <c r="C601" i="30"/>
  <c r="C600" i="30"/>
  <c r="C599" i="30"/>
  <c r="C598" i="30"/>
  <c r="M591" i="30"/>
  <c r="I589" i="30"/>
  <c r="H589" i="30"/>
  <c r="G589" i="30"/>
  <c r="F589" i="30"/>
  <c r="E589" i="30"/>
  <c r="D589" i="30"/>
  <c r="C589" i="30"/>
  <c r="I588" i="30"/>
  <c r="H588" i="30"/>
  <c r="G588" i="30"/>
  <c r="F588" i="30"/>
  <c r="E588" i="30"/>
  <c r="D588" i="30"/>
  <c r="C588" i="30"/>
  <c r="I587" i="30"/>
  <c r="H587" i="30"/>
  <c r="G587" i="30"/>
  <c r="F587" i="30"/>
  <c r="E587" i="30"/>
  <c r="D587" i="30"/>
  <c r="C587" i="30"/>
  <c r="I586" i="30"/>
  <c r="H586" i="30"/>
  <c r="G586" i="30"/>
  <c r="F586" i="30"/>
  <c r="E586" i="30"/>
  <c r="D586" i="30"/>
  <c r="C586" i="30"/>
  <c r="Y580" i="30"/>
  <c r="X580" i="30"/>
  <c r="W580" i="30"/>
  <c r="V580" i="30"/>
  <c r="U580" i="30"/>
  <c r="T580" i="30"/>
  <c r="S580" i="30"/>
  <c r="R580" i="30"/>
  <c r="Q580" i="30"/>
  <c r="P580" i="30"/>
  <c r="O580" i="30"/>
  <c r="N580" i="30"/>
  <c r="M580" i="30"/>
  <c r="E578" i="30"/>
  <c r="D578" i="30"/>
  <c r="C578" i="30"/>
  <c r="E577" i="30"/>
  <c r="D577" i="30"/>
  <c r="C577" i="30"/>
  <c r="E576" i="30"/>
  <c r="D576" i="30"/>
  <c r="C576" i="30"/>
  <c r="E575" i="30"/>
  <c r="D575" i="30"/>
  <c r="C575" i="30"/>
  <c r="Y567" i="30"/>
  <c r="X567" i="30"/>
  <c r="W567" i="30"/>
  <c r="V567" i="30"/>
  <c r="U567" i="30"/>
  <c r="T567" i="30"/>
  <c r="S567" i="30"/>
  <c r="R567" i="30"/>
  <c r="Q567" i="30"/>
  <c r="P567" i="30"/>
  <c r="O567" i="30"/>
  <c r="N567" i="30"/>
  <c r="M567" i="30"/>
  <c r="I565" i="30"/>
  <c r="H565" i="30"/>
  <c r="G565" i="30"/>
  <c r="F565" i="30"/>
  <c r="E565" i="30"/>
  <c r="D565" i="30"/>
  <c r="C565" i="30"/>
  <c r="I564" i="30"/>
  <c r="H564" i="30"/>
  <c r="G564" i="30"/>
  <c r="F564" i="30"/>
  <c r="E564" i="30"/>
  <c r="D564" i="30"/>
  <c r="C564" i="30"/>
  <c r="I563" i="30"/>
  <c r="H563" i="30"/>
  <c r="G563" i="30"/>
  <c r="F563" i="30"/>
  <c r="E563" i="30"/>
  <c r="D563" i="30"/>
  <c r="C563" i="30"/>
  <c r="I562" i="30"/>
  <c r="H562" i="30"/>
  <c r="G562" i="30"/>
  <c r="F562" i="30"/>
  <c r="E562" i="30"/>
  <c r="D562" i="30"/>
  <c r="C562" i="30"/>
  <c r="Y556" i="30"/>
  <c r="X556" i="30"/>
  <c r="W556" i="30"/>
  <c r="V556" i="30"/>
  <c r="U556" i="30"/>
  <c r="T556" i="30"/>
  <c r="S556" i="30"/>
  <c r="R556" i="30"/>
  <c r="Q556" i="30"/>
  <c r="P556" i="30"/>
  <c r="O556" i="30"/>
  <c r="N556" i="30"/>
  <c r="M556" i="30"/>
  <c r="E554" i="30"/>
  <c r="D554" i="30"/>
  <c r="C554" i="30"/>
  <c r="E553" i="30"/>
  <c r="D553" i="30"/>
  <c r="C553" i="30"/>
  <c r="E552" i="30"/>
  <c r="D552" i="30"/>
  <c r="C552" i="30"/>
  <c r="E551" i="30"/>
  <c r="D551" i="30"/>
  <c r="C551" i="30"/>
  <c r="Y543" i="30"/>
  <c r="X543" i="30"/>
  <c r="W543" i="30"/>
  <c r="V543" i="30"/>
  <c r="U543" i="30"/>
  <c r="T543" i="30"/>
  <c r="S543" i="30"/>
  <c r="R543" i="30"/>
  <c r="Q543" i="30"/>
  <c r="P543" i="30"/>
  <c r="O543" i="30"/>
  <c r="N543" i="30"/>
  <c r="M543" i="30"/>
  <c r="I541" i="30"/>
  <c r="H541" i="30"/>
  <c r="G541" i="30"/>
  <c r="F541" i="30"/>
  <c r="E541" i="30"/>
  <c r="D541" i="30"/>
  <c r="C541" i="30"/>
  <c r="I540" i="30"/>
  <c r="H540" i="30"/>
  <c r="G540" i="30"/>
  <c r="F540" i="30"/>
  <c r="E540" i="30"/>
  <c r="D540" i="30"/>
  <c r="C540" i="30"/>
  <c r="I539" i="30"/>
  <c r="H539" i="30"/>
  <c r="G539" i="30"/>
  <c r="F539" i="30"/>
  <c r="E539" i="30"/>
  <c r="D539" i="30"/>
  <c r="C539" i="30"/>
  <c r="I538" i="30"/>
  <c r="H538" i="30"/>
  <c r="G538" i="30"/>
  <c r="F538" i="30"/>
  <c r="E538" i="30"/>
  <c r="D538" i="30"/>
  <c r="C538" i="30"/>
  <c r="I537" i="30"/>
  <c r="H537" i="30"/>
  <c r="G537" i="30"/>
  <c r="F537" i="30"/>
  <c r="E537" i="30"/>
  <c r="D537" i="30"/>
  <c r="C537" i="30"/>
  <c r="I536" i="30"/>
  <c r="H536" i="30"/>
  <c r="G536" i="30"/>
  <c r="F536" i="30"/>
  <c r="E536" i="30"/>
  <c r="D536" i="30"/>
  <c r="C536" i="30"/>
  <c r="I535" i="30"/>
  <c r="H535" i="30"/>
  <c r="G535" i="30"/>
  <c r="F535" i="30"/>
  <c r="E535" i="30"/>
  <c r="D535" i="30"/>
  <c r="C535" i="30"/>
  <c r="I534" i="30"/>
  <c r="H534" i="30"/>
  <c r="G534" i="30"/>
  <c r="F534" i="30"/>
  <c r="E534" i="30"/>
  <c r="D534" i="30"/>
  <c r="C534" i="30"/>
  <c r="I533" i="30"/>
  <c r="H533" i="30"/>
  <c r="G533" i="30"/>
  <c r="F533" i="30"/>
  <c r="E533" i="30"/>
  <c r="D533" i="30"/>
  <c r="C533" i="30"/>
  <c r="Y527" i="30"/>
  <c r="X527" i="30"/>
  <c r="W527" i="30"/>
  <c r="V527" i="30"/>
  <c r="U527" i="30"/>
  <c r="T527" i="30"/>
  <c r="S527" i="30"/>
  <c r="R527" i="30"/>
  <c r="Q527" i="30"/>
  <c r="P527" i="30"/>
  <c r="O527" i="30"/>
  <c r="N527" i="30"/>
  <c r="M527" i="30"/>
  <c r="E524" i="30"/>
  <c r="D524" i="30"/>
  <c r="C524" i="30"/>
  <c r="E523" i="30"/>
  <c r="D523" i="30"/>
  <c r="C523" i="30"/>
  <c r="E522" i="30"/>
  <c r="D522" i="30"/>
  <c r="C522" i="30"/>
  <c r="E521" i="30"/>
  <c r="D521" i="30"/>
  <c r="C521" i="30"/>
  <c r="E520" i="30"/>
  <c r="D520" i="30"/>
  <c r="C520" i="30"/>
  <c r="E519" i="30"/>
  <c r="D519" i="30"/>
  <c r="C519" i="30"/>
  <c r="E518" i="30"/>
  <c r="D518" i="30"/>
  <c r="C518" i="30"/>
  <c r="E517" i="30"/>
  <c r="D517" i="30"/>
  <c r="C517" i="30"/>
  <c r="Y509" i="30"/>
  <c r="X509" i="30"/>
  <c r="W509" i="30"/>
  <c r="V509" i="30"/>
  <c r="U509" i="30"/>
  <c r="T509" i="30"/>
  <c r="S509" i="30"/>
  <c r="R509" i="30"/>
  <c r="Q509" i="30"/>
  <c r="P509" i="30"/>
  <c r="O509" i="30"/>
  <c r="N509" i="30"/>
  <c r="M509" i="30"/>
  <c r="I431" i="30"/>
  <c r="H431" i="30"/>
  <c r="G431" i="30"/>
  <c r="F431" i="30"/>
  <c r="E431" i="30"/>
  <c r="D431" i="30"/>
  <c r="C431" i="30"/>
  <c r="I430" i="30"/>
  <c r="H430" i="30"/>
  <c r="G430" i="30"/>
  <c r="F430" i="30"/>
  <c r="E430" i="30"/>
  <c r="D430" i="30"/>
  <c r="C430" i="30"/>
  <c r="I429" i="30"/>
  <c r="H429" i="30"/>
  <c r="G429" i="30"/>
  <c r="F429" i="30"/>
  <c r="E429" i="30"/>
  <c r="D429" i="30"/>
  <c r="C429" i="30"/>
  <c r="I428" i="30"/>
  <c r="H428" i="30"/>
  <c r="G428" i="30"/>
  <c r="F428" i="30"/>
  <c r="E428" i="30"/>
  <c r="D428" i="30"/>
  <c r="C428" i="30"/>
  <c r="I427" i="30"/>
  <c r="H427" i="30"/>
  <c r="G427" i="30"/>
  <c r="F427" i="30"/>
  <c r="E427" i="30"/>
  <c r="D427" i="30"/>
  <c r="C427" i="30"/>
  <c r="I426" i="30"/>
  <c r="H426" i="30"/>
  <c r="G426" i="30"/>
  <c r="F426" i="30"/>
  <c r="E426" i="30"/>
  <c r="D426" i="30"/>
  <c r="C426" i="30"/>
  <c r="I425" i="30"/>
  <c r="H425" i="30"/>
  <c r="G425" i="30"/>
  <c r="F425" i="30"/>
  <c r="E425" i="30"/>
  <c r="D425" i="30"/>
  <c r="C425" i="30"/>
  <c r="I424" i="30"/>
  <c r="H424" i="30"/>
  <c r="G424" i="30"/>
  <c r="F424" i="30"/>
  <c r="E424" i="30"/>
  <c r="D424" i="30"/>
  <c r="C424" i="30"/>
  <c r="I423" i="30"/>
  <c r="H423" i="30"/>
  <c r="G423" i="30"/>
  <c r="F423" i="30"/>
  <c r="E423" i="30"/>
  <c r="D423" i="30"/>
  <c r="C423" i="30"/>
  <c r="Y417" i="30"/>
  <c r="X417" i="30"/>
  <c r="W417" i="30"/>
  <c r="V417" i="30"/>
  <c r="U417" i="30"/>
  <c r="T417" i="30"/>
  <c r="S417" i="30"/>
  <c r="R417" i="30"/>
  <c r="Q417" i="30"/>
  <c r="P417" i="30"/>
  <c r="O417" i="30"/>
  <c r="N417" i="30"/>
  <c r="M417" i="30"/>
  <c r="D331" i="30"/>
  <c r="C331" i="30"/>
  <c r="Y323" i="30"/>
  <c r="X323" i="30"/>
  <c r="W323" i="30"/>
  <c r="V323" i="30"/>
  <c r="U323" i="30"/>
  <c r="T323" i="30"/>
  <c r="S323" i="30"/>
  <c r="R323" i="30"/>
  <c r="Q323" i="30"/>
  <c r="P323" i="30"/>
  <c r="O323" i="30"/>
  <c r="N323" i="30"/>
  <c r="M323" i="30"/>
  <c r="E316" i="30"/>
  <c r="D316" i="30"/>
  <c r="C316" i="30"/>
  <c r="E315" i="30"/>
  <c r="D315" i="30"/>
  <c r="C315" i="30"/>
  <c r="E314" i="30"/>
  <c r="D314" i="30"/>
  <c r="C314" i="30"/>
  <c r="E313" i="30"/>
  <c r="D313" i="30"/>
  <c r="C313" i="30"/>
  <c r="E312" i="30"/>
  <c r="D312" i="30"/>
  <c r="C312" i="30"/>
  <c r="E311" i="30"/>
  <c r="D311" i="30"/>
  <c r="C311" i="30"/>
  <c r="E310" i="30"/>
  <c r="D310" i="30"/>
  <c r="C310" i="30"/>
  <c r="E309" i="30"/>
  <c r="D309" i="30"/>
  <c r="C309" i="30"/>
  <c r="E308" i="30"/>
  <c r="D308" i="30"/>
  <c r="C308" i="30"/>
  <c r="Y302" i="30"/>
  <c r="X302" i="30"/>
  <c r="W302" i="30"/>
  <c r="V302" i="30"/>
  <c r="U302" i="30"/>
  <c r="T302" i="30"/>
  <c r="S302" i="30"/>
  <c r="R302" i="30"/>
  <c r="Q302" i="30"/>
  <c r="P302" i="30"/>
  <c r="O302" i="30"/>
  <c r="N302" i="30"/>
  <c r="M302" i="30"/>
  <c r="E295" i="30"/>
  <c r="D295" i="30"/>
  <c r="C295" i="30"/>
  <c r="E294" i="30"/>
  <c r="D294" i="30"/>
  <c r="C294" i="30"/>
  <c r="E293" i="30"/>
  <c r="D293" i="30"/>
  <c r="C293" i="30"/>
  <c r="E292" i="30"/>
  <c r="D292" i="30"/>
  <c r="C292" i="30"/>
  <c r="E291" i="30"/>
  <c r="D291" i="30"/>
  <c r="C291" i="30"/>
  <c r="E290" i="30"/>
  <c r="D290" i="30"/>
  <c r="C290" i="30"/>
  <c r="E289" i="30"/>
  <c r="D289" i="30"/>
  <c r="C289" i="30"/>
  <c r="E288" i="30"/>
  <c r="D288" i="30"/>
  <c r="C288" i="30"/>
  <c r="E287" i="30"/>
  <c r="D287" i="30"/>
  <c r="C287" i="30"/>
  <c r="Y279" i="30"/>
  <c r="X279" i="30"/>
  <c r="W279" i="30"/>
  <c r="V279" i="30"/>
  <c r="U279" i="30"/>
  <c r="T279" i="30"/>
  <c r="S279" i="30"/>
  <c r="R279" i="30"/>
  <c r="Q279" i="30"/>
  <c r="P279" i="30"/>
  <c r="O279" i="30"/>
  <c r="N279" i="30"/>
  <c r="M279" i="30"/>
  <c r="C278" i="30"/>
  <c r="C277" i="30"/>
  <c r="C276" i="30"/>
  <c r="C275" i="30"/>
  <c r="C274" i="30"/>
  <c r="C273" i="30"/>
  <c r="C272" i="30"/>
  <c r="C271" i="30"/>
  <c r="C270" i="30"/>
  <c r="Y264" i="30"/>
  <c r="X264" i="30"/>
  <c r="W264" i="30"/>
  <c r="V264" i="30"/>
  <c r="U264" i="30"/>
  <c r="T264" i="30"/>
  <c r="S264" i="30"/>
  <c r="R264" i="30"/>
  <c r="Q264" i="30"/>
  <c r="P264" i="30"/>
  <c r="O264" i="30"/>
  <c r="N264" i="30"/>
  <c r="M264" i="30"/>
  <c r="C263" i="30"/>
  <c r="C262" i="30"/>
  <c r="C261" i="30"/>
  <c r="C260" i="30"/>
  <c r="C259" i="30"/>
  <c r="C258" i="30"/>
  <c r="C257" i="30"/>
  <c r="C256" i="30"/>
  <c r="C255" i="30"/>
  <c r="Y247" i="30"/>
  <c r="X247" i="30"/>
  <c r="W247" i="30"/>
  <c r="V247" i="30"/>
  <c r="U247" i="30"/>
  <c r="T247" i="30"/>
  <c r="S247" i="30"/>
  <c r="R247" i="30"/>
  <c r="Q247" i="30"/>
  <c r="P247" i="30"/>
  <c r="O247" i="30"/>
  <c r="N247" i="30"/>
  <c r="M247" i="30"/>
  <c r="C246" i="30"/>
  <c r="C245" i="30"/>
  <c r="C244" i="30"/>
  <c r="C243" i="30"/>
  <c r="C242" i="30"/>
  <c r="C241" i="30"/>
  <c r="C240" i="30"/>
  <c r="C239" i="30"/>
  <c r="C238" i="30"/>
  <c r="Y232" i="30"/>
  <c r="X232" i="30"/>
  <c r="W232" i="30"/>
  <c r="V232" i="30"/>
  <c r="U232" i="30"/>
  <c r="T232" i="30"/>
  <c r="S232" i="30"/>
  <c r="R232" i="30"/>
  <c r="Q232" i="30"/>
  <c r="P232" i="30"/>
  <c r="O232" i="30"/>
  <c r="N232" i="30"/>
  <c r="M232" i="30"/>
  <c r="C231" i="30"/>
  <c r="C230" i="30"/>
  <c r="C229" i="30"/>
  <c r="C228" i="30"/>
  <c r="C227" i="30"/>
  <c r="C226" i="30"/>
  <c r="C225" i="30"/>
  <c r="C224" i="30"/>
  <c r="C223" i="30"/>
  <c r="Y214" i="30"/>
  <c r="X214" i="30"/>
  <c r="W214" i="30"/>
  <c r="V214" i="30"/>
  <c r="U214" i="30"/>
  <c r="T214" i="30"/>
  <c r="S214" i="30"/>
  <c r="R214" i="30"/>
  <c r="Q214" i="30"/>
  <c r="P214" i="30"/>
  <c r="O214" i="30"/>
  <c r="N214" i="30"/>
  <c r="M214" i="30"/>
  <c r="Y199" i="30"/>
  <c r="X199" i="30"/>
  <c r="W199" i="30"/>
  <c r="V199" i="30"/>
  <c r="U199" i="30"/>
  <c r="T199" i="30"/>
  <c r="S199" i="30"/>
  <c r="R199" i="30"/>
  <c r="Q199" i="30"/>
  <c r="P199" i="30"/>
  <c r="O199" i="30"/>
  <c r="N199" i="30"/>
  <c r="M199" i="30"/>
  <c r="I198" i="30"/>
  <c r="I213" i="30" s="1"/>
  <c r="H198" i="30"/>
  <c r="H213" i="30" s="1"/>
  <c r="G198" i="30"/>
  <c r="G213" i="30" s="1"/>
  <c r="F198" i="30"/>
  <c r="F213" i="30" s="1"/>
  <c r="E198" i="30"/>
  <c r="E213" i="30" s="1"/>
  <c r="D198" i="30"/>
  <c r="D213" i="30" s="1"/>
  <c r="C198" i="30"/>
  <c r="C213" i="30" s="1"/>
  <c r="I197" i="30"/>
  <c r="I212" i="30" s="1"/>
  <c r="H197" i="30"/>
  <c r="H212" i="30" s="1"/>
  <c r="G197" i="30"/>
  <c r="G212" i="30" s="1"/>
  <c r="F197" i="30"/>
  <c r="F212" i="30" s="1"/>
  <c r="E197" i="30"/>
  <c r="E212" i="30" s="1"/>
  <c r="D197" i="30"/>
  <c r="D212" i="30" s="1"/>
  <c r="C197" i="30"/>
  <c r="C212" i="30" s="1"/>
  <c r="I196" i="30"/>
  <c r="I211" i="30" s="1"/>
  <c r="H196" i="30"/>
  <c r="H211" i="30" s="1"/>
  <c r="G196" i="30"/>
  <c r="G211" i="30" s="1"/>
  <c r="F196" i="30"/>
  <c r="F211" i="30" s="1"/>
  <c r="E196" i="30"/>
  <c r="E211" i="30" s="1"/>
  <c r="D196" i="30"/>
  <c r="D211" i="30" s="1"/>
  <c r="C196" i="30"/>
  <c r="C211" i="30" s="1"/>
  <c r="I195" i="30"/>
  <c r="I210" i="30" s="1"/>
  <c r="H195" i="30"/>
  <c r="H210" i="30" s="1"/>
  <c r="G195" i="30"/>
  <c r="G210" i="30" s="1"/>
  <c r="F195" i="30"/>
  <c r="F210" i="30" s="1"/>
  <c r="E195" i="30"/>
  <c r="E210" i="30" s="1"/>
  <c r="D195" i="30"/>
  <c r="D210" i="30" s="1"/>
  <c r="C195" i="30"/>
  <c r="C210" i="30" s="1"/>
  <c r="I194" i="30"/>
  <c r="I209" i="30" s="1"/>
  <c r="H194" i="30"/>
  <c r="H209" i="30" s="1"/>
  <c r="G194" i="30"/>
  <c r="G209" i="30" s="1"/>
  <c r="F194" i="30"/>
  <c r="F209" i="30" s="1"/>
  <c r="E194" i="30"/>
  <c r="E209" i="30" s="1"/>
  <c r="D194" i="30"/>
  <c r="D209" i="30" s="1"/>
  <c r="C194" i="30"/>
  <c r="C209" i="30" s="1"/>
  <c r="I193" i="30"/>
  <c r="I208" i="30" s="1"/>
  <c r="H193" i="30"/>
  <c r="H208" i="30" s="1"/>
  <c r="G193" i="30"/>
  <c r="G208" i="30" s="1"/>
  <c r="F193" i="30"/>
  <c r="F208" i="30" s="1"/>
  <c r="E193" i="30"/>
  <c r="E208" i="30" s="1"/>
  <c r="D193" i="30"/>
  <c r="D208" i="30" s="1"/>
  <c r="C193" i="30"/>
  <c r="C208" i="30" s="1"/>
  <c r="I192" i="30"/>
  <c r="I207" i="30" s="1"/>
  <c r="H192" i="30"/>
  <c r="H207" i="30" s="1"/>
  <c r="G192" i="30"/>
  <c r="G207" i="30" s="1"/>
  <c r="F192" i="30"/>
  <c r="F207" i="30" s="1"/>
  <c r="E192" i="30"/>
  <c r="E207" i="30" s="1"/>
  <c r="D192" i="30"/>
  <c r="D207" i="30" s="1"/>
  <c r="C192" i="30"/>
  <c r="C207" i="30" s="1"/>
  <c r="I191" i="30"/>
  <c r="I206" i="30" s="1"/>
  <c r="H191" i="30"/>
  <c r="H206" i="30" s="1"/>
  <c r="G191" i="30"/>
  <c r="G206" i="30" s="1"/>
  <c r="F191" i="30"/>
  <c r="F206" i="30" s="1"/>
  <c r="E191" i="30"/>
  <c r="E206" i="30" s="1"/>
  <c r="D191" i="30"/>
  <c r="D206" i="30" s="1"/>
  <c r="C191" i="30"/>
  <c r="C206" i="30" s="1"/>
  <c r="I190" i="30"/>
  <c r="H190" i="30"/>
  <c r="G190" i="30"/>
  <c r="F190" i="30"/>
  <c r="E190" i="30"/>
  <c r="D190" i="30"/>
  <c r="C190" i="30"/>
  <c r="I189" i="30"/>
  <c r="I204" i="30" s="1"/>
  <c r="H189" i="30"/>
  <c r="H204" i="30" s="1"/>
  <c r="G189" i="30"/>
  <c r="G204" i="30" s="1"/>
  <c r="F189" i="30"/>
  <c r="F204" i="30" s="1"/>
  <c r="E189" i="30"/>
  <c r="E204" i="30" s="1"/>
  <c r="D189" i="30"/>
  <c r="D204" i="30" s="1"/>
  <c r="C189" i="30"/>
  <c r="C204" i="30" s="1"/>
  <c r="I188" i="30"/>
  <c r="I203" i="30" s="1"/>
  <c r="H188" i="30"/>
  <c r="H203" i="30" s="1"/>
  <c r="G188" i="30"/>
  <c r="G203" i="30" s="1"/>
  <c r="F188" i="30"/>
  <c r="F203" i="30" s="1"/>
  <c r="E188" i="30"/>
  <c r="E203" i="30" s="1"/>
  <c r="D188" i="30"/>
  <c r="D203" i="30" s="1"/>
  <c r="C188" i="30"/>
  <c r="C203" i="30" s="1"/>
  <c r="Y181" i="30"/>
  <c r="Y754" i="30" s="1"/>
  <c r="X181" i="30"/>
  <c r="X754" i="30" s="1"/>
  <c r="W181" i="30"/>
  <c r="W754" i="30" s="1"/>
  <c r="V181" i="30"/>
  <c r="V754" i="30" s="1"/>
  <c r="U181" i="30"/>
  <c r="U754" i="30" s="1"/>
  <c r="T181" i="30"/>
  <c r="T754" i="30" s="1"/>
  <c r="S181" i="30"/>
  <c r="S754" i="30" s="1"/>
  <c r="R181" i="30"/>
  <c r="R754" i="30" s="1"/>
  <c r="Q181" i="30"/>
  <c r="Q754" i="30" s="1"/>
  <c r="P181" i="30"/>
  <c r="P754" i="30" s="1"/>
  <c r="O181" i="30"/>
  <c r="O754" i="30" s="1"/>
  <c r="N181" i="30"/>
  <c r="N754" i="30" s="1"/>
  <c r="M181" i="30"/>
  <c r="M754" i="30" s="1"/>
  <c r="Y166" i="30"/>
  <c r="Y661" i="30" s="1"/>
  <c r="X166" i="30"/>
  <c r="X661" i="30" s="1"/>
  <c r="W166" i="30"/>
  <c r="W661" i="30" s="1"/>
  <c r="V166" i="30"/>
  <c r="V661" i="30" s="1"/>
  <c r="U166" i="30"/>
  <c r="U661" i="30" s="1"/>
  <c r="T166" i="30"/>
  <c r="T661" i="30" s="1"/>
  <c r="S166" i="30"/>
  <c r="S661" i="30" s="1"/>
  <c r="R166" i="30"/>
  <c r="R661" i="30" s="1"/>
  <c r="Q166" i="30"/>
  <c r="Q661" i="30" s="1"/>
  <c r="P166" i="30"/>
  <c r="P661" i="30" s="1"/>
  <c r="O166" i="30"/>
  <c r="O661" i="30" s="1"/>
  <c r="N166" i="30"/>
  <c r="N661" i="30" s="1"/>
  <c r="M166" i="30"/>
  <c r="M661" i="30" s="1"/>
  <c r="I165" i="30"/>
  <c r="I180" i="30" s="1"/>
  <c r="H165" i="30"/>
  <c r="H180" i="30" s="1"/>
  <c r="G165" i="30"/>
  <c r="G180" i="30" s="1"/>
  <c r="F165" i="30"/>
  <c r="F180" i="30" s="1"/>
  <c r="E165" i="30"/>
  <c r="E180" i="30" s="1"/>
  <c r="D165" i="30"/>
  <c r="D180" i="30" s="1"/>
  <c r="C165" i="30"/>
  <c r="C180" i="30" s="1"/>
  <c r="I164" i="30"/>
  <c r="I179" i="30" s="1"/>
  <c r="H164" i="30"/>
  <c r="H179" i="30" s="1"/>
  <c r="G164" i="30"/>
  <c r="G179" i="30" s="1"/>
  <c r="F164" i="30"/>
  <c r="F179" i="30" s="1"/>
  <c r="E164" i="30"/>
  <c r="E179" i="30" s="1"/>
  <c r="D164" i="30"/>
  <c r="D179" i="30" s="1"/>
  <c r="C164" i="30"/>
  <c r="C179" i="30" s="1"/>
  <c r="I163" i="30"/>
  <c r="I178" i="30" s="1"/>
  <c r="H163" i="30"/>
  <c r="H178" i="30" s="1"/>
  <c r="G163" i="30"/>
  <c r="G178" i="30" s="1"/>
  <c r="F163" i="30"/>
  <c r="F178" i="30" s="1"/>
  <c r="E163" i="30"/>
  <c r="E178" i="30" s="1"/>
  <c r="D163" i="30"/>
  <c r="D178" i="30" s="1"/>
  <c r="C163" i="30"/>
  <c r="C178" i="30" s="1"/>
  <c r="I162" i="30"/>
  <c r="I177" i="30" s="1"/>
  <c r="H162" i="30"/>
  <c r="H177" i="30" s="1"/>
  <c r="G162" i="30"/>
  <c r="G177" i="30" s="1"/>
  <c r="F162" i="30"/>
  <c r="F177" i="30" s="1"/>
  <c r="E162" i="30"/>
  <c r="E177" i="30" s="1"/>
  <c r="D162" i="30"/>
  <c r="D177" i="30" s="1"/>
  <c r="C162" i="30"/>
  <c r="C177" i="30" s="1"/>
  <c r="I161" i="30"/>
  <c r="I176" i="30" s="1"/>
  <c r="H161" i="30"/>
  <c r="H176" i="30" s="1"/>
  <c r="G161" i="30"/>
  <c r="G176" i="30" s="1"/>
  <c r="F161" i="30"/>
  <c r="F176" i="30" s="1"/>
  <c r="E161" i="30"/>
  <c r="E176" i="30" s="1"/>
  <c r="D161" i="30"/>
  <c r="D176" i="30" s="1"/>
  <c r="C161" i="30"/>
  <c r="C176" i="30" s="1"/>
  <c r="I160" i="30"/>
  <c r="I175" i="30" s="1"/>
  <c r="H160" i="30"/>
  <c r="H175" i="30" s="1"/>
  <c r="G160" i="30"/>
  <c r="G175" i="30" s="1"/>
  <c r="F160" i="30"/>
  <c r="F175" i="30" s="1"/>
  <c r="E160" i="30"/>
  <c r="E175" i="30" s="1"/>
  <c r="D160" i="30"/>
  <c r="D175" i="30" s="1"/>
  <c r="C160" i="30"/>
  <c r="C175" i="30" s="1"/>
  <c r="I159" i="30"/>
  <c r="I174" i="30" s="1"/>
  <c r="H159" i="30"/>
  <c r="H174" i="30" s="1"/>
  <c r="G159" i="30"/>
  <c r="G174" i="30" s="1"/>
  <c r="F159" i="30"/>
  <c r="F174" i="30" s="1"/>
  <c r="E159" i="30"/>
  <c r="E174" i="30" s="1"/>
  <c r="D159" i="30"/>
  <c r="D174" i="30" s="1"/>
  <c r="C159" i="30"/>
  <c r="C174" i="30" s="1"/>
  <c r="I158" i="30"/>
  <c r="I173" i="30" s="1"/>
  <c r="H158" i="30"/>
  <c r="H173" i="30" s="1"/>
  <c r="G158" i="30"/>
  <c r="G173" i="30" s="1"/>
  <c r="F158" i="30"/>
  <c r="F173" i="30" s="1"/>
  <c r="E158" i="30"/>
  <c r="E173" i="30" s="1"/>
  <c r="D158" i="30"/>
  <c r="D173" i="30" s="1"/>
  <c r="C158" i="30"/>
  <c r="C173" i="30" s="1"/>
  <c r="I157" i="30"/>
  <c r="I172" i="30" s="1"/>
  <c r="H157" i="30"/>
  <c r="H172" i="30" s="1"/>
  <c r="G157" i="30"/>
  <c r="G172" i="30" s="1"/>
  <c r="F157" i="30"/>
  <c r="F172" i="30" s="1"/>
  <c r="E157" i="30"/>
  <c r="E172" i="30" s="1"/>
  <c r="D157" i="30"/>
  <c r="D172" i="30" s="1"/>
  <c r="C157" i="30"/>
  <c r="C172" i="30" s="1"/>
  <c r="I156" i="30"/>
  <c r="I171" i="30" s="1"/>
  <c r="H156" i="30"/>
  <c r="H171" i="30" s="1"/>
  <c r="G156" i="30"/>
  <c r="G171" i="30" s="1"/>
  <c r="F156" i="30"/>
  <c r="F171" i="30" s="1"/>
  <c r="E156" i="30"/>
  <c r="E171" i="30" s="1"/>
  <c r="D156" i="30"/>
  <c r="D171" i="30" s="1"/>
  <c r="C156" i="30"/>
  <c r="C171" i="30" s="1"/>
  <c r="I155" i="30"/>
  <c r="I170" i="30" s="1"/>
  <c r="H155" i="30"/>
  <c r="H170" i="30" s="1"/>
  <c r="G155" i="30"/>
  <c r="G170" i="30" s="1"/>
  <c r="F155" i="30"/>
  <c r="F170" i="30" s="1"/>
  <c r="E155" i="30"/>
  <c r="E170" i="30" s="1"/>
  <c r="D155" i="30"/>
  <c r="D170" i="30" s="1"/>
  <c r="C155" i="30"/>
  <c r="C170" i="30" s="1"/>
  <c r="Y148" i="30"/>
  <c r="X148" i="30"/>
  <c r="W148" i="30"/>
  <c r="V148" i="30"/>
  <c r="U148" i="30"/>
  <c r="T148" i="30"/>
  <c r="S148" i="30"/>
  <c r="R148" i="30"/>
  <c r="Q148" i="30"/>
  <c r="P148" i="30"/>
  <c r="O148" i="30"/>
  <c r="N148" i="30"/>
  <c r="M148" i="30"/>
  <c r="Y133" i="30"/>
  <c r="X133" i="30"/>
  <c r="W133" i="30"/>
  <c r="V133" i="30"/>
  <c r="U133" i="30"/>
  <c r="T133" i="30"/>
  <c r="S133" i="30"/>
  <c r="R133" i="30"/>
  <c r="Q133" i="30"/>
  <c r="P133" i="30"/>
  <c r="O133" i="30"/>
  <c r="N133" i="30"/>
  <c r="M133" i="30"/>
  <c r="I132" i="30"/>
  <c r="I147" i="30" s="1"/>
  <c r="H132" i="30"/>
  <c r="H147" i="30" s="1"/>
  <c r="G132" i="30"/>
  <c r="G147" i="30" s="1"/>
  <c r="F132" i="30"/>
  <c r="F147" i="30" s="1"/>
  <c r="E132" i="30"/>
  <c r="E147" i="30" s="1"/>
  <c r="D132" i="30"/>
  <c r="D147" i="30" s="1"/>
  <c r="C132" i="30"/>
  <c r="C147" i="30" s="1"/>
  <c r="I131" i="30"/>
  <c r="I146" i="30" s="1"/>
  <c r="H131" i="30"/>
  <c r="H146" i="30" s="1"/>
  <c r="G131" i="30"/>
  <c r="G146" i="30" s="1"/>
  <c r="F131" i="30"/>
  <c r="F146" i="30" s="1"/>
  <c r="E131" i="30"/>
  <c r="E146" i="30" s="1"/>
  <c r="D131" i="30"/>
  <c r="D146" i="30" s="1"/>
  <c r="C131" i="30"/>
  <c r="C146" i="30" s="1"/>
  <c r="I130" i="30"/>
  <c r="I145" i="30" s="1"/>
  <c r="H130" i="30"/>
  <c r="H145" i="30" s="1"/>
  <c r="G130" i="30"/>
  <c r="G145" i="30" s="1"/>
  <c r="F130" i="30"/>
  <c r="F145" i="30" s="1"/>
  <c r="E130" i="30"/>
  <c r="E145" i="30" s="1"/>
  <c r="D130" i="30"/>
  <c r="D145" i="30" s="1"/>
  <c r="C130" i="30"/>
  <c r="C145" i="30" s="1"/>
  <c r="I129" i="30"/>
  <c r="I144" i="30" s="1"/>
  <c r="H129" i="30"/>
  <c r="H144" i="30" s="1"/>
  <c r="G129" i="30"/>
  <c r="G144" i="30" s="1"/>
  <c r="F129" i="30"/>
  <c r="F144" i="30" s="1"/>
  <c r="E129" i="30"/>
  <c r="E144" i="30" s="1"/>
  <c r="D129" i="30"/>
  <c r="D144" i="30" s="1"/>
  <c r="C129" i="30"/>
  <c r="C144" i="30" s="1"/>
  <c r="I128" i="30"/>
  <c r="I143" i="30" s="1"/>
  <c r="H128" i="30"/>
  <c r="H143" i="30" s="1"/>
  <c r="G128" i="30"/>
  <c r="G143" i="30" s="1"/>
  <c r="F128" i="30"/>
  <c r="F143" i="30" s="1"/>
  <c r="E128" i="30"/>
  <c r="E143" i="30" s="1"/>
  <c r="D128" i="30"/>
  <c r="D143" i="30" s="1"/>
  <c r="C128" i="30"/>
  <c r="C143" i="30" s="1"/>
  <c r="I127" i="30"/>
  <c r="I142" i="30" s="1"/>
  <c r="H127" i="30"/>
  <c r="H142" i="30" s="1"/>
  <c r="G127" i="30"/>
  <c r="G142" i="30" s="1"/>
  <c r="F127" i="30"/>
  <c r="F142" i="30" s="1"/>
  <c r="E127" i="30"/>
  <c r="E142" i="30" s="1"/>
  <c r="D127" i="30"/>
  <c r="D142" i="30" s="1"/>
  <c r="C127" i="30"/>
  <c r="C142" i="30" s="1"/>
  <c r="I126" i="30"/>
  <c r="I141" i="30" s="1"/>
  <c r="H126" i="30"/>
  <c r="H141" i="30" s="1"/>
  <c r="G126" i="30"/>
  <c r="G141" i="30" s="1"/>
  <c r="F126" i="30"/>
  <c r="F141" i="30" s="1"/>
  <c r="E126" i="30"/>
  <c r="E141" i="30" s="1"/>
  <c r="D126" i="30"/>
  <c r="D141" i="30" s="1"/>
  <c r="C126" i="30"/>
  <c r="C141" i="30" s="1"/>
  <c r="I125" i="30"/>
  <c r="H125" i="30"/>
  <c r="G125" i="30"/>
  <c r="F125" i="30"/>
  <c r="E125" i="30"/>
  <c r="D125" i="30"/>
  <c r="C125" i="30"/>
  <c r="I124" i="30"/>
  <c r="H124" i="30"/>
  <c r="G124" i="30"/>
  <c r="F124" i="30"/>
  <c r="E124" i="30"/>
  <c r="D124" i="30"/>
  <c r="C124" i="30"/>
  <c r="I123" i="30"/>
  <c r="I138" i="30" s="1"/>
  <c r="H123" i="30"/>
  <c r="H138" i="30" s="1"/>
  <c r="G123" i="30"/>
  <c r="G138" i="30" s="1"/>
  <c r="F123" i="30"/>
  <c r="F138" i="30" s="1"/>
  <c r="E123" i="30"/>
  <c r="E138" i="30" s="1"/>
  <c r="D123" i="30"/>
  <c r="D138" i="30" s="1"/>
  <c r="C123" i="30"/>
  <c r="C138" i="30" s="1"/>
  <c r="I122" i="30"/>
  <c r="I137" i="30" s="1"/>
  <c r="H122" i="30"/>
  <c r="H137" i="30" s="1"/>
  <c r="G122" i="30"/>
  <c r="G137" i="30" s="1"/>
  <c r="F122" i="30"/>
  <c r="F137" i="30" s="1"/>
  <c r="E122" i="30"/>
  <c r="E137" i="30" s="1"/>
  <c r="D122" i="30"/>
  <c r="D137" i="30" s="1"/>
  <c r="C122" i="30"/>
  <c r="C137" i="30" s="1"/>
  <c r="Y116" i="30"/>
  <c r="X116" i="30"/>
  <c r="W116" i="30"/>
  <c r="V116" i="30"/>
  <c r="U116" i="30"/>
  <c r="T116" i="30"/>
  <c r="S116" i="30"/>
  <c r="R116" i="30"/>
  <c r="Q116" i="30"/>
  <c r="P116" i="30"/>
  <c r="O116" i="30"/>
  <c r="N116" i="30"/>
  <c r="M116" i="30"/>
  <c r="Y65" i="30"/>
  <c r="X65" i="30"/>
  <c r="W65" i="30"/>
  <c r="V65" i="30"/>
  <c r="U65" i="30"/>
  <c r="T65" i="30"/>
  <c r="S65" i="30"/>
  <c r="R65" i="30"/>
  <c r="Q65" i="30"/>
  <c r="P65" i="30"/>
  <c r="O65" i="30"/>
  <c r="N65" i="30"/>
  <c r="M65" i="30"/>
  <c r="I115" i="30"/>
  <c r="H115" i="30"/>
  <c r="G115" i="30"/>
  <c r="F115" i="30"/>
  <c r="E115" i="30"/>
  <c r="D115" i="30"/>
  <c r="C115" i="30"/>
  <c r="I26" i="30"/>
  <c r="H26" i="30"/>
  <c r="G26" i="30"/>
  <c r="F26" i="30"/>
  <c r="E26" i="30"/>
  <c r="D26" i="30"/>
  <c r="C26" i="30"/>
  <c r="I25" i="30"/>
  <c r="H25" i="30"/>
  <c r="G25" i="30"/>
  <c r="F25" i="30"/>
  <c r="E25" i="30"/>
  <c r="D25" i="30"/>
  <c r="C25" i="30"/>
  <c r="I24" i="30"/>
  <c r="H24" i="30"/>
  <c r="G24" i="30"/>
  <c r="F24" i="30"/>
  <c r="E24" i="30"/>
  <c r="D24" i="30"/>
  <c r="C24" i="30"/>
  <c r="I23" i="30"/>
  <c r="H23" i="30"/>
  <c r="G23" i="30"/>
  <c r="F23" i="30"/>
  <c r="E23" i="30"/>
  <c r="D23" i="30"/>
  <c r="C23" i="30"/>
  <c r="I22" i="30"/>
  <c r="H22" i="30"/>
  <c r="G22" i="30"/>
  <c r="F22" i="30"/>
  <c r="E22" i="30"/>
  <c r="D22" i="30"/>
  <c r="C22" i="30"/>
  <c r="I21" i="30"/>
  <c r="H21" i="30"/>
  <c r="G21" i="30"/>
  <c r="F21" i="30"/>
  <c r="E21" i="30"/>
  <c r="D21" i="30"/>
  <c r="C21" i="30"/>
  <c r="I20" i="30"/>
  <c r="H20" i="30"/>
  <c r="G20" i="30"/>
  <c r="F20" i="30"/>
  <c r="E20" i="30"/>
  <c r="D20" i="30"/>
  <c r="C20" i="30"/>
  <c r="I19" i="30"/>
  <c r="H19" i="30"/>
  <c r="G19" i="30"/>
  <c r="F19" i="30"/>
  <c r="E19" i="30"/>
  <c r="D19" i="30"/>
  <c r="C71" i="30"/>
  <c r="I18" i="30"/>
  <c r="I70" i="30" s="1"/>
  <c r="H18" i="30"/>
  <c r="H70" i="30" s="1"/>
  <c r="G18" i="30"/>
  <c r="G70" i="30" s="1"/>
  <c r="F18" i="30"/>
  <c r="F70" i="30" s="1"/>
  <c r="E18" i="30"/>
  <c r="E70" i="30" s="1"/>
  <c r="D18" i="30"/>
  <c r="D70" i="30" s="1"/>
  <c r="C18" i="30"/>
  <c r="C70" i="30" s="1"/>
  <c r="I17" i="30"/>
  <c r="I69" i="30" s="1"/>
  <c r="H17" i="30"/>
  <c r="H69" i="30" s="1"/>
  <c r="G17" i="30"/>
  <c r="G69" i="30" s="1"/>
  <c r="F17" i="30"/>
  <c r="F69" i="30" s="1"/>
  <c r="E17" i="30"/>
  <c r="E69" i="30" s="1"/>
  <c r="D17" i="30"/>
  <c r="D69" i="30" s="1"/>
  <c r="C17" i="30"/>
  <c r="C69"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K18" i="4" s="1"/>
  <c r="J17" i="3"/>
  <c r="J18" i="4" s="1"/>
  <c r="I17" i="3"/>
  <c r="I18" i="4" s="1"/>
  <c r="H17" i="3"/>
  <c r="H18" i="4" s="1"/>
  <c r="G17" i="3"/>
  <c r="G18" i="4" s="1"/>
  <c r="F17" i="3"/>
  <c r="F18" i="4" s="1"/>
  <c r="E17" i="3"/>
  <c r="D17" i="3"/>
  <c r="D18" i="4" s="1"/>
  <c r="K12" i="3"/>
  <c r="K17" i="4" s="1"/>
  <c r="J12" i="3"/>
  <c r="J17" i="4" s="1"/>
  <c r="I12" i="3"/>
  <c r="H12" i="3"/>
  <c r="H17" i="4" s="1"/>
  <c r="G12" i="3"/>
  <c r="G17" i="4" s="1"/>
  <c r="F12" i="3"/>
  <c r="F17" i="4" s="1"/>
  <c r="E12" i="3"/>
  <c r="D12" i="3"/>
  <c r="D17" i="4" s="1"/>
  <c r="B3" i="3"/>
  <c r="A3" i="3"/>
  <c r="A2" i="3"/>
  <c r="K102" i="5"/>
  <c r="J102" i="5"/>
  <c r="I102" i="5"/>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J69" i="5" s="1"/>
  <c r="A65" i="5"/>
  <c r="H65" i="5" s="1"/>
  <c r="A61" i="5"/>
  <c r="J61" i="5" s="1"/>
  <c r="A57" i="5"/>
  <c r="H57" i="5" s="1"/>
  <c r="A53" i="5"/>
  <c r="J53" i="5" s="1"/>
  <c r="A49" i="5"/>
  <c r="H49" i="5" s="1"/>
  <c r="A45" i="5"/>
  <c r="A44" i="5"/>
  <c r="A43" i="5"/>
  <c r="A42" i="5"/>
  <c r="A41" i="5"/>
  <c r="A40" i="5"/>
  <c r="A39" i="5"/>
  <c r="A25" i="5"/>
  <c r="A24" i="5"/>
  <c r="A23" i="5"/>
  <c r="A22" i="5"/>
  <c r="A21" i="5"/>
  <c r="K18" i="5"/>
  <c r="J18" i="5"/>
  <c r="I18" i="5"/>
  <c r="H18" i="5"/>
  <c r="G18" i="5"/>
  <c r="F18" i="5"/>
  <c r="E18" i="5"/>
  <c r="D18" i="5"/>
  <c r="M12" i="5"/>
  <c r="M11" i="5"/>
  <c r="L6" i="5"/>
  <c r="A3" i="5"/>
  <c r="A2" i="5"/>
  <c r="B133" i="2"/>
  <c r="B132" i="2"/>
  <c r="B131" i="2"/>
  <c r="B130" i="2"/>
  <c r="B129" i="2"/>
  <c r="K122" i="2"/>
  <c r="J122" i="2"/>
  <c r="I122" i="2"/>
  <c r="H122" i="2"/>
  <c r="G122" i="2"/>
  <c r="F122" i="2"/>
  <c r="E122" i="2"/>
  <c r="D122" i="2"/>
  <c r="B105" i="2"/>
  <c r="B104" i="2"/>
  <c r="B102" i="2"/>
  <c r="K94" i="2"/>
  <c r="J94" i="2"/>
  <c r="I94" i="2"/>
  <c r="H94" i="2"/>
  <c r="G94" i="2"/>
  <c r="F94" i="2"/>
  <c r="E94" i="2"/>
  <c r="D94" i="2"/>
  <c r="B86" i="2"/>
  <c r="K44" i="2"/>
  <c r="J44" i="2"/>
  <c r="I44" i="2"/>
  <c r="H44" i="2"/>
  <c r="G44" i="2"/>
  <c r="F44" i="2"/>
  <c r="E44" i="2"/>
  <c r="D44" i="2"/>
  <c r="M40" i="2"/>
  <c r="M26" i="2"/>
  <c r="M24" i="2"/>
  <c r="K16" i="2"/>
  <c r="J16" i="2"/>
  <c r="I16" i="2"/>
  <c r="H16" i="2"/>
  <c r="G16" i="2"/>
  <c r="F16" i="2"/>
  <c r="E16" i="2"/>
  <c r="D16" i="2"/>
  <c r="M12" i="2"/>
  <c r="L6" i="2"/>
  <c r="A3" i="2"/>
  <c r="A2" i="2"/>
  <c r="K76" i="15"/>
  <c r="J76" i="15"/>
  <c r="I76" i="15"/>
  <c r="H76" i="15"/>
  <c r="G76" i="15"/>
  <c r="F76" i="15"/>
  <c r="E76" i="15"/>
  <c r="D76"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4" i="4"/>
  <c r="J64" i="4"/>
  <c r="I64" i="4"/>
  <c r="H64" i="4"/>
  <c r="G64" i="4"/>
  <c r="F64" i="4"/>
  <c r="E64" i="4"/>
  <c r="D64" i="4"/>
  <c r="K45" i="4"/>
  <c r="K66" i="4" s="1"/>
  <c r="K68" i="4" s="1"/>
  <c r="J45" i="4"/>
  <c r="I45" i="4"/>
  <c r="I66" i="4" s="1"/>
  <c r="I68" i="4" s="1"/>
  <c r="H45" i="4"/>
  <c r="G45" i="4"/>
  <c r="G66" i="4" s="1"/>
  <c r="G68" i="4" s="1"/>
  <c r="F45" i="4"/>
  <c r="E45" i="4"/>
  <c r="E66" i="4" s="1"/>
  <c r="E68" i="4" s="1"/>
  <c r="D45" i="4"/>
  <c r="D66" i="4" s="1"/>
  <c r="D68" i="4" s="1"/>
  <c r="K28" i="4"/>
  <c r="E18" i="4"/>
  <c r="I17" i="4"/>
  <c r="E17"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E192" i="28"/>
  <c r="B192" i="28"/>
  <c r="E182" i="28"/>
  <c r="F155" i="28" s="1"/>
  <c r="B182" i="28"/>
  <c r="F158" i="28"/>
  <c r="F157" i="28"/>
  <c r="F156" i="28"/>
  <c r="F154" i="28"/>
  <c r="F153" i="28"/>
  <c r="F152" i="28"/>
  <c r="F118" i="28"/>
  <c r="G118" i="28" s="1"/>
  <c r="H118" i="28" s="1"/>
  <c r="I118" i="28" s="1"/>
  <c r="J118" i="28" s="1"/>
  <c r="K118" i="28" s="1"/>
  <c r="L118" i="28" s="1"/>
  <c r="E118" i="28"/>
  <c r="D118" i="28"/>
  <c r="E105" i="28"/>
  <c r="F105" i="28" s="1"/>
  <c r="G105" i="28" s="1"/>
  <c r="H105" i="28" s="1"/>
  <c r="I105" i="28" s="1"/>
  <c r="J105" i="28" s="1"/>
  <c r="D105" i="28"/>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C14" i="13" s="1"/>
  <c r="C42" i="2" s="1"/>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G43" i="28"/>
  <c r="E42" i="28"/>
  <c r="F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E156" i="28" s="1"/>
  <c r="A3" i="13"/>
  <c r="A2" i="13"/>
  <c r="H71" i="30" l="1"/>
  <c r="I72" i="30"/>
  <c r="G74" i="30"/>
  <c r="H75" i="30"/>
  <c r="I76" i="30"/>
  <c r="G78" i="30"/>
  <c r="I139" i="30"/>
  <c r="G205" i="30"/>
  <c r="E71" i="30"/>
  <c r="I71" i="30"/>
  <c r="F72" i="30"/>
  <c r="C73" i="30"/>
  <c r="G73" i="30"/>
  <c r="D74" i="30"/>
  <c r="H74" i="30"/>
  <c r="E75" i="30"/>
  <c r="I75" i="30"/>
  <c r="F76" i="30"/>
  <c r="C77" i="30"/>
  <c r="G77" i="30"/>
  <c r="D78" i="30"/>
  <c r="H78" i="30"/>
  <c r="F139" i="30"/>
  <c r="C140" i="30"/>
  <c r="G140" i="30"/>
  <c r="D205" i="30"/>
  <c r="H205" i="30"/>
  <c r="D71" i="30"/>
  <c r="F73" i="30"/>
  <c r="E76" i="30"/>
  <c r="C78" i="30"/>
  <c r="E139" i="30"/>
  <c r="C205" i="30"/>
  <c r="F71" i="30"/>
  <c r="C72" i="30"/>
  <c r="G72" i="30"/>
  <c r="D73" i="30"/>
  <c r="H73" i="30"/>
  <c r="E74" i="30"/>
  <c r="I74" i="30"/>
  <c r="F75" i="30"/>
  <c r="C76" i="30"/>
  <c r="G76" i="30"/>
  <c r="D77" i="30"/>
  <c r="H77" i="30"/>
  <c r="E78" i="30"/>
  <c r="I78" i="30"/>
  <c r="C139" i="30"/>
  <c r="G139" i="30"/>
  <c r="D140" i="30"/>
  <c r="H140" i="30"/>
  <c r="E205" i="30"/>
  <c r="I205" i="30"/>
  <c r="E72" i="30"/>
  <c r="C74" i="30"/>
  <c r="D75" i="30"/>
  <c r="F77" i="30"/>
  <c r="F140" i="30"/>
  <c r="G71" i="30"/>
  <c r="D72" i="30"/>
  <c r="H72" i="30"/>
  <c r="E73" i="30"/>
  <c r="I73" i="30"/>
  <c r="F74" i="30"/>
  <c r="C75" i="30"/>
  <c r="G75" i="30"/>
  <c r="D76" i="30"/>
  <c r="H76" i="30"/>
  <c r="E77" i="30"/>
  <c r="I77" i="30"/>
  <c r="F78" i="30"/>
  <c r="D139" i="30"/>
  <c r="H139" i="30"/>
  <c r="E140" i="30"/>
  <c r="I140" i="30"/>
  <c r="F205" i="30"/>
  <c r="E11" i="27"/>
  <c r="F11" i="27"/>
  <c r="G18" i="27"/>
  <c r="H21" i="27"/>
  <c r="J15" i="4"/>
  <c r="J26" i="4" s="1"/>
  <c r="J28" i="4" s="1"/>
  <c r="K15" i="4"/>
  <c r="K26" i="4" s="1"/>
  <c r="I15" i="4"/>
  <c r="I26" i="4" s="1"/>
  <c r="I28" i="4" s="1"/>
  <c r="K46" i="17"/>
  <c r="G46" i="17"/>
  <c r="G55" i="17" s="1"/>
  <c r="T659" i="30"/>
  <c r="W752" i="30"/>
  <c r="U660" i="30"/>
  <c r="T753" i="30"/>
  <c r="S690" i="30"/>
  <c r="S691" i="30" s="1"/>
  <c r="S697" i="30" s="1"/>
  <c r="H10" i="27"/>
  <c r="I8" i="27" s="1"/>
  <c r="E13" i="27"/>
  <c r="I13" i="27"/>
  <c r="E17" i="27"/>
  <c r="I17" i="27"/>
  <c r="D18" i="27"/>
  <c r="H18" i="27"/>
  <c r="E21" i="27"/>
  <c r="I21" i="27"/>
  <c r="F46" i="17"/>
  <c r="F55" i="17" s="1"/>
  <c r="M659" i="30"/>
  <c r="Q659" i="30"/>
  <c r="U659" i="30"/>
  <c r="Y659" i="30"/>
  <c r="P752" i="30"/>
  <c r="T752" i="30"/>
  <c r="X752" i="30"/>
  <c r="N660" i="30"/>
  <c r="R660" i="30"/>
  <c r="V660" i="30"/>
  <c r="M753" i="30"/>
  <c r="Q753" i="30"/>
  <c r="U753" i="30"/>
  <c r="Y753" i="30"/>
  <c r="P690" i="30"/>
  <c r="P691" i="30" s="1"/>
  <c r="P697" i="30" s="1"/>
  <c r="T690" i="30"/>
  <c r="T691" i="30" s="1"/>
  <c r="T697" i="30" s="1"/>
  <c r="X690" i="30"/>
  <c r="X691" i="30" s="1"/>
  <c r="X697" i="30" s="1"/>
  <c r="O769" i="30"/>
  <c r="O770" i="30" s="1"/>
  <c r="O775" i="30" s="1"/>
  <c r="O779" i="30" s="1"/>
  <c r="S769" i="30"/>
  <c r="S770" i="30" s="1"/>
  <c r="S775" i="30" s="1"/>
  <c r="S779" i="30" s="1"/>
  <c r="W769" i="30"/>
  <c r="W770" i="30" s="1"/>
  <c r="W775" i="30" s="1"/>
  <c r="W779" i="30" s="1"/>
  <c r="J10" i="27"/>
  <c r="K8" i="27" s="1"/>
  <c r="J18" i="27"/>
  <c r="D11" i="27"/>
  <c r="F13" i="27"/>
  <c r="J13" i="27"/>
  <c r="F17" i="27"/>
  <c r="J17" i="27"/>
  <c r="E18" i="27"/>
  <c r="I18" i="27"/>
  <c r="J21" i="27"/>
  <c r="X659" i="30"/>
  <c r="S752" i="30"/>
  <c r="Q660" i="30"/>
  <c r="P753" i="30"/>
  <c r="O690" i="30"/>
  <c r="O691" i="30" s="1"/>
  <c r="O697" i="30" s="1"/>
  <c r="N769" i="30"/>
  <c r="N770" i="30" s="1"/>
  <c r="N775" i="30" s="1"/>
  <c r="N779" i="30" s="1"/>
  <c r="V769" i="30"/>
  <c r="V770" i="30" s="1"/>
  <c r="V775" i="30" s="1"/>
  <c r="V779" i="30" s="1"/>
  <c r="R659" i="30"/>
  <c r="M752" i="30"/>
  <c r="Y752" i="30"/>
  <c r="O660" i="30"/>
  <c r="W660" i="30"/>
  <c r="R753" i="30"/>
  <c r="Q690" i="30"/>
  <c r="Q691" i="30" s="1"/>
  <c r="Q697" i="30" s="1"/>
  <c r="Y690" i="30"/>
  <c r="Y691" i="30" s="1"/>
  <c r="Y697" i="30" s="1"/>
  <c r="T769" i="30"/>
  <c r="T770" i="30" s="1"/>
  <c r="T775" i="30" s="1"/>
  <c r="T779" i="30" s="1"/>
  <c r="F10" i="27"/>
  <c r="G13" i="27"/>
  <c r="K17" i="27"/>
  <c r="F18" i="27"/>
  <c r="P659" i="30"/>
  <c r="O752" i="30"/>
  <c r="M660" i="30"/>
  <c r="Y660" i="30"/>
  <c r="X753" i="30"/>
  <c r="W690" i="30"/>
  <c r="W691" i="30" s="1"/>
  <c r="W697" i="30" s="1"/>
  <c r="R769" i="30"/>
  <c r="R770" i="30" s="1"/>
  <c r="R775" i="30" s="1"/>
  <c r="R779" i="30" s="1"/>
  <c r="N659" i="30"/>
  <c r="V659" i="30"/>
  <c r="Q752" i="30"/>
  <c r="U752" i="30"/>
  <c r="S660" i="30"/>
  <c r="N753" i="30"/>
  <c r="V753" i="30"/>
  <c r="M690" i="30"/>
  <c r="M691" i="30" s="1"/>
  <c r="M697" i="30" s="1"/>
  <c r="U690" i="30"/>
  <c r="U691" i="30" s="1"/>
  <c r="U697" i="30" s="1"/>
  <c r="P769" i="30"/>
  <c r="P770" i="30" s="1"/>
  <c r="P775" i="30" s="1"/>
  <c r="P779" i="30" s="1"/>
  <c r="X769" i="30"/>
  <c r="X770" i="30" s="1"/>
  <c r="X775" i="30" s="1"/>
  <c r="X779" i="30" s="1"/>
  <c r="O659" i="30"/>
  <c r="S659" i="30"/>
  <c r="W659" i="30"/>
  <c r="N752" i="30"/>
  <c r="R752" i="30"/>
  <c r="V752" i="30"/>
  <c r="P660" i="30"/>
  <c r="T660" i="30"/>
  <c r="X660" i="30"/>
  <c r="O753" i="30"/>
  <c r="S753" i="30"/>
  <c r="W753" i="30"/>
  <c r="N690" i="30"/>
  <c r="N691" i="30" s="1"/>
  <c r="N697" i="30" s="1"/>
  <c r="R690" i="30"/>
  <c r="R691" i="30" s="1"/>
  <c r="R697" i="30" s="1"/>
  <c r="V690" i="30"/>
  <c r="V691" i="30" s="1"/>
  <c r="V697" i="30" s="1"/>
  <c r="M769" i="30"/>
  <c r="M770" i="30" s="1"/>
  <c r="M775" i="30" s="1"/>
  <c r="M779" i="30" s="1"/>
  <c r="Q769" i="30"/>
  <c r="Q770" i="30" s="1"/>
  <c r="Q775" i="30" s="1"/>
  <c r="Q779" i="30" s="1"/>
  <c r="U769" i="30"/>
  <c r="U770" i="30" s="1"/>
  <c r="U775" i="30" s="1"/>
  <c r="U779" i="30" s="1"/>
  <c r="Y769" i="30"/>
  <c r="Y770" i="30" s="1"/>
  <c r="Y775" i="30" s="1"/>
  <c r="Y779" i="30" s="1"/>
  <c r="G17" i="27"/>
  <c r="D13" i="27"/>
  <c r="H13" i="27"/>
  <c r="D17" i="27"/>
  <c r="H17" i="27"/>
  <c r="K18" i="27"/>
  <c r="D21" i="27"/>
  <c r="H11" i="27"/>
  <c r="K11" i="27"/>
  <c r="G11" i="27"/>
  <c r="F66" i="4"/>
  <c r="F68" i="4" s="1"/>
  <c r="J46" i="17"/>
  <c r="J55" i="17" s="1"/>
  <c r="P662" i="30"/>
  <c r="T662" i="30"/>
  <c r="X662" i="30"/>
  <c r="D46" i="17"/>
  <c r="D55" i="17" s="1"/>
  <c r="N755" i="30"/>
  <c r="R755" i="30"/>
  <c r="V755" i="30"/>
  <c r="H46" i="17"/>
  <c r="H55" i="17" s="1"/>
  <c r="E46" i="17"/>
  <c r="E55" i="17" s="1"/>
  <c r="I46" i="17"/>
  <c r="I55" i="17" s="1"/>
  <c r="O662" i="30"/>
  <c r="S662" i="30"/>
  <c r="W662" i="30"/>
  <c r="AA668" i="30"/>
  <c r="AA684" i="30" s="1"/>
  <c r="AA700" i="30" s="1"/>
  <c r="AA702" i="30" s="1"/>
  <c r="O755" i="30"/>
  <c r="S755" i="30"/>
  <c r="W755" i="30"/>
  <c r="P755" i="30"/>
  <c r="T755" i="30"/>
  <c r="T757" i="30" s="1"/>
  <c r="T762" i="30" s="1"/>
  <c r="X755" i="30"/>
  <c r="Q755" i="30"/>
  <c r="U755" i="30"/>
  <c r="Y755" i="30"/>
  <c r="M755" i="30"/>
  <c r="Q662" i="30"/>
  <c r="U662" i="30"/>
  <c r="Y662" i="30"/>
  <c r="N662" i="30"/>
  <c r="R662" i="30"/>
  <c r="V662" i="30"/>
  <c r="M662" i="30"/>
  <c r="M668" i="30" s="1"/>
  <c r="M684" i="30" s="1"/>
  <c r="M50" i="17"/>
  <c r="M49" i="17"/>
  <c r="U389" i="31"/>
  <c r="Y389" i="31"/>
  <c r="AC389" i="31"/>
  <c r="W389" i="31"/>
  <c r="AA389" i="31"/>
  <c r="AE389" i="31"/>
  <c r="Z389" i="31"/>
  <c r="K10" i="27"/>
  <c r="K23" i="27" s="1"/>
  <c r="G10" i="27"/>
  <c r="H8" i="27" s="1"/>
  <c r="E10" i="27"/>
  <c r="F8" i="27" s="1"/>
  <c r="M53" i="17"/>
  <c r="J66" i="4"/>
  <c r="J68" i="4" s="1"/>
  <c r="M18" i="5"/>
  <c r="E26" i="4"/>
  <c r="E28" i="4" s="1"/>
  <c r="D26" i="4"/>
  <c r="D28" i="4" s="1"/>
  <c r="G26" i="4"/>
  <c r="G28" i="4" s="1"/>
  <c r="H26" i="4"/>
  <c r="H28" i="4" s="1"/>
  <c r="F26" i="4"/>
  <c r="F28" i="4" s="1"/>
  <c r="H66" i="4"/>
  <c r="H68" i="4" s="1"/>
  <c r="M73" i="5"/>
  <c r="D48" i="15"/>
  <c r="D78" i="15" s="1"/>
  <c r="H48" i="15"/>
  <c r="H78" i="15" s="1"/>
  <c r="G42" i="28"/>
  <c r="H42" i="28" s="1"/>
  <c r="I42" i="28" s="1"/>
  <c r="J42" i="28" s="1"/>
  <c r="E48" i="15"/>
  <c r="E78" i="15" s="1"/>
  <c r="I48" i="15"/>
  <c r="I78" i="15" s="1"/>
  <c r="F48" i="15"/>
  <c r="F78" i="15" s="1"/>
  <c r="J48" i="15"/>
  <c r="J78" i="15" s="1"/>
  <c r="G48" i="15"/>
  <c r="G78" i="15" s="1"/>
  <c r="K48" i="15"/>
  <c r="K78" i="15" s="1"/>
  <c r="E49" i="5"/>
  <c r="I49" i="5"/>
  <c r="G53" i="5"/>
  <c r="K53" i="5"/>
  <c r="E57" i="5"/>
  <c r="I57" i="5"/>
  <c r="G61" i="5"/>
  <c r="K61" i="5"/>
  <c r="E65" i="5"/>
  <c r="I65" i="5"/>
  <c r="G69" i="5"/>
  <c r="K69" i="5"/>
  <c r="M52" i="17"/>
  <c r="F49" i="5"/>
  <c r="J49" i="5"/>
  <c r="D53" i="5"/>
  <c r="H53" i="5"/>
  <c r="F57" i="5"/>
  <c r="J57" i="5"/>
  <c r="D61" i="5"/>
  <c r="H61" i="5"/>
  <c r="F65" i="5"/>
  <c r="J65" i="5"/>
  <c r="D69" i="5"/>
  <c r="H69" i="5"/>
  <c r="M48" i="17"/>
  <c r="G49" i="5"/>
  <c r="K49" i="5"/>
  <c r="E53" i="5"/>
  <c r="I53" i="5"/>
  <c r="G57" i="5"/>
  <c r="K57" i="5"/>
  <c r="E61" i="5"/>
  <c r="I61" i="5"/>
  <c r="G65" i="5"/>
  <c r="K65" i="5"/>
  <c r="E69" i="5"/>
  <c r="I69" i="5"/>
  <c r="D49" i="5"/>
  <c r="F53" i="5"/>
  <c r="D57" i="5"/>
  <c r="F61" i="5"/>
  <c r="D65" i="5"/>
  <c r="F69" i="5"/>
  <c r="M51" i="17"/>
  <c r="V389" i="31"/>
  <c r="AD389" i="31"/>
  <c r="T389" i="31"/>
  <c r="AB389" i="31"/>
  <c r="X389" i="31"/>
  <c r="AF389" i="31"/>
  <c r="E6" i="15"/>
  <c r="D5" i="15"/>
  <c r="E154" i="28"/>
  <c r="E159" i="28"/>
  <c r="C51" i="1"/>
  <c r="C55" i="1"/>
  <c r="C61" i="1"/>
  <c r="C11" i="4"/>
  <c r="J49" i="29"/>
  <c r="F49" i="29"/>
  <c r="J42" i="10"/>
  <c r="F42" i="10"/>
  <c r="I65" i="27"/>
  <c r="E65" i="27"/>
  <c r="H58" i="27"/>
  <c r="D58" i="27"/>
  <c r="J62" i="17"/>
  <c r="F62" i="17"/>
  <c r="I49" i="29"/>
  <c r="E49" i="29"/>
  <c r="I42" i="10"/>
  <c r="E42" i="10"/>
  <c r="H65" i="27"/>
  <c r="D65" i="27"/>
  <c r="K58" i="27"/>
  <c r="G58" i="27"/>
  <c r="I62" i="17"/>
  <c r="E62" i="17"/>
  <c r="H49" i="29"/>
  <c r="D49" i="29"/>
  <c r="H42" i="10"/>
  <c r="D42" i="10"/>
  <c r="K65" i="27"/>
  <c r="G65" i="27"/>
  <c r="J58" i="27"/>
  <c r="F58" i="27"/>
  <c r="H62" i="17"/>
  <c r="D62" i="17"/>
  <c r="J65" i="27"/>
  <c r="E58" i="27"/>
  <c r="K42" i="10"/>
  <c r="F65" i="27"/>
  <c r="K62" i="17"/>
  <c r="K49" i="29"/>
  <c r="G42" i="10"/>
  <c r="G62" i="17"/>
  <c r="G49" i="29"/>
  <c r="I58" i="27"/>
  <c r="C33" i="28"/>
  <c r="C50" i="1"/>
  <c r="C54" i="1"/>
  <c r="C66" i="1"/>
  <c r="A3" i="31"/>
  <c r="A3" i="30"/>
  <c r="E157" i="28"/>
  <c r="E153" i="28"/>
  <c r="D6" i="20"/>
  <c r="D6" i="19"/>
  <c r="D6" i="3"/>
  <c r="D6" i="10"/>
  <c r="D6" i="27"/>
  <c r="D6" i="11"/>
  <c r="T9" i="31"/>
  <c r="T8" i="31" s="1"/>
  <c r="D6" i="29"/>
  <c r="D5" i="29" s="1"/>
  <c r="M9" i="30"/>
  <c r="D6" i="17"/>
  <c r="E6" i="17" s="1"/>
  <c r="D6" i="4"/>
  <c r="D6" i="1"/>
  <c r="D6" i="2"/>
  <c r="D6" i="5"/>
  <c r="B48" i="28"/>
  <c r="B10" i="2" s="1"/>
  <c r="B88" i="2" s="1"/>
  <c r="B149" i="28"/>
  <c r="E158" i="28"/>
  <c r="C48" i="1"/>
  <c r="C53" i="1"/>
  <c r="C12" i="2"/>
  <c r="J41" i="10"/>
  <c r="F41" i="10"/>
  <c r="I41" i="10"/>
  <c r="E41" i="10"/>
  <c r="H41" i="10"/>
  <c r="D41" i="10"/>
  <c r="G41" i="10"/>
  <c r="K41" i="10"/>
  <c r="C8" i="20"/>
  <c r="C14" i="19"/>
  <c r="C89" i="29"/>
  <c r="C77" i="29"/>
  <c r="C71" i="29"/>
  <c r="C64" i="29"/>
  <c r="C47" i="10"/>
  <c r="C29" i="10"/>
  <c r="C25" i="10"/>
  <c r="C21" i="10"/>
  <c r="C17" i="10"/>
  <c r="C16" i="10"/>
  <c r="C61" i="27"/>
  <c r="C90" i="17"/>
  <c r="C79" i="17"/>
  <c r="C28" i="3"/>
  <c r="C19" i="19"/>
  <c r="C86" i="29"/>
  <c r="C76" i="29"/>
  <c r="C70" i="29"/>
  <c r="C63" i="29"/>
  <c r="C51" i="10"/>
  <c r="C46" i="10"/>
  <c r="C28" i="10"/>
  <c r="C24" i="10"/>
  <c r="C20" i="10"/>
  <c r="C11" i="10"/>
  <c r="C88" i="17"/>
  <c r="C70" i="17"/>
  <c r="C18" i="19"/>
  <c r="C92" i="29"/>
  <c r="C84" i="29"/>
  <c r="C75" i="29"/>
  <c r="C69" i="29"/>
  <c r="C56" i="29"/>
  <c r="C50" i="10"/>
  <c r="C45" i="10"/>
  <c r="C27" i="10"/>
  <c r="C23" i="10"/>
  <c r="C19" i="10"/>
  <c r="C63" i="27"/>
  <c r="C86" i="17"/>
  <c r="C69" i="17"/>
  <c r="C17" i="19"/>
  <c r="C74" i="29"/>
  <c r="C44" i="29"/>
  <c r="C49" i="10"/>
  <c r="C26" i="10"/>
  <c r="C80" i="17"/>
  <c r="C69" i="5"/>
  <c r="C53" i="5"/>
  <c r="C43" i="5"/>
  <c r="C39" i="5"/>
  <c r="C17" i="5"/>
  <c r="C16" i="5"/>
  <c r="C15" i="5"/>
  <c r="C14" i="5"/>
  <c r="C13" i="5"/>
  <c r="C12" i="5"/>
  <c r="C11" i="5"/>
  <c r="C65" i="29"/>
  <c r="C22" i="10"/>
  <c r="C91" i="29"/>
  <c r="C18" i="10"/>
  <c r="C62" i="27"/>
  <c r="C73" i="5"/>
  <c r="C61" i="5"/>
  <c r="C82" i="29"/>
  <c r="C31" i="10"/>
  <c r="C56" i="17"/>
  <c r="C43" i="17"/>
  <c r="C65" i="5"/>
  <c r="C49" i="5"/>
  <c r="C46" i="5"/>
  <c r="C44" i="5"/>
  <c r="C40" i="5"/>
  <c r="C57" i="5"/>
  <c r="C45" i="5"/>
  <c r="C42" i="5"/>
  <c r="C41" i="5"/>
  <c r="C77" i="2"/>
  <c r="C64" i="2"/>
  <c r="C58" i="2"/>
  <c r="C53" i="2"/>
  <c r="C79" i="2"/>
  <c r="C69" i="2"/>
  <c r="C59" i="2"/>
  <c r="C54" i="2"/>
  <c r="C18" i="5"/>
  <c r="C70" i="2"/>
  <c r="C62" i="2"/>
  <c r="C55" i="2"/>
  <c r="C51" i="2"/>
  <c r="C35" i="2"/>
  <c r="C28" i="2"/>
  <c r="C63" i="2"/>
  <c r="C52" i="2"/>
  <c r="C40" i="2"/>
  <c r="C25" i="2"/>
  <c r="C19" i="2"/>
  <c r="C13" i="2"/>
  <c r="C10" i="4"/>
  <c r="C65" i="1"/>
  <c r="C60" i="1"/>
  <c r="C56" i="1"/>
  <c r="B46" i="1"/>
  <c r="C71" i="2"/>
  <c r="C50" i="2"/>
  <c r="C47" i="2"/>
  <c r="C46" i="2"/>
  <c r="C36" i="2"/>
  <c r="C22" i="2"/>
  <c r="C14" i="2"/>
  <c r="C63" i="1"/>
  <c r="C59" i="1"/>
  <c r="C56" i="2"/>
  <c r="C41" i="2"/>
  <c r="C34" i="2"/>
  <c r="C31" i="2"/>
  <c r="C30" i="2"/>
  <c r="C26" i="2"/>
  <c r="C23" i="2"/>
  <c r="C12" i="4"/>
  <c r="C62" i="1"/>
  <c r="C58" i="1"/>
  <c r="C49" i="1"/>
  <c r="B51" i="28"/>
  <c r="B38" i="2" s="1"/>
  <c r="B116" i="2" s="1"/>
  <c r="E152" i="28"/>
  <c r="E155" i="28"/>
  <c r="C52" i="1"/>
  <c r="C57" i="1"/>
  <c r="C18" i="2"/>
  <c r="C24" i="2"/>
  <c r="C27" i="2"/>
  <c r="E8" i="27"/>
  <c r="I10" i="27"/>
  <c r="R668" i="30" l="1"/>
  <c r="R684" i="30" s="1"/>
  <c r="K55" i="17"/>
  <c r="M55" i="17" s="1"/>
  <c r="K42" i="27"/>
  <c r="F23" i="27"/>
  <c r="Y668" i="30"/>
  <c r="Y684" i="30" s="1"/>
  <c r="Y757" i="30"/>
  <c r="Y762" i="30" s="1"/>
  <c r="Y778" i="30" s="1"/>
  <c r="Y780" i="30" s="1"/>
  <c r="O757" i="30"/>
  <c r="O762" i="30" s="1"/>
  <c r="O778" i="30" s="1"/>
  <c r="O780" i="30" s="1"/>
  <c r="O668" i="30"/>
  <c r="O684" i="30" s="1"/>
  <c r="O700" i="30" s="1"/>
  <c r="X668" i="30"/>
  <c r="X684" i="30" s="1"/>
  <c r="X700" i="30" s="1"/>
  <c r="U668" i="30"/>
  <c r="U684" i="30" s="1"/>
  <c r="D23" i="27"/>
  <c r="W757" i="30"/>
  <c r="W762" i="30" s="1"/>
  <c r="H23" i="27"/>
  <c r="J23" i="27"/>
  <c r="V757" i="30"/>
  <c r="V762" i="30" s="1"/>
  <c r="P757" i="30"/>
  <c r="P762" i="30" s="1"/>
  <c r="T668" i="30"/>
  <c r="T684" i="30" s="1"/>
  <c r="T700" i="30" s="1"/>
  <c r="Q757" i="30"/>
  <c r="Q762" i="30" s="1"/>
  <c r="S668" i="30"/>
  <c r="S684" i="30" s="1"/>
  <c r="S700" i="30" s="1"/>
  <c r="W668" i="30"/>
  <c r="W684" i="30" s="1"/>
  <c r="AB409" i="31"/>
  <c r="AB426" i="31" s="1"/>
  <c r="Z409" i="31"/>
  <c r="Z426" i="31" s="1"/>
  <c r="V701" i="30"/>
  <c r="O701" i="30"/>
  <c r="T409" i="31"/>
  <c r="AE409" i="31"/>
  <c r="AE426" i="31" s="1"/>
  <c r="Y409" i="31"/>
  <c r="Y426" i="31" s="1"/>
  <c r="V668" i="30"/>
  <c r="V684" i="30" s="1"/>
  <c r="U757" i="30"/>
  <c r="U762" i="30" s="1"/>
  <c r="R757" i="30"/>
  <c r="R762" i="30" s="1"/>
  <c r="AC409" i="31"/>
  <c r="AC426" i="31" s="1"/>
  <c r="Y700" i="30"/>
  <c r="M701" i="30"/>
  <c r="G8" i="27"/>
  <c r="AF409" i="31"/>
  <c r="AF426" i="31" s="1"/>
  <c r="AD409" i="31"/>
  <c r="AD426" i="31" s="1"/>
  <c r="AA409" i="31"/>
  <c r="AA426" i="31" s="1"/>
  <c r="U409" i="31"/>
  <c r="U426" i="31" s="1"/>
  <c r="R700" i="30"/>
  <c r="Q668" i="30"/>
  <c r="Q684" i="30" s="1"/>
  <c r="N757" i="30"/>
  <c r="N762" i="30" s="1"/>
  <c r="P668" i="30"/>
  <c r="P684" i="30" s="1"/>
  <c r="G23" i="27"/>
  <c r="R701" i="30"/>
  <c r="U701" i="30"/>
  <c r="W701" i="30"/>
  <c r="Q701" i="30"/>
  <c r="X701" i="30"/>
  <c r="P701" i="30"/>
  <c r="M700" i="30"/>
  <c r="T778" i="30"/>
  <c r="T780" i="30" s="1"/>
  <c r="N701" i="30"/>
  <c r="Y701" i="30"/>
  <c r="T701" i="30"/>
  <c r="X409" i="31"/>
  <c r="X426" i="31" s="1"/>
  <c r="V409" i="31"/>
  <c r="V426" i="31" s="1"/>
  <c r="W409" i="31"/>
  <c r="W426" i="31" s="1"/>
  <c r="N668" i="30"/>
  <c r="N684" i="30" s="1"/>
  <c r="M757" i="30"/>
  <c r="M762" i="30" s="1"/>
  <c r="X757" i="30"/>
  <c r="X762" i="30" s="1"/>
  <c r="S757" i="30"/>
  <c r="S762" i="30" s="1"/>
  <c r="S701" i="30"/>
  <c r="M46" i="17"/>
  <c r="E23" i="27"/>
  <c r="D50" i="15"/>
  <c r="M65" i="5"/>
  <c r="M49" i="5"/>
  <c r="M57" i="5"/>
  <c r="B153" i="28"/>
  <c r="F25" i="28"/>
  <c r="F26" i="28" s="1"/>
  <c r="F27" i="28" s="1"/>
  <c r="M69" i="5"/>
  <c r="M61" i="5"/>
  <c r="M53" i="5"/>
  <c r="E25" i="28"/>
  <c r="E26" i="28" s="1"/>
  <c r="U9" i="31"/>
  <c r="V9" i="31" s="1"/>
  <c r="D78" i="2"/>
  <c r="E6" i="2"/>
  <c r="D5" i="2"/>
  <c r="D77" i="2"/>
  <c r="M8" i="30"/>
  <c r="N9" i="30"/>
  <c r="E6" i="27"/>
  <c r="D5" i="27"/>
  <c r="D5" i="20"/>
  <c r="E6" i="20"/>
  <c r="F6" i="15"/>
  <c r="E5" i="15"/>
  <c r="E50" i="15" s="1"/>
  <c r="D5" i="1"/>
  <c r="E6" i="1"/>
  <c r="E6" i="29"/>
  <c r="E5" i="29" s="1"/>
  <c r="D22" i="29"/>
  <c r="E6" i="10"/>
  <c r="D40" i="10"/>
  <c r="D43" i="10" s="1"/>
  <c r="D36" i="10"/>
  <c r="B159" i="28"/>
  <c r="B17" i="5" s="1"/>
  <c r="B160" i="28"/>
  <c r="B156" i="28"/>
  <c r="B14" i="5" s="1"/>
  <c r="B157" i="28"/>
  <c r="B15" i="5" s="1"/>
  <c r="B154" i="28"/>
  <c r="B12" i="5" s="1"/>
  <c r="B155" i="28"/>
  <c r="B13" i="5" s="1"/>
  <c r="B158" i="28"/>
  <c r="B16" i="5" s="1"/>
  <c r="B11" i="5"/>
  <c r="D5" i="4"/>
  <c r="E6" i="4"/>
  <c r="D5" i="3"/>
  <c r="E6" i="3"/>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C34" i="28"/>
  <c r="C32" i="28"/>
  <c r="K44" i="27"/>
  <c r="J8" i="27"/>
  <c r="I23" i="27"/>
  <c r="E5" i="17"/>
  <c r="F6" i="17"/>
  <c r="E42" i="27" l="1"/>
  <c r="E44" i="27" s="1"/>
  <c r="G42" i="27"/>
  <c r="G44" i="27" s="1"/>
  <c r="G48" i="27" s="1"/>
  <c r="H47" i="27" s="1"/>
  <c r="J42" i="27"/>
  <c r="J44" i="27" s="1"/>
  <c r="J48" i="27" s="1"/>
  <c r="K47" i="27" s="1"/>
  <c r="I42" i="27"/>
  <c r="H42" i="27"/>
  <c r="H44" i="27" s="1"/>
  <c r="H48" i="27" s="1"/>
  <c r="I47" i="27" s="1"/>
  <c r="D42" i="27"/>
  <c r="D44" i="27" s="1"/>
  <c r="D48" i="27" s="1"/>
  <c r="E47" i="27" s="1"/>
  <c r="F42" i="27"/>
  <c r="F44" i="27" s="1"/>
  <c r="F48" i="27" s="1"/>
  <c r="G47" i="27" s="1"/>
  <c r="K48" i="27"/>
  <c r="U700" i="30"/>
  <c r="U702" i="30" s="1"/>
  <c r="W778" i="30"/>
  <c r="W780" i="30" s="1"/>
  <c r="V778" i="30"/>
  <c r="V780" i="30" s="1"/>
  <c r="P778" i="30"/>
  <c r="P780" i="30" s="1"/>
  <c r="Q778" i="30"/>
  <c r="Q780" i="30" s="1"/>
  <c r="K45" i="27"/>
  <c r="G45" i="27"/>
  <c r="H45" i="27"/>
  <c r="M702" i="30"/>
  <c r="W700" i="30"/>
  <c r="W702" i="30" s="1"/>
  <c r="Q700" i="30"/>
  <c r="Q702" i="30" s="1"/>
  <c r="M778" i="30"/>
  <c r="M780" i="30" s="1"/>
  <c r="N778" i="30"/>
  <c r="N780" i="30" s="1"/>
  <c r="Y702" i="30"/>
  <c r="T702" i="30"/>
  <c r="U778" i="30"/>
  <c r="U780" i="30" s="1"/>
  <c r="P743" i="30"/>
  <c r="P700" i="30"/>
  <c r="P702" i="30" s="1"/>
  <c r="W743" i="30"/>
  <c r="V700" i="30"/>
  <c r="V702" i="30" s="1"/>
  <c r="S743" i="30"/>
  <c r="S702" i="30"/>
  <c r="N700" i="30"/>
  <c r="N702" i="30" s="1"/>
  <c r="O743" i="30"/>
  <c r="D8" i="17"/>
  <c r="D28" i="17" s="1"/>
  <c r="D30" i="17" s="1"/>
  <c r="R702" i="30"/>
  <c r="T743" i="30"/>
  <c r="Y743" i="30"/>
  <c r="R778" i="30"/>
  <c r="R780" i="30" s="1"/>
  <c r="R743" i="30"/>
  <c r="T426" i="31"/>
  <c r="U743" i="30"/>
  <c r="X778" i="30"/>
  <c r="X780" i="30" s="1"/>
  <c r="Q743" i="30"/>
  <c r="N743" i="30"/>
  <c r="X743" i="30"/>
  <c r="O702" i="30"/>
  <c r="S778" i="30"/>
  <c r="S780" i="30" s="1"/>
  <c r="X702" i="30"/>
  <c r="V743" i="30"/>
  <c r="E45" i="27"/>
  <c r="U8" i="31"/>
  <c r="D79" i="2"/>
  <c r="D50" i="1" s="1"/>
  <c r="B49" i="5"/>
  <c r="B82" i="5"/>
  <c r="B39" i="5"/>
  <c r="B51" i="1" s="1"/>
  <c r="B94" i="5"/>
  <c r="B65" i="5"/>
  <c r="B43" i="5"/>
  <c r="B55" i="1" s="1"/>
  <c r="E78" i="2"/>
  <c r="E77" i="2"/>
  <c r="E5" i="2"/>
  <c r="F6" i="2"/>
  <c r="E33" i="28"/>
  <c r="D36" i="28"/>
  <c r="D35" i="28"/>
  <c r="E34" i="10" s="1"/>
  <c r="D34" i="28"/>
  <c r="D32" i="28"/>
  <c r="F6" i="11"/>
  <c r="E5" i="11"/>
  <c r="F6" i="4"/>
  <c r="E5" i="4"/>
  <c r="B97" i="5"/>
  <c r="B44" i="5"/>
  <c r="B69" i="5"/>
  <c r="B91" i="5"/>
  <c r="B61" i="5"/>
  <c r="B42" i="5"/>
  <c r="B54" i="1" s="1"/>
  <c r="F6" i="29"/>
  <c r="F5" i="29" s="1"/>
  <c r="E22" i="29"/>
  <c r="D35" i="10"/>
  <c r="D42" i="29"/>
  <c r="D41" i="17"/>
  <c r="D56" i="17" s="1"/>
  <c r="D8" i="20"/>
  <c r="D57" i="1" s="1"/>
  <c r="D14" i="19"/>
  <c r="D86" i="2"/>
  <c r="D28" i="3"/>
  <c r="D56" i="1" s="1"/>
  <c r="F6" i="19"/>
  <c r="E5" i="19"/>
  <c r="D40" i="5"/>
  <c r="E96" i="5"/>
  <c r="E90" i="5"/>
  <c r="E84" i="5"/>
  <c r="E99" i="5"/>
  <c r="E70" i="5"/>
  <c r="E71" i="5" s="1"/>
  <c r="E54" i="5"/>
  <c r="E55" i="5" s="1"/>
  <c r="E40" i="5" s="1"/>
  <c r="E52" i="1" s="1"/>
  <c r="F6" i="5"/>
  <c r="E81" i="5"/>
  <c r="E87" i="5"/>
  <c r="E74" i="5"/>
  <c r="E75" i="5" s="1"/>
  <c r="E62" i="5"/>
  <c r="E63" i="5" s="1"/>
  <c r="E54" i="1" s="1"/>
  <c r="E93" i="5"/>
  <c r="E66" i="5"/>
  <c r="E67" i="5" s="1"/>
  <c r="E55" i="1" s="1"/>
  <c r="E50" i="5"/>
  <c r="E51" i="5" s="1"/>
  <c r="E39" i="5" s="1"/>
  <c r="E5" i="5"/>
  <c r="E58" i="5"/>
  <c r="E59" i="5" s="1"/>
  <c r="E53" i="1" s="1"/>
  <c r="B57" i="5"/>
  <c r="B88" i="5"/>
  <c r="B41" i="5"/>
  <c r="B53" i="1" s="1"/>
  <c r="E40" i="10"/>
  <c r="E43" i="10" s="1"/>
  <c r="F6" i="10"/>
  <c r="F6" i="1"/>
  <c r="E5" i="1"/>
  <c r="G6" i="15"/>
  <c r="F5" i="15"/>
  <c r="F50" i="15" s="1"/>
  <c r="E5" i="27"/>
  <c r="F6" i="27"/>
  <c r="D39" i="5"/>
  <c r="F6" i="3"/>
  <c r="E5" i="3"/>
  <c r="B85" i="5"/>
  <c r="B40" i="5"/>
  <c r="B52" i="1" s="1"/>
  <c r="B53" i="5"/>
  <c r="B100" i="5"/>
  <c r="B73" i="5"/>
  <c r="B45" i="5"/>
  <c r="F6" i="20"/>
  <c r="E5" i="20"/>
  <c r="O9" i="30"/>
  <c r="N8" i="30"/>
  <c r="V8" i="31"/>
  <c r="W9" i="31"/>
  <c r="I45" i="27"/>
  <c r="I44" i="27"/>
  <c r="E27" i="28"/>
  <c r="G6" i="17"/>
  <c r="F5" i="17"/>
  <c r="H54" i="27" l="1"/>
  <c r="J45" i="27"/>
  <c r="F45" i="27"/>
  <c r="D54" i="27"/>
  <c r="D37" i="17" s="1"/>
  <c r="D39" i="17" s="1"/>
  <c r="D65" i="17" s="1"/>
  <c r="E48" i="27"/>
  <c r="G54" i="27"/>
  <c r="K54" i="27"/>
  <c r="D33" i="17"/>
  <c r="I48" i="27"/>
  <c r="J47" i="27" s="1"/>
  <c r="J54" i="27" s="1"/>
  <c r="M709" i="30"/>
  <c r="M727" i="30" s="1"/>
  <c r="D45" i="27"/>
  <c r="E8" i="17"/>
  <c r="E28" i="17" s="1"/>
  <c r="E30" i="17" s="1"/>
  <c r="N709" i="30"/>
  <c r="N727" i="30" s="1"/>
  <c r="F8" i="17"/>
  <c r="F28" i="17" s="1"/>
  <c r="F30" i="17" s="1"/>
  <c r="O709" i="30"/>
  <c r="O727" i="30" s="1"/>
  <c r="M743" i="30"/>
  <c r="J8" i="17"/>
  <c r="J28" i="17" s="1"/>
  <c r="J30" i="17" s="1"/>
  <c r="S709" i="30"/>
  <c r="S727" i="30" s="1"/>
  <c r="V709" i="30"/>
  <c r="V727" i="30" s="1"/>
  <c r="P709" i="30"/>
  <c r="P727" i="30" s="1"/>
  <c r="G8" i="17"/>
  <c r="G28" i="17" s="1"/>
  <c r="G30" i="17" s="1"/>
  <c r="Q709" i="30"/>
  <c r="Q727" i="30" s="1"/>
  <c r="H8" i="17"/>
  <c r="H28" i="17" s="1"/>
  <c r="H30" i="17" s="1"/>
  <c r="W709" i="30"/>
  <c r="W727" i="30" s="1"/>
  <c r="X709" i="30"/>
  <c r="X727" i="30" s="1"/>
  <c r="I8" i="17"/>
  <c r="I28" i="17" s="1"/>
  <c r="I30" i="17" s="1"/>
  <c r="R709" i="30"/>
  <c r="R727" i="30" s="1"/>
  <c r="K8" i="17"/>
  <c r="K28" i="17" s="1"/>
  <c r="K30" i="17" s="1"/>
  <c r="T709" i="30"/>
  <c r="T727" i="30" s="1"/>
  <c r="U709" i="30"/>
  <c r="U727" i="30" s="1"/>
  <c r="Y709" i="30"/>
  <c r="Y727" i="30" s="1"/>
  <c r="P9" i="30"/>
  <c r="O8" i="30"/>
  <c r="B33" i="1"/>
  <c r="B14" i="1"/>
  <c r="D46" i="5"/>
  <c r="D51" i="1"/>
  <c r="G6" i="19"/>
  <c r="F5" i="19"/>
  <c r="G6" i="4"/>
  <c r="F5" i="4"/>
  <c r="E41" i="17"/>
  <c r="E56" i="17" s="1"/>
  <c r="E8" i="20"/>
  <c r="E57" i="1" s="1"/>
  <c r="E35" i="10"/>
  <c r="E14" i="19"/>
  <c r="E42" i="29"/>
  <c r="E86" i="2"/>
  <c r="E28" i="3"/>
  <c r="E56" i="1" s="1"/>
  <c r="E79" i="2"/>
  <c r="B36" i="1"/>
  <c r="B17" i="1"/>
  <c r="D53" i="1"/>
  <c r="D55" i="1"/>
  <c r="D52" i="1"/>
  <c r="B35" i="1"/>
  <c r="B16" i="1"/>
  <c r="F77" i="2"/>
  <c r="G6" i="2"/>
  <c r="F78" i="2"/>
  <c r="F5" i="2"/>
  <c r="G6" i="20"/>
  <c r="F5" i="20"/>
  <c r="G5" i="15"/>
  <c r="H6" i="15"/>
  <c r="G6" i="1"/>
  <c r="F5" i="1"/>
  <c r="B34" i="1"/>
  <c r="B15" i="1"/>
  <c r="F96" i="5"/>
  <c r="F90" i="5"/>
  <c r="F84" i="5"/>
  <c r="F99" i="5"/>
  <c r="F93" i="5"/>
  <c r="F87" i="5"/>
  <c r="F81" i="5"/>
  <c r="F58" i="5"/>
  <c r="F59" i="5" s="1"/>
  <c r="F53" i="1" s="1"/>
  <c r="F5" i="5"/>
  <c r="F74" i="5"/>
  <c r="F75" i="5" s="1"/>
  <c r="F66" i="5"/>
  <c r="F67" i="5" s="1"/>
  <c r="F55" i="1" s="1"/>
  <c r="F70" i="5"/>
  <c r="F71" i="5" s="1"/>
  <c r="F54" i="5"/>
  <c r="F55" i="5" s="1"/>
  <c r="F40" i="5" s="1"/>
  <c r="F52" i="1" s="1"/>
  <c r="G6" i="5"/>
  <c r="F62" i="5"/>
  <c r="F63" i="5" s="1"/>
  <c r="F54" i="1" s="1"/>
  <c r="F50" i="5"/>
  <c r="F51" i="5" s="1"/>
  <c r="D90" i="2"/>
  <c r="D118" i="2"/>
  <c r="D104" i="2"/>
  <c r="D102" i="2"/>
  <c r="D105" i="2"/>
  <c r="D129" i="2"/>
  <c r="D23" i="29"/>
  <c r="F5" i="11"/>
  <c r="G6" i="11"/>
  <c r="G6" i="3"/>
  <c r="F5" i="3"/>
  <c r="G6" i="27"/>
  <c r="F5" i="27"/>
  <c r="G6" i="10"/>
  <c r="F40" i="10"/>
  <c r="F43" i="10" s="1"/>
  <c r="E46" i="5"/>
  <c r="E51" i="1"/>
  <c r="G6" i="29"/>
  <c r="G5" i="29" s="1"/>
  <c r="F22" i="29"/>
  <c r="E36" i="28"/>
  <c r="E35" i="28"/>
  <c r="F34" i="10" s="1"/>
  <c r="E34" i="28"/>
  <c r="E32" i="28"/>
  <c r="F33" i="28"/>
  <c r="B32" i="1"/>
  <c r="B13" i="1"/>
  <c r="D54" i="1"/>
  <c r="W8" i="31"/>
  <c r="X9" i="31"/>
  <c r="G5" i="17"/>
  <c r="H6" i="17"/>
  <c r="H5" i="17" s="1"/>
  <c r="F47" i="27" l="1"/>
  <c r="F54" i="27" s="1"/>
  <c r="E54" i="27"/>
  <c r="E37" i="17" s="1"/>
  <c r="F37" i="17"/>
  <c r="F39" i="17" s="1"/>
  <c r="F65" i="17" s="1"/>
  <c r="I54" i="27"/>
  <c r="D43" i="17"/>
  <c r="K33" i="17"/>
  <c r="E33" i="17"/>
  <c r="I33" i="17"/>
  <c r="F33" i="17"/>
  <c r="H33" i="17"/>
  <c r="G33" i="17"/>
  <c r="J33" i="17"/>
  <c r="E39" i="17"/>
  <c r="E65" i="17" s="1"/>
  <c r="M744" i="30"/>
  <c r="U744" i="30"/>
  <c r="R744" i="30"/>
  <c r="X744" i="30"/>
  <c r="P744" i="30"/>
  <c r="S744" i="30"/>
  <c r="O744" i="30"/>
  <c r="T744" i="30"/>
  <c r="Q744" i="30"/>
  <c r="Y744" i="30"/>
  <c r="W744" i="30"/>
  <c r="V744" i="30"/>
  <c r="N744" i="30"/>
  <c r="E23" i="29"/>
  <c r="F41" i="17"/>
  <c r="F56" i="17" s="1"/>
  <c r="F14" i="19"/>
  <c r="F35" i="10"/>
  <c r="F8" i="20"/>
  <c r="F57" i="1" s="1"/>
  <c r="F86" i="2"/>
  <c r="F28" i="3"/>
  <c r="F56" i="1" s="1"/>
  <c r="F42" i="29"/>
  <c r="H6" i="3"/>
  <c r="G5" i="3"/>
  <c r="I6" i="15"/>
  <c r="H5" i="15"/>
  <c r="H6" i="19"/>
  <c r="G5" i="19"/>
  <c r="P8" i="30"/>
  <c r="Q9" i="30"/>
  <c r="G99" i="5"/>
  <c r="G93" i="5"/>
  <c r="G87" i="5"/>
  <c r="G81" i="5"/>
  <c r="G74" i="5"/>
  <c r="G75" i="5" s="1"/>
  <c r="G62" i="5"/>
  <c r="G63" i="5" s="1"/>
  <c r="G54" i="1" s="1"/>
  <c r="G84" i="5"/>
  <c r="G90" i="5"/>
  <c r="G70" i="5"/>
  <c r="G71" i="5" s="1"/>
  <c r="G96" i="5"/>
  <c r="G58" i="5"/>
  <c r="G59" i="5" s="1"/>
  <c r="G53" i="1" s="1"/>
  <c r="G66" i="5"/>
  <c r="G67" i="5" s="1"/>
  <c r="G55" i="1" s="1"/>
  <c r="H6" i="5"/>
  <c r="G50" i="5"/>
  <c r="G51" i="5" s="1"/>
  <c r="G39" i="5" s="1"/>
  <c r="G54" i="5"/>
  <c r="G55" i="5" s="1"/>
  <c r="G5" i="5"/>
  <c r="G50" i="15"/>
  <c r="F79" i="2"/>
  <c r="F50" i="1" s="1"/>
  <c r="H6" i="4"/>
  <c r="G5" i="4"/>
  <c r="G33" i="28"/>
  <c r="F36" i="28"/>
  <c r="G37" i="17" s="1"/>
  <c r="G39" i="17" s="1"/>
  <c r="G65" i="17" s="1"/>
  <c r="F35" i="28"/>
  <c r="G34" i="10" s="1"/>
  <c r="F34" i="28"/>
  <c r="F32" i="28"/>
  <c r="G22" i="29"/>
  <c r="H6" i="29"/>
  <c r="H5" i="29" s="1"/>
  <c r="H6" i="27"/>
  <c r="G5" i="27"/>
  <c r="H6" i="11"/>
  <c r="G5" i="11"/>
  <c r="H6" i="20"/>
  <c r="G5" i="20"/>
  <c r="G77" i="2"/>
  <c r="G78" i="2"/>
  <c r="H6" i="2"/>
  <c r="G5" i="2"/>
  <c r="E102" i="2"/>
  <c r="E105" i="2"/>
  <c r="E90" i="2"/>
  <c r="E118" i="2"/>
  <c r="E104" i="2"/>
  <c r="E129" i="2"/>
  <c r="H6" i="10"/>
  <c r="G40" i="10"/>
  <c r="G43" i="10" s="1"/>
  <c r="D79" i="15"/>
  <c r="D80" i="15"/>
  <c r="F39" i="5"/>
  <c r="H6" i="1"/>
  <c r="G5" i="1"/>
  <c r="E50" i="1"/>
  <c r="X8" i="31"/>
  <c r="Y9" i="31"/>
  <c r="I6" i="17"/>
  <c r="E43" i="17" l="1"/>
  <c r="F43" i="17"/>
  <c r="G79" i="2"/>
  <c r="G50" i="1" s="1"/>
  <c r="F46" i="5"/>
  <c r="F51" i="1"/>
  <c r="H5" i="1"/>
  <c r="I6" i="1"/>
  <c r="I6" i="10"/>
  <c r="H40" i="10"/>
  <c r="H43" i="10" s="1"/>
  <c r="E79" i="15"/>
  <c r="E80" i="15"/>
  <c r="G41" i="17"/>
  <c r="G14" i="19"/>
  <c r="G28" i="3"/>
  <c r="G56" i="1" s="1"/>
  <c r="G86" i="2"/>
  <c r="G35" i="10"/>
  <c r="G8" i="20"/>
  <c r="G57" i="1" s="1"/>
  <c r="G42" i="29"/>
  <c r="H5" i="4"/>
  <c r="I6" i="4"/>
  <c r="J6" i="15"/>
  <c r="I5" i="15"/>
  <c r="I6" i="27"/>
  <c r="H5" i="27"/>
  <c r="G40" i="5"/>
  <c r="G46" i="5" s="1"/>
  <c r="H5" i="3"/>
  <c r="I6" i="3"/>
  <c r="H5" i="19"/>
  <c r="I6" i="19"/>
  <c r="F102" i="2"/>
  <c r="F129" i="2"/>
  <c r="F118" i="2"/>
  <c r="F105" i="2"/>
  <c r="F90" i="2"/>
  <c r="F104" i="2"/>
  <c r="I6" i="11"/>
  <c r="H5" i="11"/>
  <c r="I6" i="29"/>
  <c r="I5" i="29" s="1"/>
  <c r="H22" i="29"/>
  <c r="G51" i="1"/>
  <c r="F23" i="29"/>
  <c r="H78" i="2"/>
  <c r="I6" i="2"/>
  <c r="H77" i="2"/>
  <c r="H5" i="2"/>
  <c r="H5" i="20"/>
  <c r="I6" i="20"/>
  <c r="H33" i="28"/>
  <c r="G32" i="28"/>
  <c r="G35" i="28"/>
  <c r="H34" i="10" s="1"/>
  <c r="G34" i="28"/>
  <c r="G36" i="28"/>
  <c r="H37" i="17" s="1"/>
  <c r="H39" i="17" s="1"/>
  <c r="H99" i="5"/>
  <c r="H93" i="5"/>
  <c r="H87" i="5"/>
  <c r="H81" i="5"/>
  <c r="H96" i="5"/>
  <c r="H90" i="5"/>
  <c r="H84" i="5"/>
  <c r="H66" i="5"/>
  <c r="H67" i="5" s="1"/>
  <c r="H55" i="1" s="1"/>
  <c r="H50" i="5"/>
  <c r="H51" i="5" s="1"/>
  <c r="H39" i="5" s="1"/>
  <c r="H70" i="5"/>
  <c r="H71" i="5" s="1"/>
  <c r="H58" i="5"/>
  <c r="H59" i="5" s="1"/>
  <c r="H74" i="5"/>
  <c r="H75" i="5" s="1"/>
  <c r="H62" i="5"/>
  <c r="H63" i="5" s="1"/>
  <c r="H54" i="5"/>
  <c r="H55" i="5" s="1"/>
  <c r="H40" i="5" s="1"/>
  <c r="H52" i="1" s="1"/>
  <c r="H5" i="5"/>
  <c r="I6" i="5"/>
  <c r="Q8" i="30"/>
  <c r="R9" i="30"/>
  <c r="H50" i="15"/>
  <c r="Y8" i="31"/>
  <c r="Z9" i="31"/>
  <c r="J6" i="17"/>
  <c r="L50" i="17" s="1"/>
  <c r="I5" i="17"/>
  <c r="G23" i="29" l="1"/>
  <c r="H65" i="17"/>
  <c r="I33" i="28"/>
  <c r="H32" i="28"/>
  <c r="H35" i="28"/>
  <c r="I34" i="10" s="1"/>
  <c r="H36" i="28"/>
  <c r="I37" i="17" s="1"/>
  <c r="I39" i="17" s="1"/>
  <c r="H34" i="28"/>
  <c r="H79" i="2"/>
  <c r="L51" i="17"/>
  <c r="F79" i="15"/>
  <c r="F80" i="15"/>
  <c r="J6" i="19"/>
  <c r="I5" i="19"/>
  <c r="G52" i="1"/>
  <c r="G102" i="2"/>
  <c r="G129" i="2"/>
  <c r="G90" i="2"/>
  <c r="G104" i="2"/>
  <c r="G105" i="2"/>
  <c r="G118" i="2"/>
  <c r="L49" i="17"/>
  <c r="L53" i="17"/>
  <c r="L52" i="17"/>
  <c r="S9" i="30"/>
  <c r="R8" i="30"/>
  <c r="H54" i="1"/>
  <c r="H51" i="1"/>
  <c r="H8" i="20"/>
  <c r="H57" i="1" s="1"/>
  <c r="H28" i="3"/>
  <c r="H56" i="1" s="1"/>
  <c r="H14" i="19"/>
  <c r="H41" i="17"/>
  <c r="H56" i="17" s="1"/>
  <c r="H35" i="10"/>
  <c r="H42" i="29"/>
  <c r="H23" i="29" s="1"/>
  <c r="H86" i="2"/>
  <c r="J6" i="20"/>
  <c r="I5" i="20"/>
  <c r="L55" i="17"/>
  <c r="J6" i="10"/>
  <c r="I40" i="10"/>
  <c r="I43" i="10" s="1"/>
  <c r="J6" i="1"/>
  <c r="I5" i="1"/>
  <c r="I96" i="5"/>
  <c r="I90" i="5"/>
  <c r="I84" i="5"/>
  <c r="I81" i="5"/>
  <c r="I70" i="5"/>
  <c r="I71" i="5" s="1"/>
  <c r="I54" i="5"/>
  <c r="I55" i="5" s="1"/>
  <c r="I40" i="5" s="1"/>
  <c r="I52" i="1" s="1"/>
  <c r="J6" i="5"/>
  <c r="I87" i="5"/>
  <c r="I93" i="5"/>
  <c r="I74" i="5"/>
  <c r="I75" i="5" s="1"/>
  <c r="I62" i="5"/>
  <c r="I63" i="5" s="1"/>
  <c r="I54" i="1" s="1"/>
  <c r="I99" i="5"/>
  <c r="I66" i="5"/>
  <c r="I67" i="5" s="1"/>
  <c r="I55" i="1" s="1"/>
  <c r="I50" i="5"/>
  <c r="I51" i="5" s="1"/>
  <c r="I39" i="5" s="1"/>
  <c r="I58" i="5"/>
  <c r="I59" i="5" s="1"/>
  <c r="I53" i="1" s="1"/>
  <c r="I5" i="5"/>
  <c r="J6" i="11"/>
  <c r="I5" i="11"/>
  <c r="I5" i="27"/>
  <c r="J6" i="27"/>
  <c r="I50" i="15"/>
  <c r="L48" i="17"/>
  <c r="I78" i="2"/>
  <c r="I77" i="2"/>
  <c r="I5" i="2"/>
  <c r="J6" i="2"/>
  <c r="L24" i="2" s="1"/>
  <c r="J6" i="29"/>
  <c r="J5" i="29" s="1"/>
  <c r="I22" i="29"/>
  <c r="J6" i="3"/>
  <c r="I5" i="3"/>
  <c r="L46" i="17"/>
  <c r="K6" i="15"/>
  <c r="K5" i="15" s="1"/>
  <c r="J5" i="15"/>
  <c r="J6" i="4"/>
  <c r="I5" i="4"/>
  <c r="G56" i="17"/>
  <c r="G43" i="17"/>
  <c r="AA9" i="31"/>
  <c r="Z8" i="31"/>
  <c r="K6" i="17"/>
  <c r="J5" i="17"/>
  <c r="L65" i="5" l="1"/>
  <c r="L40" i="2"/>
  <c r="L61" i="5"/>
  <c r="L69" i="5"/>
  <c r="L11" i="5"/>
  <c r="J50" i="15"/>
  <c r="K6" i="3"/>
  <c r="K5" i="3" s="1"/>
  <c r="J5" i="3"/>
  <c r="H53" i="1"/>
  <c r="I51" i="1"/>
  <c r="I46" i="5"/>
  <c r="G79" i="15"/>
  <c r="G80" i="15"/>
  <c r="K6" i="19"/>
  <c r="K5" i="19" s="1"/>
  <c r="J5" i="19"/>
  <c r="H50" i="1"/>
  <c r="I14" i="19"/>
  <c r="I28" i="3"/>
  <c r="I56" i="1" s="1"/>
  <c r="I42" i="29"/>
  <c r="I86" i="2"/>
  <c r="I35" i="10"/>
  <c r="I8" i="20"/>
  <c r="I57" i="1" s="1"/>
  <c r="I41" i="17"/>
  <c r="I56" i="17" s="1"/>
  <c r="I32" i="28"/>
  <c r="J33" i="28"/>
  <c r="I35" i="28"/>
  <c r="J34" i="10" s="1"/>
  <c r="I36" i="28"/>
  <c r="J37" i="17" s="1"/>
  <c r="J39" i="17" s="1"/>
  <c r="I34" i="28"/>
  <c r="J40" i="10"/>
  <c r="J43" i="10" s="1"/>
  <c r="K6" i="10"/>
  <c r="J32" i="10"/>
  <c r="K6" i="20"/>
  <c r="K5" i="20" s="1"/>
  <c r="J5" i="20"/>
  <c r="I65" i="17"/>
  <c r="K6" i="29"/>
  <c r="K5" i="29" s="1"/>
  <c r="J22" i="29"/>
  <c r="I79" i="2"/>
  <c r="H118" i="2"/>
  <c r="H104" i="2"/>
  <c r="H102" i="2"/>
  <c r="H129" i="2"/>
  <c r="H105" i="2"/>
  <c r="H90" i="2"/>
  <c r="H46" i="5"/>
  <c r="T9" i="30"/>
  <c r="S8" i="30"/>
  <c r="H43" i="17"/>
  <c r="K80" i="15"/>
  <c r="K50" i="15"/>
  <c r="K5" i="17"/>
  <c r="L47" i="17"/>
  <c r="K6" i="4"/>
  <c r="K5" i="4" s="1"/>
  <c r="J5" i="4"/>
  <c r="J77" i="2"/>
  <c r="J78" i="2"/>
  <c r="K6" i="2"/>
  <c r="J5" i="2"/>
  <c r="L12" i="2"/>
  <c r="K6" i="27"/>
  <c r="J5" i="27"/>
  <c r="J5" i="11"/>
  <c r="K6" i="11"/>
  <c r="K5" i="11" s="1"/>
  <c r="J96" i="5"/>
  <c r="J90" i="5"/>
  <c r="J84" i="5"/>
  <c r="J99" i="5"/>
  <c r="J93" i="5"/>
  <c r="J87" i="5"/>
  <c r="J81" i="5"/>
  <c r="J58" i="5"/>
  <c r="J59" i="5" s="1"/>
  <c r="J5" i="5"/>
  <c r="J74" i="5"/>
  <c r="J75" i="5" s="1"/>
  <c r="J66" i="5"/>
  <c r="J67" i="5" s="1"/>
  <c r="J70" i="5"/>
  <c r="J71" i="5" s="1"/>
  <c r="J54" i="5"/>
  <c r="J55" i="5" s="1"/>
  <c r="L55" i="5" s="1"/>
  <c r="J50" i="5"/>
  <c r="J51" i="5" s="1"/>
  <c r="J39" i="5" s="1"/>
  <c r="L39" i="5" s="1"/>
  <c r="J62" i="5"/>
  <c r="J63" i="5" s="1"/>
  <c r="K6" i="5"/>
  <c r="L73" i="5"/>
  <c r="L57" i="5"/>
  <c r="K6" i="1"/>
  <c r="J5" i="1"/>
  <c r="L53" i="5"/>
  <c r="L26" i="2"/>
  <c r="AB9" i="31"/>
  <c r="AA8" i="31"/>
  <c r="I43" i="17" l="1"/>
  <c r="L51" i="5"/>
  <c r="L63" i="5"/>
  <c r="J79" i="2"/>
  <c r="J50" i="1" s="1"/>
  <c r="L67" i="5"/>
  <c r="K99" i="5"/>
  <c r="K93" i="5"/>
  <c r="K87" i="5"/>
  <c r="K81" i="5"/>
  <c r="K84" i="5"/>
  <c r="K74" i="5"/>
  <c r="K75" i="5" s="1"/>
  <c r="K62" i="5"/>
  <c r="K63" i="5" s="1"/>
  <c r="K90" i="5"/>
  <c r="K96" i="5"/>
  <c r="K70" i="5"/>
  <c r="K71" i="5" s="1"/>
  <c r="K54" i="5"/>
  <c r="K55" i="5" s="1"/>
  <c r="K40" i="5" s="1"/>
  <c r="K52" i="1" s="1"/>
  <c r="K58" i="5"/>
  <c r="K59" i="5" s="1"/>
  <c r="K53" i="1" s="1"/>
  <c r="K5" i="5"/>
  <c r="K66" i="5"/>
  <c r="K67" i="5" s="1"/>
  <c r="K50" i="5"/>
  <c r="K51" i="5" s="1"/>
  <c r="L49" i="5"/>
  <c r="L75" i="5"/>
  <c r="L12" i="5"/>
  <c r="L18" i="5" s="1"/>
  <c r="L71" i="5"/>
  <c r="L59" i="5"/>
  <c r="T8" i="30"/>
  <c r="U9" i="30"/>
  <c r="K32" i="10"/>
  <c r="K40" i="10"/>
  <c r="K43" i="10" s="1"/>
  <c r="J35" i="10"/>
  <c r="J8" i="20"/>
  <c r="J57" i="1" s="1"/>
  <c r="J41" i="17"/>
  <c r="J56" i="17" s="1"/>
  <c r="J42" i="29"/>
  <c r="J14" i="19"/>
  <c r="J28" i="3"/>
  <c r="J56" i="1" s="1"/>
  <c r="J86" i="2"/>
  <c r="I105" i="2"/>
  <c r="I118" i="2"/>
  <c r="I102" i="2"/>
  <c r="I104" i="2"/>
  <c r="I90" i="2"/>
  <c r="I129" i="2"/>
  <c r="J54" i="1"/>
  <c r="J55" i="1"/>
  <c r="K77" i="2"/>
  <c r="K78" i="2"/>
  <c r="K5" i="2"/>
  <c r="L77" i="2"/>
  <c r="H79" i="15"/>
  <c r="H80" i="15"/>
  <c r="I23" i="29"/>
  <c r="J65" i="17"/>
  <c r="J51" i="1"/>
  <c r="K5" i="27"/>
  <c r="I50" i="1"/>
  <c r="K5" i="1"/>
  <c r="J40" i="5"/>
  <c r="K22" i="29"/>
  <c r="J32" i="28"/>
  <c r="J35" i="28"/>
  <c r="K34" i="10" s="1"/>
  <c r="J36" i="28"/>
  <c r="J34" i="28"/>
  <c r="AB8" i="31"/>
  <c r="AC9" i="31"/>
  <c r="M55" i="5" l="1"/>
  <c r="J46" i="5"/>
  <c r="L79" i="2"/>
  <c r="K79" i="2"/>
  <c r="K50" i="1" s="1"/>
  <c r="N50" i="1" s="1"/>
  <c r="J23" i="29"/>
  <c r="J37" i="29" s="1"/>
  <c r="M75" i="5"/>
  <c r="J43" i="17"/>
  <c r="M59" i="5"/>
  <c r="M56" i="1"/>
  <c r="M57" i="1"/>
  <c r="K35" i="10"/>
  <c r="K8" i="20"/>
  <c r="K57" i="1" s="1"/>
  <c r="K14" i="19"/>
  <c r="K28" i="3"/>
  <c r="K56" i="1" s="1"/>
  <c r="N56" i="1" s="1"/>
  <c r="K42" i="29"/>
  <c r="K86" i="2"/>
  <c r="K41" i="17"/>
  <c r="K56" i="17" s="1"/>
  <c r="M50" i="1"/>
  <c r="M55" i="1"/>
  <c r="I79" i="15"/>
  <c r="I80" i="15"/>
  <c r="K39" i="5"/>
  <c r="M51" i="5"/>
  <c r="M63" i="5"/>
  <c r="K37" i="17"/>
  <c r="K39" i="17" s="1"/>
  <c r="J52" i="1"/>
  <c r="M40" i="5"/>
  <c r="L40" i="5"/>
  <c r="M67" i="5"/>
  <c r="M71" i="5"/>
  <c r="M51" i="1"/>
  <c r="M77" i="2"/>
  <c r="M54" i="1"/>
  <c r="J105" i="2"/>
  <c r="L105" i="2" s="1"/>
  <c r="J90" i="2"/>
  <c r="J104" i="2"/>
  <c r="L104" i="2" s="1"/>
  <c r="J118" i="2"/>
  <c r="L118" i="2" s="1"/>
  <c r="J129" i="2"/>
  <c r="L129" i="2" s="1"/>
  <c r="J102" i="2"/>
  <c r="L102" i="2" s="1"/>
  <c r="L56" i="17"/>
  <c r="U8" i="30"/>
  <c r="V9" i="30"/>
  <c r="J53" i="1"/>
  <c r="AC8" i="31"/>
  <c r="AD9" i="31"/>
  <c r="L43" i="17" l="1"/>
  <c r="M79" i="2"/>
  <c r="K23" i="29"/>
  <c r="K37" i="29" s="1"/>
  <c r="L46" i="5"/>
  <c r="K54" i="1"/>
  <c r="K46" i="5"/>
  <c r="K51" i="1"/>
  <c r="M39" i="5"/>
  <c r="W9" i="30"/>
  <c r="V8" i="30"/>
  <c r="K65" i="17"/>
  <c r="K43" i="17"/>
  <c r="M56" i="17"/>
  <c r="J79" i="15"/>
  <c r="J80" i="15"/>
  <c r="L90" i="2"/>
  <c r="M53" i="1"/>
  <c r="N53" i="1"/>
  <c r="K55" i="1"/>
  <c r="N52" i="1"/>
  <c r="M52" i="1"/>
  <c r="K104" i="2"/>
  <c r="M104" i="2" s="1"/>
  <c r="K105" i="2"/>
  <c r="M105" i="2" s="1"/>
  <c r="K118" i="2"/>
  <c r="M118" i="2" s="1"/>
  <c r="K90" i="2"/>
  <c r="K129" i="2"/>
  <c r="M129" i="2" s="1"/>
  <c r="K102" i="2"/>
  <c r="M102" i="2" s="1"/>
  <c r="N57" i="1"/>
  <c r="AD8" i="31"/>
  <c r="AE9" i="31"/>
  <c r="M43" i="17" l="1"/>
  <c r="K79" i="15"/>
  <c r="M46" i="5"/>
  <c r="N54" i="1"/>
  <c r="N51" i="1"/>
  <c r="M90" i="2"/>
  <c r="N55" i="1"/>
  <c r="X9" i="30"/>
  <c r="W8" i="30"/>
  <c r="AE8" i="31"/>
  <c r="AF9" i="31"/>
  <c r="AF8" i="31" s="1"/>
  <c r="X8" i="30" l="1"/>
  <c r="Y9" i="30"/>
  <c r="Y8" i="30" s="1"/>
  <c r="E101" i="2" l="1"/>
  <c r="F101" i="2"/>
  <c r="G101" i="2"/>
  <c r="H101" i="2"/>
  <c r="I101" i="2"/>
  <c r="J101" i="2"/>
  <c r="D101" i="2" l="1"/>
  <c r="L101" i="2" s="1"/>
  <c r="L23" i="2"/>
  <c r="B101" i="2" l="1"/>
  <c r="B128" i="2" l="1"/>
  <c r="B100" i="2"/>
  <c r="K101" i="2" l="1"/>
  <c r="M23" i="2"/>
  <c r="M101" i="2" l="1"/>
  <c r="B103" i="2" l="1"/>
  <c r="I37" i="29" l="1"/>
  <c r="I19" i="29"/>
  <c r="I40" i="29" l="1"/>
  <c r="I52" i="29" s="1"/>
  <c r="I44" i="29" l="1"/>
  <c r="D37" i="29" l="1"/>
  <c r="D40" i="29" s="1"/>
  <c r="E37" i="29"/>
  <c r="E40" i="29" s="1"/>
  <c r="E52" i="29" l="1"/>
  <c r="E44" i="29"/>
  <c r="D52" i="29"/>
  <c r="D44" i="29"/>
  <c r="G37" i="29"/>
  <c r="G40" i="29" s="1"/>
  <c r="F37" i="29"/>
  <c r="F40" i="29" s="1"/>
  <c r="F44" i="29" l="1"/>
  <c r="F52" i="29"/>
  <c r="H37" i="29"/>
  <c r="H40" i="29" s="1"/>
  <c r="G52" i="29"/>
  <c r="G44" i="29"/>
  <c r="H52" i="29" l="1"/>
  <c r="H44" i="29"/>
  <c r="D18" i="10" l="1"/>
  <c r="J91" i="2" l="1"/>
  <c r="J92" i="2" s="1"/>
  <c r="J14" i="2"/>
  <c r="J42" i="2"/>
  <c r="J119" i="2"/>
  <c r="J120" i="2" s="1"/>
  <c r="G14" i="2"/>
  <c r="G91" i="2"/>
  <c r="G92" i="2" s="1"/>
  <c r="K14" i="2"/>
  <c r="K91" i="2"/>
  <c r="K92" i="2" s="1"/>
  <c r="G42" i="2"/>
  <c r="G119" i="2"/>
  <c r="G120" i="2" s="1"/>
  <c r="K42" i="2"/>
  <c r="K119" i="2"/>
  <c r="K120" i="2" s="1"/>
  <c r="F42" i="2"/>
  <c r="F119" i="2"/>
  <c r="F120" i="2" s="1"/>
  <c r="H14" i="2"/>
  <c r="H91" i="2"/>
  <c r="H92" i="2" s="1"/>
  <c r="D119" i="2"/>
  <c r="L41" i="2"/>
  <c r="L42" i="2" s="1"/>
  <c r="M41" i="2"/>
  <c r="M42" i="2" s="1"/>
  <c r="D42" i="2"/>
  <c r="H42" i="2"/>
  <c r="H119" i="2"/>
  <c r="H120" i="2" s="1"/>
  <c r="F14" i="2"/>
  <c r="F91" i="2"/>
  <c r="F92" i="2" s="1"/>
  <c r="E14" i="2"/>
  <c r="E91" i="2"/>
  <c r="E92" i="2" s="1"/>
  <c r="I14" i="2"/>
  <c r="I91" i="2"/>
  <c r="I92" i="2" s="1"/>
  <c r="E42" i="2"/>
  <c r="E119" i="2"/>
  <c r="E120" i="2" s="1"/>
  <c r="I42" i="2"/>
  <c r="I119" i="2"/>
  <c r="I120" i="2" s="1"/>
  <c r="I125" i="2" l="1"/>
  <c r="I124" i="2"/>
  <c r="F96" i="2"/>
  <c r="F97" i="2"/>
  <c r="D46" i="2"/>
  <c r="D47" i="2"/>
  <c r="K125" i="2"/>
  <c r="K124" i="2"/>
  <c r="J124" i="2"/>
  <c r="J125" i="2"/>
  <c r="I19" i="2"/>
  <c r="I18" i="2"/>
  <c r="F19" i="2"/>
  <c r="F18" i="2"/>
  <c r="H19" i="2"/>
  <c r="H18" i="2"/>
  <c r="K47" i="2"/>
  <c r="K46" i="2"/>
  <c r="K18" i="2"/>
  <c r="K19" i="2"/>
  <c r="J47" i="2"/>
  <c r="J46" i="2"/>
  <c r="I97" i="2"/>
  <c r="I96" i="2"/>
  <c r="H97" i="2"/>
  <c r="H96" i="2"/>
  <c r="K96" i="2"/>
  <c r="K97" i="2"/>
  <c r="I46" i="2"/>
  <c r="I47" i="2"/>
  <c r="E125" i="2"/>
  <c r="E124" i="2"/>
  <c r="E97" i="2"/>
  <c r="E96" i="2"/>
  <c r="H125" i="2"/>
  <c r="H124" i="2"/>
  <c r="F124" i="2"/>
  <c r="F125" i="2"/>
  <c r="G124" i="2"/>
  <c r="G125" i="2"/>
  <c r="G97" i="2"/>
  <c r="G96" i="2"/>
  <c r="J18" i="2"/>
  <c r="J19" i="2"/>
  <c r="E47" i="2"/>
  <c r="E46" i="2"/>
  <c r="E18" i="2"/>
  <c r="E19" i="2"/>
  <c r="H47" i="2"/>
  <c r="H46" i="2"/>
  <c r="L119" i="2"/>
  <c r="L120" i="2" s="1"/>
  <c r="D120" i="2"/>
  <c r="M119" i="2"/>
  <c r="M120" i="2" s="1"/>
  <c r="F47" i="2"/>
  <c r="F46" i="2"/>
  <c r="G47" i="2"/>
  <c r="G46" i="2"/>
  <c r="G18" i="2"/>
  <c r="G19" i="2"/>
  <c r="J97" i="2"/>
  <c r="J96" i="2"/>
  <c r="D125" i="2" l="1"/>
  <c r="D124" i="2"/>
  <c r="M47" i="2"/>
  <c r="L47" i="2"/>
  <c r="M46" i="2"/>
  <c r="L46" i="2"/>
  <c r="L124" i="2" l="1"/>
  <c r="M124" i="2"/>
  <c r="M125" i="2"/>
  <c r="L125" i="2"/>
  <c r="F100" i="2" l="1"/>
  <c r="I100" i="2"/>
  <c r="H100" i="2"/>
  <c r="J100" i="2"/>
  <c r="E100" i="2"/>
  <c r="K100" i="2"/>
  <c r="G100" i="2"/>
  <c r="H128" i="2" l="1"/>
  <c r="I128" i="2"/>
  <c r="G128" i="2"/>
  <c r="K128" i="2"/>
  <c r="E128" i="2"/>
  <c r="D128" i="2"/>
  <c r="L50" i="2"/>
  <c r="M50" i="2"/>
  <c r="J128" i="2"/>
  <c r="F128" i="2"/>
  <c r="L128" i="2" l="1"/>
  <c r="M128" i="2"/>
  <c r="D14" i="2" l="1"/>
  <c r="L13" i="2"/>
  <c r="L14" i="2" s="1"/>
  <c r="M13" i="2"/>
  <c r="M14" i="2" s="1"/>
  <c r="D91" i="2"/>
  <c r="D92" i="2" l="1"/>
  <c r="L91" i="2"/>
  <c r="L92" i="2" s="1"/>
  <c r="M91" i="2"/>
  <c r="M92" i="2" s="1"/>
  <c r="D19" i="2"/>
  <c r="D18" i="2"/>
  <c r="M19" i="2" l="1"/>
  <c r="L19" i="2"/>
  <c r="M18" i="2"/>
  <c r="L18" i="2"/>
  <c r="D97" i="2"/>
  <c r="D96" i="2"/>
  <c r="M96" i="2" l="1"/>
  <c r="L96" i="2"/>
  <c r="L22" i="2"/>
  <c r="D100" i="2"/>
  <c r="M22" i="2"/>
  <c r="L97" i="2"/>
  <c r="M97" i="2"/>
  <c r="L100" i="2" l="1"/>
  <c r="M100" i="2"/>
  <c r="D71" i="29" l="1"/>
  <c r="D73" i="29" l="1"/>
  <c r="D82" i="29"/>
  <c r="D77" i="29" l="1"/>
  <c r="E71" i="29" l="1"/>
  <c r="E73" i="29" l="1"/>
  <c r="E82" i="29"/>
  <c r="E77" i="29" l="1"/>
  <c r="F71" i="29" l="1"/>
  <c r="F73" i="29" l="1"/>
  <c r="F82" i="29"/>
  <c r="F77" i="29" l="1"/>
  <c r="G71" i="29" l="1"/>
  <c r="G73" i="29" l="1"/>
  <c r="G82" i="29"/>
  <c r="G77" i="29" l="1"/>
  <c r="H71" i="29" l="1"/>
  <c r="H73" i="29" l="1"/>
  <c r="H82" i="29"/>
  <c r="H77" i="29" l="1"/>
  <c r="I71" i="29" l="1"/>
  <c r="I73" i="29" l="1"/>
  <c r="I82" i="29"/>
  <c r="I77" i="29" l="1"/>
  <c r="J71" i="29" l="1"/>
  <c r="J73" i="29" s="1"/>
  <c r="J77" i="29" l="1"/>
  <c r="K71" i="29" l="1"/>
  <c r="K73" i="29" s="1"/>
  <c r="K77" i="29" l="1"/>
  <c r="E103" i="2" l="1"/>
  <c r="E106" i="2" s="1"/>
  <c r="E28" i="2"/>
  <c r="F103" i="2"/>
  <c r="F106" i="2" s="1"/>
  <c r="F28" i="2"/>
  <c r="D103" i="2"/>
  <c r="D28" i="2"/>
  <c r="K103" i="2"/>
  <c r="K106" i="2" s="1"/>
  <c r="K28" i="2"/>
  <c r="I103" i="2"/>
  <c r="I106" i="2" s="1"/>
  <c r="I28" i="2"/>
  <c r="G103" i="2"/>
  <c r="G106" i="2" s="1"/>
  <c r="G28" i="2"/>
  <c r="J103" i="2"/>
  <c r="J106" i="2" s="1"/>
  <c r="J28" i="2"/>
  <c r="L25" i="2"/>
  <c r="M25" i="2" l="1"/>
  <c r="J108" i="2"/>
  <c r="J112" i="2" s="1"/>
  <c r="J109" i="2"/>
  <c r="J113" i="2" s="1"/>
  <c r="H103" i="2"/>
  <c r="H106" i="2" s="1"/>
  <c r="H28" i="2"/>
  <c r="L28" i="2" s="1"/>
  <c r="G30" i="2"/>
  <c r="G34" i="2" s="1"/>
  <c r="G31" i="2"/>
  <c r="G35" i="2" s="1"/>
  <c r="K30" i="2"/>
  <c r="K34" i="2" s="1"/>
  <c r="K31" i="2"/>
  <c r="K35" i="2" s="1"/>
  <c r="J31" i="2"/>
  <c r="J35" i="2" s="1"/>
  <c r="J30" i="2"/>
  <c r="J34" i="2" s="1"/>
  <c r="I30" i="2"/>
  <c r="I34" i="2" s="1"/>
  <c r="I31" i="2"/>
  <c r="I35" i="2" s="1"/>
  <c r="D30" i="2"/>
  <c r="D31" i="2"/>
  <c r="F31" i="2"/>
  <c r="F35" i="2" s="1"/>
  <c r="F30" i="2"/>
  <c r="F34" i="2" s="1"/>
  <c r="E30" i="2"/>
  <c r="E34" i="2" s="1"/>
  <c r="E31" i="2"/>
  <c r="E35" i="2" s="1"/>
  <c r="I109" i="2"/>
  <c r="I113" i="2" s="1"/>
  <c r="I108" i="2"/>
  <c r="I112" i="2" s="1"/>
  <c r="F108" i="2"/>
  <c r="F112" i="2" s="1"/>
  <c r="F109" i="2"/>
  <c r="F113" i="2" s="1"/>
  <c r="G108" i="2"/>
  <c r="G112" i="2" s="1"/>
  <c r="G109" i="2"/>
  <c r="G113" i="2" s="1"/>
  <c r="K108" i="2"/>
  <c r="K112" i="2" s="1"/>
  <c r="K109" i="2"/>
  <c r="K113" i="2" s="1"/>
  <c r="L103" i="2"/>
  <c r="D106" i="2"/>
  <c r="E108" i="2"/>
  <c r="E112" i="2" s="1"/>
  <c r="E109" i="2"/>
  <c r="E113" i="2" s="1"/>
  <c r="K36" i="2" l="1"/>
  <c r="E114" i="2"/>
  <c r="D35" i="2"/>
  <c r="H31" i="2"/>
  <c r="H35" i="2" s="1"/>
  <c r="H30" i="2"/>
  <c r="H34" i="2" s="1"/>
  <c r="I114" i="2"/>
  <c r="F36" i="2"/>
  <c r="L30" i="2"/>
  <c r="D34" i="2"/>
  <c r="J36" i="2"/>
  <c r="D109" i="2"/>
  <c r="M106" i="2"/>
  <c r="L106" i="2"/>
  <c r="D108" i="2"/>
  <c r="K114" i="2"/>
  <c r="F114" i="2"/>
  <c r="E36" i="2"/>
  <c r="I36" i="2"/>
  <c r="H109" i="2"/>
  <c r="H113" i="2" s="1"/>
  <c r="H108" i="2"/>
  <c r="H112" i="2" s="1"/>
  <c r="M103" i="2"/>
  <c r="G114" i="2"/>
  <c r="M28" i="2"/>
  <c r="G36" i="2"/>
  <c r="J114" i="2"/>
  <c r="M31" i="2" l="1"/>
  <c r="L31" i="2"/>
  <c r="H114" i="2"/>
  <c r="L34" i="2"/>
  <c r="M34" i="2"/>
  <c r="D36" i="2"/>
  <c r="M109" i="2"/>
  <c r="D113" i="2"/>
  <c r="L109" i="2"/>
  <c r="M108" i="2"/>
  <c r="L108" i="2"/>
  <c r="D112" i="2"/>
  <c r="H36" i="2"/>
  <c r="M35" i="2"/>
  <c r="L35" i="2"/>
  <c r="M30" i="2"/>
  <c r="M112" i="2" l="1"/>
  <c r="L112" i="2"/>
  <c r="D114" i="2"/>
  <c r="L113" i="2"/>
  <c r="M113" i="2"/>
  <c r="M36" i="2"/>
  <c r="L36" i="2"/>
  <c r="L114" i="2" l="1"/>
  <c r="M114" i="2"/>
  <c r="D130" i="2" l="1"/>
  <c r="D56" i="2"/>
  <c r="G130" i="2" l="1"/>
  <c r="G134" i="2" s="1"/>
  <c r="G56" i="2"/>
  <c r="H130" i="2"/>
  <c r="H134" i="2" s="1"/>
  <c r="H56" i="2"/>
  <c r="E130" i="2"/>
  <c r="E134" i="2" s="1"/>
  <c r="E56" i="2"/>
  <c r="I130" i="2"/>
  <c r="I134" i="2" s="1"/>
  <c r="I56" i="2"/>
  <c r="D58" i="2"/>
  <c r="D59" i="2"/>
  <c r="D134" i="2"/>
  <c r="I58" i="2" l="1"/>
  <c r="I62" i="2" s="1"/>
  <c r="I59" i="2"/>
  <c r="I63" i="2" s="1"/>
  <c r="H59" i="2"/>
  <c r="H63" i="2" s="1"/>
  <c r="H58" i="2"/>
  <c r="H62" i="2" s="1"/>
  <c r="J56" i="2"/>
  <c r="J130" i="2"/>
  <c r="J134" i="2" s="1"/>
  <c r="I137" i="2"/>
  <c r="I141" i="2" s="1"/>
  <c r="I148" i="2" s="1"/>
  <c r="I136" i="2"/>
  <c r="I140" i="2" s="1"/>
  <c r="H137" i="2"/>
  <c r="H141" i="2" s="1"/>
  <c r="H148" i="2" s="1"/>
  <c r="H136" i="2"/>
  <c r="H140" i="2" s="1"/>
  <c r="K56" i="2"/>
  <c r="K130" i="2"/>
  <c r="K134" i="2" s="1"/>
  <c r="D63" i="2"/>
  <c r="E59" i="2"/>
  <c r="E63" i="2" s="1"/>
  <c r="E58" i="2"/>
  <c r="E62" i="2" s="1"/>
  <c r="G58" i="2"/>
  <c r="G62" i="2" s="1"/>
  <c r="G59" i="2"/>
  <c r="G63" i="2" s="1"/>
  <c r="F56" i="2"/>
  <c r="F130" i="2"/>
  <c r="D136" i="2"/>
  <c r="D137" i="2"/>
  <c r="D62" i="2"/>
  <c r="E137" i="2"/>
  <c r="E141" i="2" s="1"/>
  <c r="E148" i="2" s="1"/>
  <c r="E136" i="2"/>
  <c r="E140" i="2" s="1"/>
  <c r="G137" i="2"/>
  <c r="G141" i="2" s="1"/>
  <c r="G148" i="2" s="1"/>
  <c r="G136" i="2"/>
  <c r="G140" i="2" s="1"/>
  <c r="G142" i="2" l="1"/>
  <c r="G147" i="2"/>
  <c r="G149" i="2" s="1"/>
  <c r="F58" i="2"/>
  <c r="F59" i="2"/>
  <c r="M56" i="2"/>
  <c r="L56" i="2"/>
  <c r="E70" i="2"/>
  <c r="E49" i="1"/>
  <c r="K136" i="2"/>
  <c r="K140" i="2" s="1"/>
  <c r="K137" i="2"/>
  <c r="K141" i="2" s="1"/>
  <c r="K148" i="2" s="1"/>
  <c r="I142" i="2"/>
  <c r="I147" i="2"/>
  <c r="I149" i="2" s="1"/>
  <c r="H64" i="2"/>
  <c r="H69" i="2"/>
  <c r="D141" i="2"/>
  <c r="G70" i="2"/>
  <c r="G49" i="1"/>
  <c r="K58" i="2"/>
  <c r="K62" i="2" s="1"/>
  <c r="K59" i="2"/>
  <c r="K63" i="2" s="1"/>
  <c r="H49" i="1"/>
  <c r="H70" i="2"/>
  <c r="E142" i="2"/>
  <c r="E147" i="2"/>
  <c r="E149" i="2" s="1"/>
  <c r="D64" i="2"/>
  <c r="D69" i="2"/>
  <c r="D140" i="2"/>
  <c r="G64" i="2"/>
  <c r="G69" i="2"/>
  <c r="H142" i="2"/>
  <c r="H147" i="2"/>
  <c r="H149" i="2" s="1"/>
  <c r="J136" i="2"/>
  <c r="J140" i="2" s="1"/>
  <c r="J137" i="2"/>
  <c r="J141" i="2" s="1"/>
  <c r="J148" i="2" s="1"/>
  <c r="I70" i="2"/>
  <c r="I49" i="1"/>
  <c r="F134" i="2"/>
  <c r="M130" i="2"/>
  <c r="L130" i="2"/>
  <c r="E64" i="2"/>
  <c r="E69" i="2"/>
  <c r="E71" i="2" s="1"/>
  <c r="D70" i="2"/>
  <c r="D49" i="1"/>
  <c r="J59" i="2"/>
  <c r="J63" i="2" s="1"/>
  <c r="J58" i="2"/>
  <c r="J62" i="2" s="1"/>
  <c r="I64" i="2"/>
  <c r="I69" i="2"/>
  <c r="M59" i="2" l="1"/>
  <c r="I71" i="2"/>
  <c r="F137" i="2"/>
  <c r="F136" i="2"/>
  <c r="L134" i="2"/>
  <c r="M134" i="2"/>
  <c r="J142" i="2"/>
  <c r="J147" i="2"/>
  <c r="J149" i="2" s="1"/>
  <c r="D71" i="2"/>
  <c r="K49" i="1"/>
  <c r="K70" i="2"/>
  <c r="F63" i="2"/>
  <c r="L59" i="2"/>
  <c r="K64" i="2"/>
  <c r="K69" i="2"/>
  <c r="K71" i="2" s="1"/>
  <c r="F62" i="2"/>
  <c r="L58" i="2"/>
  <c r="M58" i="2"/>
  <c r="H71" i="2"/>
  <c r="J64" i="2"/>
  <c r="J69" i="2"/>
  <c r="J49" i="1"/>
  <c r="J70" i="2"/>
  <c r="G71" i="2"/>
  <c r="D142" i="2"/>
  <c r="D147" i="2"/>
  <c r="D148" i="2"/>
  <c r="K142" i="2"/>
  <c r="K147" i="2"/>
  <c r="K149" i="2" s="1"/>
  <c r="J71" i="2" l="1"/>
  <c r="F141" i="2"/>
  <c r="M137" i="2"/>
  <c r="L137" i="2"/>
  <c r="D149" i="2"/>
  <c r="F64" i="2"/>
  <c r="F69" i="2"/>
  <c r="L62" i="2"/>
  <c r="M62" i="2"/>
  <c r="F49" i="1"/>
  <c r="F70" i="2"/>
  <c r="M63" i="2"/>
  <c r="L63" i="2"/>
  <c r="F140" i="2"/>
  <c r="L136" i="2"/>
  <c r="M136" i="2"/>
  <c r="L70" i="2" l="1"/>
  <c r="M70" i="2"/>
  <c r="F71" i="2"/>
  <c r="L69" i="2"/>
  <c r="M69" i="2"/>
  <c r="N49" i="1"/>
  <c r="M49" i="1"/>
  <c r="M64" i="2"/>
  <c r="L64" i="2"/>
  <c r="F142" i="2"/>
  <c r="F147" i="2"/>
  <c r="L140" i="2"/>
  <c r="M140" i="2"/>
  <c r="F148" i="2"/>
  <c r="L141" i="2"/>
  <c r="M141" i="2"/>
  <c r="G21" i="10" l="1"/>
  <c r="H21" i="10"/>
  <c r="L71" i="2"/>
  <c r="M71" i="2"/>
  <c r="I21" i="10"/>
  <c r="F149" i="2"/>
  <c r="M147" i="2"/>
  <c r="L147" i="2"/>
  <c r="L148" i="2"/>
  <c r="M148" i="2"/>
  <c r="M142" i="2"/>
  <c r="L142" i="2"/>
  <c r="E21" i="10"/>
  <c r="K21" i="10" l="1"/>
  <c r="M149" i="2"/>
  <c r="L149" i="2"/>
  <c r="J21" i="10" l="1"/>
  <c r="F21" i="10" l="1"/>
  <c r="D21" i="10" l="1"/>
  <c r="D24" i="10" l="1"/>
  <c r="D29" i="10" s="1"/>
  <c r="D31" i="10"/>
  <c r="E24" i="10" l="1"/>
  <c r="E31" i="10"/>
  <c r="D38" i="10"/>
  <c r="D56" i="27" s="1"/>
  <c r="D32" i="10"/>
  <c r="E16" i="10"/>
  <c r="E18" i="10" s="1"/>
  <c r="E29" i="10" s="1"/>
  <c r="D47" i="10"/>
  <c r="F24" i="10" l="1"/>
  <c r="F31" i="10"/>
  <c r="D57" i="27"/>
  <c r="D55" i="27"/>
  <c r="D46" i="10"/>
  <c r="D63" i="27"/>
  <c r="D45" i="10"/>
  <c r="E38" i="10"/>
  <c r="E56" i="27" s="1"/>
  <c r="F16" i="10"/>
  <c r="F18" i="10" s="1"/>
  <c r="F29" i="10" s="1"/>
  <c r="E47" i="10"/>
  <c r="E32" i="10"/>
  <c r="D53" i="10" l="1"/>
  <c r="D49" i="10"/>
  <c r="D59" i="27"/>
  <c r="D50" i="29"/>
  <c r="E45" i="10"/>
  <c r="E46" i="10"/>
  <c r="E63" i="27"/>
  <c r="D61" i="27"/>
  <c r="D64" i="27" s="1"/>
  <c r="D62" i="27"/>
  <c r="D66" i="1" s="1"/>
  <c r="F32" i="10"/>
  <c r="F38" i="10"/>
  <c r="F56" i="27" s="1"/>
  <c r="F47" i="10"/>
  <c r="G16" i="10"/>
  <c r="G18" i="10" s="1"/>
  <c r="D65" i="1"/>
  <c r="D50" i="10"/>
  <c r="D54" i="10"/>
  <c r="G24" i="10"/>
  <c r="G31" i="10"/>
  <c r="E55" i="27"/>
  <c r="E57" i="27"/>
  <c r="E50" i="29" l="1"/>
  <c r="E59" i="27"/>
  <c r="F63" i="27"/>
  <c r="F46" i="10"/>
  <c r="F45" i="10"/>
  <c r="D66" i="27"/>
  <c r="D63" i="17"/>
  <c r="D48" i="1"/>
  <c r="D58" i="10"/>
  <c r="F55" i="27"/>
  <c r="F57" i="27"/>
  <c r="E62" i="27"/>
  <c r="E66" i="1" s="1"/>
  <c r="E61" i="27"/>
  <c r="E64" i="27" s="1"/>
  <c r="D19" i="1"/>
  <c r="D17" i="1"/>
  <c r="D14" i="1"/>
  <c r="D12" i="1"/>
  <c r="D15" i="1"/>
  <c r="D16" i="1"/>
  <c r="D13" i="1"/>
  <c r="D18" i="1"/>
  <c r="D11" i="1"/>
  <c r="E54" i="10"/>
  <c r="E50" i="10"/>
  <c r="E65" i="1"/>
  <c r="D51" i="10"/>
  <c r="D80" i="17"/>
  <c r="D57" i="10"/>
  <c r="D59" i="10" s="1"/>
  <c r="H24" i="10"/>
  <c r="H31" i="10"/>
  <c r="G29" i="10"/>
  <c r="D34" i="1"/>
  <c r="D38" i="1"/>
  <c r="D35" i="1"/>
  <c r="D37" i="1"/>
  <c r="D31" i="1"/>
  <c r="D33" i="1"/>
  <c r="D36" i="1"/>
  <c r="D32" i="1"/>
  <c r="D30" i="1"/>
  <c r="E49" i="10"/>
  <c r="E53" i="10"/>
  <c r="D55" i="10"/>
  <c r="E55" i="10" l="1"/>
  <c r="E58" i="10"/>
  <c r="E48" i="1"/>
  <c r="E35" i="1"/>
  <c r="E36" i="1"/>
  <c r="E32" i="1"/>
  <c r="E37" i="1"/>
  <c r="E38" i="1"/>
  <c r="E33" i="1"/>
  <c r="E31" i="1"/>
  <c r="E34" i="1"/>
  <c r="E30" i="1"/>
  <c r="D10" i="1"/>
  <c r="D20" i="1" s="1"/>
  <c r="D29" i="1"/>
  <c r="D58" i="1"/>
  <c r="F65" i="1"/>
  <c r="F54" i="10"/>
  <c r="F50" i="10"/>
  <c r="I24" i="10"/>
  <c r="I31" i="10"/>
  <c r="H16" i="10"/>
  <c r="H18" i="10" s="1"/>
  <c r="H29" i="10" s="1"/>
  <c r="G32" i="10"/>
  <c r="G47" i="10"/>
  <c r="G38" i="10"/>
  <c r="G56" i="27" s="1"/>
  <c r="D86" i="17"/>
  <c r="F59" i="27"/>
  <c r="F50" i="29"/>
  <c r="D66" i="17"/>
  <c r="D67" i="17" s="1"/>
  <c r="D69" i="17" s="1"/>
  <c r="D70" i="17"/>
  <c r="F61" i="27"/>
  <c r="F64" i="27" s="1"/>
  <c r="F62" i="27"/>
  <c r="F66" i="1" s="1"/>
  <c r="D39" i="1"/>
  <c r="E80" i="17"/>
  <c r="E57" i="10"/>
  <c r="E59" i="10" s="1"/>
  <c r="E51" i="10"/>
  <c r="E15" i="1"/>
  <c r="E19" i="1"/>
  <c r="E14" i="1"/>
  <c r="E12" i="1"/>
  <c r="E18" i="1"/>
  <c r="E16" i="1"/>
  <c r="E13" i="1"/>
  <c r="E17" i="1"/>
  <c r="E11" i="1"/>
  <c r="E63" i="17"/>
  <c r="E66" i="27"/>
  <c r="F53" i="10"/>
  <c r="F55" i="10" s="1"/>
  <c r="F49" i="10"/>
  <c r="D88" i="17" l="1"/>
  <c r="F80" i="17"/>
  <c r="F51" i="10"/>
  <c r="F57" i="10"/>
  <c r="D90" i="17"/>
  <c r="I16" i="10"/>
  <c r="I18" i="10" s="1"/>
  <c r="I29" i="10" s="1"/>
  <c r="H38" i="10"/>
  <c r="H56" i="27" s="1"/>
  <c r="H32" i="10"/>
  <c r="H47" i="10"/>
  <c r="F48" i="1"/>
  <c r="F58" i="10"/>
  <c r="E86" i="17"/>
  <c r="G55" i="27"/>
  <c r="G57" i="27"/>
  <c r="E29" i="1"/>
  <c r="E39" i="1" s="1"/>
  <c r="E10" i="1"/>
  <c r="E20" i="1" s="1"/>
  <c r="E58" i="1"/>
  <c r="F31" i="1"/>
  <c r="F33" i="1"/>
  <c r="F36" i="1"/>
  <c r="F35" i="1"/>
  <c r="F37" i="1"/>
  <c r="F34" i="1"/>
  <c r="F38" i="1"/>
  <c r="F32" i="1"/>
  <c r="F30" i="1"/>
  <c r="G45" i="10"/>
  <c r="G46" i="10"/>
  <c r="G63" i="27"/>
  <c r="F13" i="1"/>
  <c r="F19" i="1"/>
  <c r="F18" i="1"/>
  <c r="F15" i="1"/>
  <c r="F16" i="1"/>
  <c r="F12" i="1"/>
  <c r="F17" i="1"/>
  <c r="F14" i="1"/>
  <c r="F11" i="1"/>
  <c r="J24" i="10"/>
  <c r="J31" i="10"/>
  <c r="E70" i="17"/>
  <c r="E66" i="17"/>
  <c r="E67" i="17" s="1"/>
  <c r="E69" i="17" s="1"/>
  <c r="F66" i="27"/>
  <c r="F63" i="17"/>
  <c r="F59" i="10" l="1"/>
  <c r="D89" i="29"/>
  <c r="E88" i="17"/>
  <c r="E90" i="17" s="1"/>
  <c r="H45" i="10"/>
  <c r="H63" i="27"/>
  <c r="H46" i="10"/>
  <c r="G61" i="27"/>
  <c r="G64" i="27" s="1"/>
  <c r="G62" i="27"/>
  <c r="G66" i="1" s="1"/>
  <c r="F86" i="17"/>
  <c r="K24" i="10"/>
  <c r="K31" i="10"/>
  <c r="G65" i="1"/>
  <c r="G54" i="10"/>
  <c r="G50" i="10"/>
  <c r="H57" i="27"/>
  <c r="H55" i="27"/>
  <c r="F70" i="17"/>
  <c r="F66" i="17"/>
  <c r="F67" i="17" s="1"/>
  <c r="F69" i="17" s="1"/>
  <c r="G53" i="10"/>
  <c r="G55" i="10" s="1"/>
  <c r="G49" i="10"/>
  <c r="G50" i="29"/>
  <c r="G59" i="27"/>
  <c r="F10" i="1"/>
  <c r="F20" i="1" s="1"/>
  <c r="F29" i="1"/>
  <c r="F39" i="1" s="1"/>
  <c r="F58" i="1"/>
  <c r="J16" i="10"/>
  <c r="J18" i="10" s="1"/>
  <c r="J29" i="10" s="1"/>
  <c r="I32" i="10"/>
  <c r="I47" i="10"/>
  <c r="I38" i="10"/>
  <c r="I56" i="27" s="1"/>
  <c r="E89" i="29" l="1"/>
  <c r="D53" i="29"/>
  <c r="D54" i="29" s="1"/>
  <c r="D56" i="29" s="1"/>
  <c r="D84" i="29" s="1"/>
  <c r="F88" i="17"/>
  <c r="I57" i="27"/>
  <c r="I55" i="27"/>
  <c r="G48" i="1"/>
  <c r="G58" i="10"/>
  <c r="G33" i="1"/>
  <c r="G31" i="1"/>
  <c r="G35" i="1"/>
  <c r="G38" i="1"/>
  <c r="G34" i="1"/>
  <c r="G32" i="1"/>
  <c r="G36" i="1"/>
  <c r="G37" i="1"/>
  <c r="G30" i="1"/>
  <c r="I63" i="27"/>
  <c r="I46" i="10"/>
  <c r="I45" i="10"/>
  <c r="G63" i="17"/>
  <c r="G66" i="27"/>
  <c r="H65" i="1"/>
  <c r="H54" i="10"/>
  <c r="H50" i="10"/>
  <c r="G80" i="17"/>
  <c r="G57" i="10"/>
  <c r="G51" i="10"/>
  <c r="G17" i="1"/>
  <c r="G12" i="1"/>
  <c r="G19" i="1"/>
  <c r="G18" i="1"/>
  <c r="G14" i="1"/>
  <c r="G16" i="1"/>
  <c r="G13" i="1"/>
  <c r="G15" i="1"/>
  <c r="G11" i="1"/>
  <c r="H61" i="27"/>
  <c r="H64" i="27" s="1"/>
  <c r="H62" i="27"/>
  <c r="H66" i="1" s="1"/>
  <c r="J38" i="10"/>
  <c r="J56" i="27" s="1"/>
  <c r="J47" i="10"/>
  <c r="K16" i="10"/>
  <c r="K18" i="10" s="1"/>
  <c r="K29" i="10" s="1"/>
  <c r="H59" i="27"/>
  <c r="H50" i="29"/>
  <c r="H49" i="10"/>
  <c r="H53" i="10"/>
  <c r="H55" i="10" s="1"/>
  <c r="D91" i="29" l="1"/>
  <c r="D61" i="1" s="1"/>
  <c r="F90" i="17"/>
  <c r="D86" i="29"/>
  <c r="F89" i="29"/>
  <c r="J63" i="27"/>
  <c r="J46" i="10"/>
  <c r="J45" i="10"/>
  <c r="H48" i="1"/>
  <c r="H58" i="10"/>
  <c r="G70" i="17"/>
  <c r="G66" i="17"/>
  <c r="G67" i="17" s="1"/>
  <c r="G69" i="17" s="1"/>
  <c r="I61" i="27"/>
  <c r="I64" i="27" s="1"/>
  <c r="I62" i="27"/>
  <c r="I66" i="1" s="1"/>
  <c r="G10" i="1"/>
  <c r="G20" i="1" s="1"/>
  <c r="G29" i="1"/>
  <c r="G39" i="1" s="1"/>
  <c r="G58" i="1"/>
  <c r="I50" i="29"/>
  <c r="I59" i="27"/>
  <c r="J55" i="27"/>
  <c r="J57" i="27"/>
  <c r="H57" i="10"/>
  <c r="H59" i="10" s="1"/>
  <c r="H80" i="17"/>
  <c r="H51" i="10"/>
  <c r="H37" i="1"/>
  <c r="H32" i="1"/>
  <c r="H36" i="1"/>
  <c r="H38" i="1"/>
  <c r="H34" i="1"/>
  <c r="H31" i="1"/>
  <c r="H33" i="1"/>
  <c r="H35" i="1"/>
  <c r="H30" i="1"/>
  <c r="H15" i="1"/>
  <c r="H18" i="1"/>
  <c r="H16" i="1"/>
  <c r="H12" i="1"/>
  <c r="H17" i="1"/>
  <c r="H19" i="1"/>
  <c r="H13" i="1"/>
  <c r="H14" i="1"/>
  <c r="H11" i="1"/>
  <c r="I53" i="10"/>
  <c r="I49" i="10"/>
  <c r="K47" i="10"/>
  <c r="K38" i="10"/>
  <c r="K56" i="27" s="1"/>
  <c r="H63" i="17"/>
  <c r="H66" i="27"/>
  <c r="G86" i="17"/>
  <c r="I65" i="1"/>
  <c r="I50" i="10"/>
  <c r="I54" i="10"/>
  <c r="G59" i="10"/>
  <c r="G88" i="17" l="1"/>
  <c r="E91" i="29"/>
  <c r="E53" i="29"/>
  <c r="E54" i="29" s="1"/>
  <c r="E56" i="29" s="1"/>
  <c r="E84" i="29" s="1"/>
  <c r="D59" i="1"/>
  <c r="D21" i="1" s="1"/>
  <c r="D92" i="29"/>
  <c r="D60" i="1" s="1"/>
  <c r="D22" i="1"/>
  <c r="I58" i="10"/>
  <c r="I48" i="1"/>
  <c r="H70" i="17"/>
  <c r="H66" i="17"/>
  <c r="H67" i="17" s="1"/>
  <c r="H69" i="17" s="1"/>
  <c r="I80" i="17"/>
  <c r="I51" i="10"/>
  <c r="I57" i="10"/>
  <c r="I59" i="10" s="1"/>
  <c r="J49" i="10"/>
  <c r="J53" i="10"/>
  <c r="I16" i="1"/>
  <c r="I12" i="1"/>
  <c r="I14" i="1"/>
  <c r="I18" i="1"/>
  <c r="I13" i="1"/>
  <c r="I19" i="1"/>
  <c r="I15" i="1"/>
  <c r="I17" i="1"/>
  <c r="I11" i="1"/>
  <c r="G90" i="17"/>
  <c r="K55" i="27"/>
  <c r="K57" i="27"/>
  <c r="I55" i="10"/>
  <c r="J50" i="29"/>
  <c r="J59" i="27"/>
  <c r="I37" i="1"/>
  <c r="I31" i="1"/>
  <c r="I35" i="1"/>
  <c r="I36" i="1"/>
  <c r="I33" i="1"/>
  <c r="I38" i="1"/>
  <c r="I34" i="1"/>
  <c r="I32" i="1"/>
  <c r="I30" i="1"/>
  <c r="J50" i="10"/>
  <c r="J65" i="1"/>
  <c r="J54" i="10"/>
  <c r="K63" i="27"/>
  <c r="K45" i="10"/>
  <c r="K46" i="10"/>
  <c r="I66" i="27"/>
  <c r="I63" i="17"/>
  <c r="H29" i="1"/>
  <c r="H39" i="1" s="1"/>
  <c r="H10" i="1"/>
  <c r="H20" i="1" s="1"/>
  <c r="H58" i="1"/>
  <c r="J61" i="27"/>
  <c r="J64" i="27" s="1"/>
  <c r="J62" i="27"/>
  <c r="J66" i="1" s="1"/>
  <c r="H86" i="17"/>
  <c r="D40" i="1" l="1"/>
  <c r="D23" i="1"/>
  <c r="E86" i="29"/>
  <c r="E61" i="1"/>
  <c r="G91" i="29"/>
  <c r="G59" i="1" s="1"/>
  <c r="F91" i="29"/>
  <c r="F53" i="29"/>
  <c r="F54" i="29" s="1"/>
  <c r="F56" i="29" s="1"/>
  <c r="F84" i="29" s="1"/>
  <c r="H88" i="17"/>
  <c r="H90" i="17" s="1"/>
  <c r="D62" i="1"/>
  <c r="D41" i="1" s="1"/>
  <c r="D42" i="1" s="1"/>
  <c r="E59" i="1"/>
  <c r="E92" i="29"/>
  <c r="E60" i="1" s="1"/>
  <c r="G89" i="29"/>
  <c r="G92" i="29" s="1"/>
  <c r="G60" i="1" s="1"/>
  <c r="G53" i="29"/>
  <c r="G54" i="29" s="1"/>
  <c r="G56" i="29" s="1"/>
  <c r="G84" i="29" s="1"/>
  <c r="M38" i="1"/>
  <c r="J37" i="1"/>
  <c r="J34" i="1"/>
  <c r="J35" i="1"/>
  <c r="J33" i="1"/>
  <c r="J38" i="1"/>
  <c r="J32" i="1"/>
  <c r="J31" i="1"/>
  <c r="J36" i="1"/>
  <c r="J30" i="1"/>
  <c r="M30" i="1"/>
  <c r="M31" i="1"/>
  <c r="M36" i="1"/>
  <c r="M37" i="1"/>
  <c r="M35" i="1"/>
  <c r="M32" i="1"/>
  <c r="M34" i="1"/>
  <c r="M33" i="1"/>
  <c r="K50" i="10"/>
  <c r="K65" i="1"/>
  <c r="K54" i="10"/>
  <c r="J16" i="1"/>
  <c r="J15" i="1"/>
  <c r="J13" i="1"/>
  <c r="J12" i="1"/>
  <c r="J14" i="1"/>
  <c r="J18" i="1"/>
  <c r="J19" i="1"/>
  <c r="J17" i="1"/>
  <c r="J11" i="1"/>
  <c r="M11" i="1"/>
  <c r="M17" i="1"/>
  <c r="M13" i="1"/>
  <c r="M15" i="1"/>
  <c r="M14" i="1"/>
  <c r="N15" i="1"/>
  <c r="G21" i="1"/>
  <c r="J66" i="27"/>
  <c r="J63" i="17"/>
  <c r="I70" i="17"/>
  <c r="I66" i="17"/>
  <c r="I67" i="17" s="1"/>
  <c r="I69" i="17" s="1"/>
  <c r="K53" i="10"/>
  <c r="K49" i="10"/>
  <c r="J58" i="10"/>
  <c r="J48" i="1"/>
  <c r="M48" i="1" s="1"/>
  <c r="M58" i="1" s="1"/>
  <c r="K59" i="27"/>
  <c r="K50" i="29"/>
  <c r="N19" i="1"/>
  <c r="N16" i="1"/>
  <c r="I29" i="1"/>
  <c r="I39" i="1" s="1"/>
  <c r="I10" i="1"/>
  <c r="I20" i="1" s="1"/>
  <c r="I58" i="1"/>
  <c r="K61" i="27"/>
  <c r="K64" i="27" s="1"/>
  <c r="K62" i="27"/>
  <c r="K66" i="1" s="1"/>
  <c r="N31" i="1" s="1"/>
  <c r="N18" i="1"/>
  <c r="M12" i="1"/>
  <c r="M16" i="1"/>
  <c r="J55" i="10"/>
  <c r="N17" i="1"/>
  <c r="M19" i="1"/>
  <c r="M18" i="1"/>
  <c r="J57" i="10"/>
  <c r="J80" i="17"/>
  <c r="J51" i="10"/>
  <c r="I86" i="17"/>
  <c r="L80" i="17"/>
  <c r="J59" i="10" l="1"/>
  <c r="K55" i="10"/>
  <c r="D63" i="1"/>
  <c r="F86" i="29"/>
  <c r="F61" i="1"/>
  <c r="F22" i="1" s="1"/>
  <c r="E21" i="1"/>
  <c r="E40" i="1"/>
  <c r="F59" i="1"/>
  <c r="F92" i="29"/>
  <c r="F60" i="1" s="1"/>
  <c r="E22" i="1"/>
  <c r="E62" i="1"/>
  <c r="E63" i="1" s="1"/>
  <c r="H89" i="29"/>
  <c r="H53" i="29"/>
  <c r="H54" i="29" s="1"/>
  <c r="H56" i="29" s="1"/>
  <c r="H84" i="29" s="1"/>
  <c r="I88" i="17"/>
  <c r="G61" i="1"/>
  <c r="G86" i="29"/>
  <c r="G62" i="1" s="1"/>
  <c r="K63" i="17"/>
  <c r="K66" i="27"/>
  <c r="N37" i="1"/>
  <c r="N36" i="1"/>
  <c r="N35" i="1"/>
  <c r="J86" i="17"/>
  <c r="M10" i="1"/>
  <c r="M20" i="1" s="1"/>
  <c r="K57" i="10"/>
  <c r="K51" i="10"/>
  <c r="K80" i="17"/>
  <c r="J66" i="17"/>
  <c r="J67" i="17" s="1"/>
  <c r="J69" i="17" s="1"/>
  <c r="L69" i="17" s="1"/>
  <c r="J70" i="17"/>
  <c r="N12" i="1"/>
  <c r="K18" i="1"/>
  <c r="K17" i="1"/>
  <c r="K16" i="1"/>
  <c r="K14" i="1"/>
  <c r="K13" i="1"/>
  <c r="K12" i="1"/>
  <c r="K19" i="1"/>
  <c r="K15" i="1"/>
  <c r="K11" i="1"/>
  <c r="N11" i="1"/>
  <c r="N13" i="1"/>
  <c r="N14" i="1"/>
  <c r="N33" i="1"/>
  <c r="N32" i="1"/>
  <c r="M80" i="17"/>
  <c r="G40" i="1"/>
  <c r="K58" i="10"/>
  <c r="K48" i="1"/>
  <c r="N34" i="1"/>
  <c r="K36" i="1"/>
  <c r="K34" i="1"/>
  <c r="K32" i="1"/>
  <c r="K37" i="1"/>
  <c r="K38" i="1"/>
  <c r="K33" i="1"/>
  <c r="K31" i="1"/>
  <c r="K35" i="1"/>
  <c r="K30" i="1"/>
  <c r="N30" i="1"/>
  <c r="M29" i="1"/>
  <c r="M39" i="1" s="1"/>
  <c r="J29" i="1"/>
  <c r="J39" i="1" s="1"/>
  <c r="J10" i="1"/>
  <c r="J20" i="1" s="1"/>
  <c r="J58" i="1"/>
  <c r="N38" i="1"/>
  <c r="G63" i="1" l="1"/>
  <c r="K59" i="10"/>
  <c r="F21" i="1"/>
  <c r="F23" i="1" s="1"/>
  <c r="F40" i="1"/>
  <c r="F62" i="1"/>
  <c r="F63" i="1" s="1"/>
  <c r="L70" i="17"/>
  <c r="H91" i="29"/>
  <c r="H59" i="1" s="1"/>
  <c r="H21" i="1" s="1"/>
  <c r="E41" i="1"/>
  <c r="E42" i="1" s="1"/>
  <c r="E23" i="1"/>
  <c r="H86" i="29"/>
  <c r="H61" i="1"/>
  <c r="I90" i="17"/>
  <c r="G41" i="1"/>
  <c r="G42" i="1" s="1"/>
  <c r="G22" i="1"/>
  <c r="G23" i="1" s="1"/>
  <c r="L86" i="17"/>
  <c r="I89" i="29"/>
  <c r="K66" i="17"/>
  <c r="K67" i="17" s="1"/>
  <c r="K69" i="17" s="1"/>
  <c r="M69" i="17" s="1"/>
  <c r="K70" i="17"/>
  <c r="N29" i="1"/>
  <c r="N39" i="1" s="1"/>
  <c r="K10" i="1"/>
  <c r="K29" i="1"/>
  <c r="K39" i="1" s="1"/>
  <c r="K58" i="1"/>
  <c r="N48" i="1"/>
  <c r="N58" i="1" s="1"/>
  <c r="K20" i="1"/>
  <c r="K86" i="17"/>
  <c r="J88" i="17"/>
  <c r="N10" i="1"/>
  <c r="N20" i="1" s="1"/>
  <c r="H92" i="29" l="1"/>
  <c r="H60" i="1" s="1"/>
  <c r="H40" i="1" s="1"/>
  <c r="M70" i="17"/>
  <c r="F41" i="1"/>
  <c r="F42" i="1" s="1"/>
  <c r="H22" i="1"/>
  <c r="H23" i="1" s="1"/>
  <c r="K88" i="17"/>
  <c r="J90" i="17"/>
  <c r="L88" i="17"/>
  <c r="M86" i="17"/>
  <c r="H62" i="1" l="1"/>
  <c r="H41" i="1" s="1"/>
  <c r="H42" i="1" s="1"/>
  <c r="J91" i="29"/>
  <c r="J59" i="1" s="1"/>
  <c r="J21" i="1" s="1"/>
  <c r="I91" i="29"/>
  <c r="I53" i="29"/>
  <c r="I54" i="29" s="1"/>
  <c r="I56" i="29" s="1"/>
  <c r="I84" i="29" s="1"/>
  <c r="K89" i="29"/>
  <c r="M88" i="17"/>
  <c r="J53" i="29"/>
  <c r="J89" i="29"/>
  <c r="J92" i="29" s="1"/>
  <c r="J60" i="1" s="1"/>
  <c r="K90" i="17"/>
  <c r="L90" i="17"/>
  <c r="H63" i="1" l="1"/>
  <c r="J40" i="29"/>
  <c r="J44" i="29" s="1"/>
  <c r="J82" i="29" s="1"/>
  <c r="K40" i="29"/>
  <c r="K44" i="29" s="1"/>
  <c r="K82" i="29" s="1"/>
  <c r="I61" i="1"/>
  <c r="I86" i="29"/>
  <c r="I59" i="1"/>
  <c r="I92" i="29"/>
  <c r="I60" i="1" s="1"/>
  <c r="M60" i="1" s="1"/>
  <c r="M90" i="17"/>
  <c r="J40" i="1"/>
  <c r="M40" i="1" l="1"/>
  <c r="J52" i="29"/>
  <c r="J54" i="29" s="1"/>
  <c r="J56" i="29" s="1"/>
  <c r="J84" i="29" s="1"/>
  <c r="J61" i="1" s="1"/>
  <c r="J22" i="1" s="1"/>
  <c r="J23" i="1" s="1"/>
  <c r="K52" i="29"/>
  <c r="I62" i="1"/>
  <c r="I41" i="1" s="1"/>
  <c r="I22" i="1"/>
  <c r="M61" i="1"/>
  <c r="K91" i="29"/>
  <c r="K53" i="29"/>
  <c r="I40" i="1"/>
  <c r="I21" i="1"/>
  <c r="M59" i="1"/>
  <c r="M21" i="1"/>
  <c r="J86" i="29" l="1"/>
  <c r="J62" i="1" s="1"/>
  <c r="J41" i="1" s="1"/>
  <c r="J42" i="1" s="1"/>
  <c r="M22" i="1"/>
  <c r="M23" i="1" s="1"/>
  <c r="K54" i="29"/>
  <c r="K56" i="29" s="1"/>
  <c r="K84" i="29" s="1"/>
  <c r="I63" i="1"/>
  <c r="K61" i="1"/>
  <c r="N61" i="1" s="1"/>
  <c r="I23" i="1"/>
  <c r="I42" i="1"/>
  <c r="N22" i="1"/>
  <c r="K59" i="1"/>
  <c r="K92" i="29"/>
  <c r="K60" i="1" s="1"/>
  <c r="N60" i="1" s="1"/>
  <c r="M62" i="1"/>
  <c r="M63" i="1" s="1"/>
  <c r="J63" i="1"/>
  <c r="K86" i="29"/>
  <c r="M41" i="1" l="1"/>
  <c r="M42" i="1" s="1"/>
  <c r="K22" i="1"/>
  <c r="K62" i="1"/>
  <c r="N62" i="1" s="1"/>
  <c r="N41" i="1"/>
  <c r="N21" i="1"/>
  <c r="N23" i="1" s="1"/>
  <c r="N40" i="1"/>
  <c r="K40" i="1"/>
  <c r="K21" i="1"/>
  <c r="N59" i="1"/>
  <c r="K23" i="1" l="1"/>
  <c r="K41" i="1"/>
  <c r="K42" i="1" s="1"/>
  <c r="K63" i="1"/>
  <c r="N63" i="1"/>
  <c r="N42" i="1"/>
</calcChain>
</file>

<file path=xl/sharedStrings.xml><?xml version="1.0" encoding="utf-8"?>
<sst xmlns="http://schemas.openxmlformats.org/spreadsheetml/2006/main" count="4933" uniqueCount="1436">
  <si>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</si>
  <si>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</si>
  <si>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</si>
  <si>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</si>
  <si>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</si>
  <si>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</si>
  <si>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</si>
  <si>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</si>
  <si>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</si>
  <si>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</si>
  <si>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</si>
  <si>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</si>
  <si>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</si>
  <si>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</si>
  <si>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</si>
  <si>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</si>
  <si>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</si>
  <si>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</si>
  <si>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</si>
  <si>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</si>
  <si>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</si>
  <si>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</si>
  <si>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</si>
  <si>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</si>
  <si>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</si>
  <si>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</si>
  <si>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</si>
  <si>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</si>
  <si>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</si>
  <si>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</si>
  <si>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</si>
  <si>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</si>
  <si>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</si>
  <si>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</si>
  <si>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</si>
  <si>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</si>
  <si>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</si>
  <si>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</si>
  <si>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</si>
  <si>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</si>
  <si>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</si>
  <si>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</si>
  <si>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</si>
  <si>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</si>
  <si>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</si>
  <si>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</si>
  <si>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</si>
  <si>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</si>
  <si>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</si>
  <si>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</si>
  <si>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</si>
  <si>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</si>
  <si>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</si>
  <si>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</si>
  <si>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</si>
  <si>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</si>
  <si>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</si>
  <si>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</si>
  <si>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</si>
  <si>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</si>
  <si>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</si>
  <si>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</si>
  <si>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</si>
  <si>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</si>
  <si>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</si>
  <si>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</si>
  <si>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</si>
  <si>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</si>
  <si>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</si>
  <si>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</si>
  <si>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</si>
  <si>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</si>
  <si>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</si>
  <si>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</si>
  <si>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</si>
  <si>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</si>
  <si>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</si>
  <si>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</si>
  <si>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</si>
  <si>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</si>
  <si>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</si>
  <si>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</si>
  <si>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</si>
  <si>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</si>
  <si>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</si>
  <si>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</si>
  <si>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</si>
  <si>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</si>
  <si>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</si>
  <si>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</si>
  <si>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</si>
  <si>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</si>
  <si>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</si>
  <si>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</si>
  <si>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</si>
  <si>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</si>
  <si>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</si>
  <si>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</si>
  <si>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</si>
  <si>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</si>
  <si>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</si>
  <si>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</si>
  <si>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</si>
  <si>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</si>
  <si>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</si>
  <si>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</si>
  <si>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</si>
  <si>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</si>
  <si>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</si>
  <si>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</si>
  <si>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</si>
  <si>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</si>
  <si>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</si>
  <si>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</si>
  <si>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</si>
  <si>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</si>
  <si>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</si>
  <si>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</si>
  <si>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</si>
  <si>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</si>
  <si>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</si>
  <si>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</si>
  <si>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</si>
  <si>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</si>
  <si>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</si>
  <si>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</si>
  <si>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</si>
  <si>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</si>
  <si>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</si>
  <si>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</si>
  <si>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</si>
  <si>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</si>
  <si>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</si>
  <si>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</si>
  <si>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</si>
  <si>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</si>
  <si>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</si>
  <si>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</si>
  <si>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</si>
  <si>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</si>
  <si>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</si>
  <si>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</si>
  <si>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</si>
  <si>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</si>
  <si>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</si>
  <si>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</si>
  <si>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</si>
  <si>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</si>
  <si>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</si>
  <si>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</si>
  <si>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</si>
  <si>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</si>
  <si>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</si>
  <si>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</si>
  <si>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</si>
  <si>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</si>
  <si>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</si>
  <si>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</si>
  <si>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</si>
  <si>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</si>
  <si>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</si>
  <si>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</si>
  <si>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</si>
  <si>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</si>
  <si>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</si>
  <si>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</si>
  <si>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</si>
  <si>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</si>
  <si>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</si>
  <si>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</si>
  <si>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</si>
  <si>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</si>
  <si>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</si>
  <si>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</si>
  <si>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</si>
  <si>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</si>
  <si>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</si>
  <si>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</si>
  <si>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</si>
  <si>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</si>
  <si>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</si>
  <si>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</si>
  <si>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</si>
  <si>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</si>
  <si>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</si>
  <si>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</si>
  <si>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</si>
  <si>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</si>
  <si>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</si>
  <si>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</si>
  <si>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</si>
  <si>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</si>
  <si>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</si>
  <si>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</si>
  <si>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</si>
  <si>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</si>
  <si>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</si>
  <si>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</si>
  <si>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</si>
  <si>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</si>
  <si>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</si>
  <si>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</si>
  <si>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</si>
  <si>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</si>
  <si>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</si>
  <si>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</si>
  <si>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</si>
  <si>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</si>
  <si>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</si>
  <si>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</si>
  <si>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</si>
  <si>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</si>
  <si>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</si>
  <si>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</si>
  <si>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</si>
  <si>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</si>
  <si>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</si>
  <si>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</si>
  <si>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</si>
  <si>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</si>
  <si>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</si>
  <si>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</si>
  <si>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</si>
  <si>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</si>
  <si>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</si>
  <si>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</si>
  <si>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</si>
  <si>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</si>
  <si>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</si>
  <si>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</si>
  <si>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</si>
  <si>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</si>
  <si>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</si>
  <si>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</si>
  <si>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</si>
  <si>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</si>
  <si>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</si>
  <si>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</si>
  <si>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</si>
  <si>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</si>
  <si>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</si>
  <si>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</si>
  <si>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</si>
  <si>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</si>
  <si>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</si>
  <si>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</si>
  <si>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</si>
  <si>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</si>
  <si>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</si>
  <si>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</si>
  <si>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</si>
  <si>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</si>
  <si>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</si>
  <si>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</si>
  <si>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</si>
  <si>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</si>
  <si>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</si>
  <si>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</si>
  <si>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</si>
  <si>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</si>
  <si>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</si>
  <si>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</si>
  <si>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</si>
  <si>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</si>
  <si>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</si>
  <si>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</si>
  <si>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</si>
  <si>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[Input other adjustment]</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</si>
  <si>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</si>
  <si>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</si>
  <si>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</si>
  <si>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</si>
  <si>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</si>
  <si>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</si>
  <si>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</si>
  <si>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</si>
  <si>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</si>
  <si>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</si>
  <si>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</si>
  <si>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</si>
  <si>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</si>
  <si>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</si>
  <si>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</si>
  <si>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</si>
  <si>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</si>
  <si>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</si>
  <si>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</si>
  <si>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</si>
  <si>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</si>
  <si>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</si>
  <si>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</si>
  <si>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</si>
  <si>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</si>
  <si>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</si>
  <si>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</si>
  <si>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</si>
  <si>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</si>
  <si>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</si>
  <si>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</si>
  <si>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</si>
  <si>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</si>
  <si>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</si>
  <si>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</si>
  <si>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</si>
  <si>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</si>
  <si>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</si>
  <si>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</si>
  <si>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</si>
  <si>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</si>
  <si>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</si>
  <si>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</si>
  <si>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</si>
  <si>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</si>
  <si>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</si>
  <si>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</si>
  <si>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</si>
  <si>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</si>
  <si>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</si>
  <si>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</si>
  <si>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</si>
  <si>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</si>
  <si>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</si>
  <si>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</si>
  <si>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</si>
  <si>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</si>
  <si>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</si>
  <si>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</si>
  <si>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</si>
  <si>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</si>
  <si>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</si>
  <si>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</si>
  <si>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</si>
  <si>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</si>
  <si>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</si>
  <si>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</si>
  <si>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</si>
  <si>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</si>
  <si>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</si>
  <si>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</si>
  <si>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</si>
  <si>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</si>
  <si>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</si>
  <si>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</si>
  <si>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</si>
  <si>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</si>
  <si>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</si>
  <si>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</si>
  <si>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</si>
  <si>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</si>
  <si>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</si>
  <si>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</si>
  <si>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</si>
  <si>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</si>
  <si>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</si>
  <si>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</si>
  <si>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</si>
  <si>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</si>
  <si>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</si>
  <si>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</si>
  <si>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</si>
  <si>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</si>
  <si>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</si>
  <si>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</si>
  <si>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</si>
  <si>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</si>
  <si>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</si>
  <si>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</si>
  <si>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</si>
  <si>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</si>
  <si>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</si>
  <si>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</si>
  <si>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</si>
  <si>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</si>
  <si>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</si>
  <si>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</si>
  <si>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</si>
  <si>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</si>
  <si>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</si>
  <si>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</si>
  <si>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</si>
  <si>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</si>
  <si>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</si>
  <si>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</si>
  <si>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</si>
  <si>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</si>
  <si>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</si>
  <si>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</si>
  <si>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</si>
  <si>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</si>
  <si>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</si>
  <si>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</si>
  <si>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</si>
  <si>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</si>
  <si>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</si>
  <si>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</si>
  <si>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</si>
  <si>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</si>
  <si>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</si>
  <si>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</si>
  <si>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</si>
  <si>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</si>
  <si>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</si>
  <si>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</si>
  <si>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</si>
  <si>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</si>
  <si>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</si>
  <si>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</si>
  <si>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</si>
  <si>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</si>
  <si>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</si>
  <si>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</si>
  <si>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</si>
  <si>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</si>
  <si>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</si>
  <si>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</si>
  <si>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</si>
  <si>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</si>
  <si>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</si>
  <si>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</si>
  <si>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</si>
  <si>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</si>
  <si>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</si>
  <si>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</si>
  <si>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</si>
  <si>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</si>
  <si>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</si>
  <si>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</si>
  <si>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</si>
  <si>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</si>
  <si>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</si>
  <si>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</si>
  <si>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</si>
  <si>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</si>
  <si>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</si>
  <si>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</si>
  <si>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</si>
  <si>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</si>
  <si>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</si>
  <si>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</si>
  <si>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</si>
  <si>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</si>
  <si>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</si>
  <si>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</si>
  <si>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</si>
  <si>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</si>
  <si>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</si>
  <si>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</si>
  <si>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</si>
  <si>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</si>
  <si>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</si>
  <si>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</si>
  <si>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</si>
  <si>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</si>
  <si>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</si>
  <si>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</si>
  <si>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</si>
  <si>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</si>
  <si>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</si>
  <si>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</si>
  <si>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</si>
  <si>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</si>
  <si>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</si>
  <si>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</si>
  <si>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</si>
  <si>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</si>
  <si>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</si>
  <si>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</si>
  <si>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</si>
  <si>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</si>
  <si>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</si>
  <si>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</si>
  <si>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</si>
  <si>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</si>
  <si>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</si>
  <si>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</si>
  <si>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</si>
  <si>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</si>
  <si>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</si>
  <si>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</si>
  <si>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</si>
  <si>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</si>
  <si>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</si>
  <si>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</si>
  <si>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</si>
  <si>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</si>
  <si>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</si>
  <si>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</si>
  <si>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</si>
  <si>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</si>
  <si>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</si>
  <si>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</si>
  <si>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</si>
  <si>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</si>
  <si>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</si>
  <si>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</si>
  <si>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</si>
  <si>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</si>
  <si>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</si>
  <si>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</si>
  <si>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</si>
  <si>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</si>
  <si>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</si>
  <si>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</si>
  <si>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</si>
  <si>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</si>
  <si>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</si>
  <si>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</si>
  <si>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</si>
  <si>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</si>
  <si>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</si>
  <si>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</si>
  <si>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</si>
  <si>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</si>
  <si>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</si>
  <si>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</si>
  <si>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</si>
  <si>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</si>
  <si>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</si>
  <si>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</si>
  <si>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</si>
  <si>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</si>
  <si>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</si>
  <si>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</si>
  <si>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</si>
  <si>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</si>
  <si>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</si>
  <si>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</si>
  <si>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</si>
  <si>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</si>
  <si>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</si>
  <si>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</si>
  <si>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</si>
  <si>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</si>
  <si>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</si>
  <si>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</si>
  <si>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</si>
  <si>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</si>
  <si>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</si>
  <si>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</si>
  <si>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</si>
  <si>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</si>
  <si>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</si>
  <si>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</si>
  <si>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</si>
  <si>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</si>
  <si>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</si>
  <si>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</si>
  <si>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</si>
  <si>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</si>
  <si>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</si>
  <si>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</si>
  <si>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</si>
  <si>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</si>
  <si>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</si>
  <si>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</si>
  <si>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</si>
  <si>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</si>
  <si>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</si>
  <si>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</si>
  <si>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</si>
  <si>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</si>
  <si>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</si>
  <si>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</si>
  <si>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</si>
  <si>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</si>
  <si>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</si>
  <si>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</si>
  <si>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</si>
  <si>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</si>
  <si>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</si>
  <si>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</si>
  <si>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</si>
  <si>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</si>
  <si>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</si>
  <si>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</si>
  <si>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</si>
  <si>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</si>
  <si>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</si>
  <si>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</si>
  <si>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</si>
  <si>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</si>
  <si>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</si>
  <si>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</si>
  <si>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</si>
  <si>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</si>
  <si>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</si>
  <si>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</si>
  <si>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</si>
  <si>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</si>
  <si>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</si>
  <si>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</si>
  <si>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</si>
  <si>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</si>
  <si>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</si>
  <si>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</si>
  <si>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</si>
  <si>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</si>
  <si>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</si>
  <si>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</si>
  <si>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</si>
  <si>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</si>
  <si>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</si>
  <si>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</si>
  <si>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</si>
  <si>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</si>
  <si>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</si>
  <si>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</si>
  <si>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</si>
  <si>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</si>
  <si>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</si>
  <si>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</si>
  <si>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</si>
  <si>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</si>
  <si>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</si>
  <si>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</si>
  <si>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</si>
  <si>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</si>
  <si>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9. Other adjustment (Overwrite)</t>
  </si>
  <si>
    <t>8. [Insert adjustment as necessary]</t>
  </si>
  <si>
    <t>9. [Insert adjustment as necessary]</t>
  </si>
  <si>
    <t>10. [Insert adjustment as necessary]</t>
  </si>
  <si>
    <t>11. [Insert adjustment as necessary]</t>
  </si>
  <si>
    <t>12. [Insert adjustment as necessary]</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</si>
  <si>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</si>
  <si>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</si>
  <si>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</si>
  <si>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</si>
  <si>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</si>
  <si>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</si>
  <si>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</si>
  <si>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</si>
  <si>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</si>
  <si>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</si>
  <si>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</si>
  <si>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</si>
  <si>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</si>
  <si>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</si>
  <si>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</si>
  <si>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</si>
  <si>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</si>
  <si>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</si>
  <si>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</si>
  <si>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</si>
  <si>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</si>
  <si>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</si>
  <si>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</si>
  <si>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</si>
  <si>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</si>
  <si>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</si>
  <si>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</si>
  <si>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</si>
  <si>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</si>
  <si>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</si>
  <si>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</si>
  <si>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</si>
  <si>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</si>
  <si>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</si>
  <si>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</si>
  <si>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</si>
  <si>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</si>
  <si>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</si>
  <si>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</si>
  <si>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</si>
  <si>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</si>
  <si>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</si>
  <si>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</si>
  <si>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</si>
  <si>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</si>
  <si>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</si>
  <si>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</si>
  <si>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</si>
  <si>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</si>
  <si>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</si>
  <si>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</si>
  <si>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</si>
  <si>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</si>
  <si>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</si>
  <si>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</si>
  <si>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</si>
  <si>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</si>
  <si>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</si>
  <si>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</si>
  <si>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</si>
  <si>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</si>
  <si>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</si>
  <si>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</si>
  <si>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</si>
  <si>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</si>
  <si>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</si>
  <si>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</si>
  <si>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</si>
  <si>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</si>
  <si>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</si>
  <si>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</si>
  <si>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</si>
  <si>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</si>
  <si>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</si>
  <si>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</si>
  <si>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</si>
  <si>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</si>
  <si>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</si>
  <si>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</si>
  <si>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</si>
  <si>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</si>
  <si>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</si>
  <si>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</si>
  <si>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</si>
  <si>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</si>
  <si>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</si>
  <si>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</si>
  <si>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</si>
  <si>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</si>
  <si>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</si>
  <si>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</si>
  <si>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</si>
  <si>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</si>
  <si>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</si>
  <si>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</si>
  <si>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</si>
  <si>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</si>
  <si>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</si>
  <si>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</si>
  <si>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</si>
  <si>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</si>
  <si>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</si>
  <si>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</si>
  <si>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</si>
  <si>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</si>
  <si>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</si>
  <si>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</si>
  <si>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</si>
  <si>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</si>
  <si>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</si>
  <si>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</si>
  <si>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</si>
  <si>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</si>
  <si>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</si>
  <si>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</si>
  <si>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</si>
  <si>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</si>
  <si>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</si>
  <si>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</si>
  <si>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</si>
  <si>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</si>
  <si>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</si>
  <si>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</si>
  <si>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</si>
  <si>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</si>
  <si>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</si>
  <si>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</si>
  <si>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</si>
  <si>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</si>
  <si>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</si>
  <si>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</si>
  <si>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</si>
  <si>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</si>
  <si>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</si>
  <si>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</si>
  <si>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</si>
  <si>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</si>
  <si>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</si>
  <si>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</si>
  <si>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</si>
  <si>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</si>
  <si>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</si>
  <si>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</si>
  <si>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</si>
  <si>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</si>
  <si>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</si>
  <si>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</si>
  <si>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</si>
  <si>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</si>
  <si>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</si>
  <si>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</si>
  <si>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</si>
  <si>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</si>
  <si>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</si>
  <si>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</si>
  <si>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</si>
  <si>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</si>
  <si>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</si>
  <si>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</si>
  <si>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</si>
  <si>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</si>
  <si>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</si>
  <si>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</si>
  <si>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</si>
  <si>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</si>
  <si>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</si>
  <si>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</si>
  <si>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</si>
  <si>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</si>
  <si>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</si>
  <si>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</si>
  <si>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</si>
  <si>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</si>
  <si>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</si>
  <si>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</si>
  <si>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</si>
  <si>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</si>
  <si>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</si>
  <si>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</si>
  <si>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</si>
  <si>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</si>
  <si>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</si>
  <si>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</si>
  <si>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</si>
  <si>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</si>
  <si>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</si>
  <si>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</si>
  <si>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</si>
  <si>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</si>
  <si>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</si>
  <si>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</si>
  <si>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</si>
  <si>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</si>
  <si>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</si>
  <si>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</si>
  <si>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</si>
  <si>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</si>
  <si>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</si>
  <si>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</si>
  <si>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</si>
  <si>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</si>
  <si>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</si>
  <si>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</si>
  <si>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</si>
  <si>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</si>
  <si>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</si>
  <si>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</si>
  <si>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</si>
  <si>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[Updated data to follow]</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</si>
  <si>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</si>
  <si>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</si>
  <si>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</si>
  <si>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</si>
  <si>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</si>
  <si>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</si>
  <si>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</si>
  <si>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</si>
  <si>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</si>
  <si>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</si>
  <si>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</si>
  <si>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</si>
  <si>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</si>
  <si>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</si>
  <si>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</si>
  <si>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</si>
  <si>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</si>
  <si>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</si>
  <si>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</si>
  <si>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</si>
  <si>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</si>
  <si>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</si>
  <si>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</si>
  <si>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</si>
  <si>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</si>
  <si>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</si>
  <si>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</si>
  <si>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</si>
  <si>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</si>
  <si>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</si>
  <si>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</si>
  <si>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</si>
  <si>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</si>
  <si>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</si>
  <si>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Changed the format of Column Q to be a RPI number to two decimal places, instead of a percentage</t>
  </si>
  <si>
    <t>May 2020 Publication</t>
  </si>
  <si>
    <t>NG updated May 2020</t>
  </si>
  <si>
    <t>NG Updated</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</si>
  <si>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</si>
  <si>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</si>
  <si>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</si>
  <si>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</si>
  <si>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</si>
  <si>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</si>
  <si>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</si>
  <si>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</si>
  <si>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</si>
  <si>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</si>
  <si>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</si>
  <si>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</si>
  <si>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</si>
  <si>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</si>
  <si>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</si>
  <si>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</si>
  <si>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</si>
  <si>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</si>
  <si>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</si>
  <si>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</si>
  <si>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</si>
  <si>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</si>
  <si>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</si>
  <si>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</si>
  <si>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</si>
  <si>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</si>
  <si>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</si>
  <si>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</si>
  <si>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</si>
  <si>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</si>
  <si>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</si>
  <si>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</si>
  <si>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</si>
  <si>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</si>
  <si>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</si>
  <si>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</si>
  <si>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G10</t>
  </si>
  <si>
    <t>G11</t>
  </si>
  <si>
    <t>G12</t>
  </si>
  <si>
    <t>G13</t>
  </si>
  <si>
    <t>G14</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</si>
  <si>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</si>
  <si>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</si>
  <si>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</si>
  <si>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</si>
  <si>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</si>
  <si>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</si>
  <si>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</si>
  <si>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</si>
  <si>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</si>
  <si>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</si>
  <si>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</si>
  <si>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</si>
  <si>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</si>
  <si>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</si>
  <si>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</si>
  <si>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</si>
  <si>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</si>
  <si>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</si>
  <si>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</si>
  <si>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</si>
  <si>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</si>
  <si>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</si>
  <si>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</si>
  <si>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</si>
  <si>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</si>
  <si>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</si>
  <si>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</si>
  <si>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</si>
  <si>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</si>
  <si>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</si>
  <si>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</si>
  <si>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</si>
  <si>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</si>
  <si>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</si>
  <si>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</si>
  <si>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</si>
  <si>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</si>
  <si>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</si>
  <si>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</si>
  <si>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</si>
  <si>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</si>
  <si>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</si>
  <si>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</si>
  <si>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</si>
  <si>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</si>
  <si>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</si>
  <si>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</si>
  <si>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</si>
  <si>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</si>
  <si>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</si>
  <si>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</si>
  <si>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</si>
  <si>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</si>
  <si>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</si>
  <si>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</si>
  <si>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</si>
  <si>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</si>
  <si>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</si>
  <si>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</si>
  <si>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</si>
  <si>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</si>
  <si>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</si>
  <si>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</si>
  <si>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</si>
  <si>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</si>
  <si>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</si>
  <si>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</si>
  <si>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</si>
  <si>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</si>
  <si>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</si>
  <si>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</si>
  <si>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</si>
  <si>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</si>
  <si>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</si>
  <si>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</si>
  <si>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</si>
  <si>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L5</t>
  </si>
  <si>
    <t>L6</t>
  </si>
  <si>
    <t>L7</t>
  </si>
  <si>
    <t>L8</t>
  </si>
  <si>
    <t>L9</t>
  </si>
  <si>
    <t>L10</t>
  </si>
  <si>
    <t>L11</t>
  </si>
  <si>
    <t>L12</t>
  </si>
  <si>
    <t>Consolidated</t>
  </si>
  <si>
    <t>NG updated July 2020</t>
  </si>
  <si>
    <t>E24: 290.642; F24: 292.60 - per ofgem request</t>
  </si>
  <si>
    <t>M3 New Forecasts RPI - H39: 2.0; I39: 2.5; J39: 2.8 - per Ofgem request</t>
  </si>
  <si>
    <t>Formula error corrected as requested by Ofgem. Old, incorrect formula:
Cell D37 = ('R8 - Net Debt'!D54-AVERAGE('R8 - Net Debt'!D8,('R8 - Net Debt'!E10-'R8a - Net Debt input'!T18)))*(Data!C36-1)
Correct updated formula:
Cell D37 =('R8 - Net Debt'!D54-AVERAGE('R8 - Net Debt'!D8,('R8 - Net Debt'!D10-'R8a - Net Debt input'!T18)))*(Data!C36-1)</t>
  </si>
  <si>
    <t>National Innovation Competition (Pass through)</t>
  </si>
  <si>
    <t>PARCA revenue adjustment</t>
  </si>
  <si>
    <t>Correction factor</t>
  </si>
  <si>
    <t>Inter-company sales between GD and NTS</t>
  </si>
  <si>
    <t>Gas Distribution networks</t>
  </si>
  <si>
    <t>Gas SO revenue</t>
  </si>
  <si>
    <t>Other NTS Operating income</t>
  </si>
  <si>
    <t>Metering</t>
  </si>
  <si>
    <t>Consented/Deminis adjustments</t>
  </si>
  <si>
    <t>Xoserve Neutrality income</t>
  </si>
  <si>
    <t>Pensions collected on behalf of IDNs</t>
  </si>
  <si>
    <t>LNG revenue</t>
  </si>
  <si>
    <t>Income treated as Cost Offset</t>
  </si>
  <si>
    <t>IFRS15 elimination of agency income</t>
  </si>
  <si>
    <t>IFRS15 change of Connections/Diversions treatment</t>
  </si>
  <si>
    <t>Intercompany eliminations</t>
  </si>
  <si>
    <t>Regulated Revenue Adjustments</t>
  </si>
  <si>
    <t>Other</t>
  </si>
  <si>
    <t>Roundings</t>
  </si>
  <si>
    <t>Operational costs related to GSO per statutory acounts (excluding Depreciation/Amortisation/PLOD)</t>
  </si>
  <si>
    <t>Operational costs related to Gas Distribution per statutory acounts</t>
  </si>
  <si>
    <t>Capex related to GSO</t>
  </si>
  <si>
    <t>Capex related to Gas Distribution</t>
  </si>
  <si>
    <t>Capex related to non-regulated activities</t>
  </si>
  <si>
    <t>LNG storage</t>
  </si>
  <si>
    <t>Operational costs related to non-regulated activities (excluding Depreciation/Amortidation/PLOD)</t>
  </si>
  <si>
    <t>Customer Contributions</t>
  </si>
  <si>
    <t>Pension adjustments</t>
  </si>
  <si>
    <t>Provision movements</t>
  </si>
  <si>
    <t>NIC and NIA adjustments</t>
  </si>
  <si>
    <t>Depreciation, amortisation, profit/loss on disposal and other capex adjustments</t>
  </si>
  <si>
    <t>Reclassifications and consolidation adjustments</t>
  </si>
  <si>
    <t>IFRS 16 Adjustments</t>
  </si>
  <si>
    <t>Costs of Excluded, Consented and De Minimis Services</t>
  </si>
  <si>
    <t>Pension Deficit Payments relating to Established Deficit</t>
  </si>
  <si>
    <t>Pension Scheme Admistration &amp; PPF Levy</t>
  </si>
  <si>
    <t>Fines and Penalties</t>
  </si>
  <si>
    <t>Bad Debts</t>
  </si>
  <si>
    <t>Network Innovation Costs</t>
  </si>
  <si>
    <t>Network Rates</t>
  </si>
  <si>
    <t>Licence Fees</t>
  </si>
  <si>
    <t>Scottish Independent Undertakings</t>
  </si>
  <si>
    <t>Security (Armed Guards)</t>
  </si>
  <si>
    <t>Prior year resubmission</t>
  </si>
  <si>
    <t>Allowances in RRP</t>
  </si>
  <si>
    <t>Peterborough &amp; Huntingdon</t>
  </si>
  <si>
    <t>IED allowances recategorised from Non Uncertainty to Uncertainty</t>
  </si>
  <si>
    <t>Rephasing Allowances</t>
  </si>
  <si>
    <t>Metering and other non-regulated activities</t>
  </si>
  <si>
    <t>Cadent Gas liability</t>
  </si>
  <si>
    <t>GSO liability</t>
  </si>
  <si>
    <t>Tax on remeasurements</t>
  </si>
  <si>
    <t>Tax on disposal of Cadent</t>
  </si>
  <si>
    <t>Tax on sectionalisation of pension scheme as part of Cadent sale</t>
  </si>
  <si>
    <t>Tax Timing on Performance</t>
  </si>
  <si>
    <t>Tax Timing on Excluded services &amp; legacy</t>
  </si>
  <si>
    <t>Other Timing differences</t>
  </si>
  <si>
    <t>Dividend attributable to NGGSO</t>
  </si>
  <si>
    <t>Dividend attributable to Gas Distribution Networks</t>
  </si>
  <si>
    <t>Dividend attributable to Gas Distribution Networks sold</t>
  </si>
  <si>
    <t>Dividend attributable to LNG</t>
  </si>
  <si>
    <t>Dividend attributable to Metering</t>
  </si>
  <si>
    <t>Dividend attributable to Other and de minimis activities</t>
  </si>
  <si>
    <t>FY14-19 based on incentives earnt within the period. FY20 based on Stakeholder Survey Satisfaction actuals and SER forecast based on historic average.  FY21 based on average of historic performance of all components</t>
  </si>
  <si>
    <t>FY15 based on incentive earnt with period, no forecast as incentive is no longer applicable</t>
  </si>
  <si>
    <t>Incentive received within MAR on 2 year lagged basis</t>
  </si>
  <si>
    <t>Tax Interest</t>
  </si>
  <si>
    <t>Consented loan to immediate parent undertaking</t>
  </si>
  <si>
    <t>Collateral income</t>
  </si>
  <si>
    <t>1. allocated to Cadent Gas (statutory basis)</t>
  </si>
  <si>
    <t>2. allocated to non-regualted businesses (statutory basis)</t>
  </si>
  <si>
    <t>3. allocated to GSO (regulated basis)</t>
  </si>
  <si>
    <t>4. capitalised interest added back</t>
  </si>
  <si>
    <t>5. provision unwind added back</t>
  </si>
  <si>
    <t>6. other including roundings</t>
  </si>
  <si>
    <t>7. Consented loan to immediate parent undertaking</t>
  </si>
  <si>
    <t>8. IFRS 16 Right of Use Lease Liability</t>
  </si>
  <si>
    <t>Rounding</t>
  </si>
  <si>
    <t>Available for sale investments - short term money funds</t>
  </si>
  <si>
    <t>XS0396806530</t>
  </si>
  <si>
    <t>10 YR FLOATING RATE DEBT: PAY 6M Euribor +250 bp EUR 163.1 M MAT: 05-NOV-2018</t>
  </si>
  <si>
    <t>0% Fixed - 0% ;100% Floating - 6M Libor +249 bp</t>
  </si>
  <si>
    <t>XS0413187591</t>
  </si>
  <si>
    <t>10 YR FLOATING RATE DEBT: PAY 6M Euribor +273 bp EUR 100.0 M MAT: 19-FEB-2019</t>
  </si>
  <si>
    <t>0% Fixed - 0% ;100% Floating - 6M Libor +255 bp</t>
  </si>
  <si>
    <t>XS0048530835</t>
  </si>
  <si>
    <t>50 YR FIXED RATE DEBT: PAY 7.12500% GBP 28.2 M MAT: 08-FEB-2044</t>
  </si>
  <si>
    <t>Fixed</t>
  </si>
  <si>
    <t>N/A</t>
  </si>
  <si>
    <t>XS0058343251</t>
  </si>
  <si>
    <t>30 YR FIXED RATE DEBT: PAY 8.75000% GBP 57.937M MAT: 06/27/25</t>
  </si>
  <si>
    <t>XS0091221258</t>
  </si>
  <si>
    <t>30 YR FIXED RATE DEBT: PAY 6.20000% GBP 50.0 M MAT: 02-OCT-2028</t>
  </si>
  <si>
    <t>XS0103338496</t>
  </si>
  <si>
    <t>18 YR FIXED RATE DEBT: PAY 7.00000% GBP 282.502M MAT: 16-DEC-2024</t>
  </si>
  <si>
    <t>XS0141704725</t>
  </si>
  <si>
    <t>15.4 YR FIXED RATE DEBT: PAY 6.00000% GBP 250.0 M MAT: 07-JUN-2017</t>
  </si>
  <si>
    <t>14 YR FIXED RATE DEBT: PAY 6.00000% GBP 50.0 M MAT: 07-JUN-2017</t>
  </si>
  <si>
    <t>XS0348431551</t>
  </si>
  <si>
    <t>12 YR FIXED RATE DEBT: PAY 6.37500% GBP 300.0 M MAT: 03-MAR-2020</t>
  </si>
  <si>
    <t>12 YR FIXED RATE DEBT: PAY 6.37500% GBP 60.0 M MAT: 03-MAR-2020</t>
  </si>
  <si>
    <t>XS0363511873</t>
  </si>
  <si>
    <t>30 YR FIXED RATE DEBT: PAY 6.00000% GBP 30.0 M MAT: 13-MAY-2038</t>
  </si>
  <si>
    <t>30 YR FIXED RATE DEBT: PAY 6.00000% GBP 11.0 M MAT: 13-MAY-2038</t>
  </si>
  <si>
    <t>30 YR FIXED RATE DEBT: PAY 6.00000% GBP 24.0 M MAT: 13-MAY-2038</t>
  </si>
  <si>
    <t>29 YR FIXED RATE DEBT: PAY 6.00000% GBP 5.0 M MAT: 13-MAY-2038</t>
  </si>
  <si>
    <t>29 YR FIXED RATE DEBT: PAY 6.00000% GBP 8.0 M MAT: 13-MAY-2038</t>
  </si>
  <si>
    <t>XS0460474868</t>
  </si>
  <si>
    <t>10 YR FIXED RATE DEBT: PAY 4.02000% HKD 383.0 M MAT: 04-NOV-2019</t>
  </si>
  <si>
    <t>0% Fixed - 0% ;100% Floating - 6M Libor +85 bp</t>
  </si>
  <si>
    <t>XS0483573266</t>
  </si>
  <si>
    <t>10 YR FIXED RATE DEBT: PAY 4.23000% HKD 380.0 M MAT: 03-FEB-2020</t>
  </si>
  <si>
    <t>0% Fixed - 0% ;100% Floating - 6M Libor +70 bp</t>
  </si>
  <si>
    <t>XS0868855064</t>
  </si>
  <si>
    <t>15 YR FIXED RATE DEBT: PAY 3.05000% HKD 300.0 M MAT: 21-DEC-2027</t>
  </si>
  <si>
    <t>0% Fixed - 0% ;100% Floating - 6M Libor +98 bp</t>
  </si>
  <si>
    <t>Not a bond. No ISIN.</t>
  </si>
  <si>
    <t>30 YR FIXED RATE DEBT: PAY 4.31000% USD 85.8 M MAT: 23-MAR-2029</t>
  </si>
  <si>
    <t>JPY</t>
  </si>
  <si>
    <t>0% Fixed - 0% ;100% Floating - 3M Libor +30 bp</t>
  </si>
  <si>
    <t>30 YR FIXED RATE DEBT: PAY 4.63000% USD 92.7 M MAT: 12-NOV-2029</t>
  </si>
  <si>
    <t>0% Fixed - 0% ;100% Floating - 6M Libor +39 bp</t>
  </si>
  <si>
    <t>XS0338073926</t>
  </si>
  <si>
    <t>15.0 YR FIXED RATE DEBT: PAY 2.54000% JPY 3000.0 M MAT: 10-JAN-2023</t>
  </si>
  <si>
    <t>XS0359313763</t>
  </si>
  <si>
    <t>12 YR FIXED RATE DEBT: PAY 8.60000% RON 40.0 M MAT: 06-MAY-2020</t>
  </si>
  <si>
    <t>RON</t>
  </si>
  <si>
    <t>0% Fixed - 0% ;100% Floating - 6M Libor +90 bp</t>
  </si>
  <si>
    <t>US111022AA72</t>
  </si>
  <si>
    <t>20.0 YR FIXED RATE DEBT: PAY 6.62500% USD 300.0 M MAT: 01-JUN-2018</t>
  </si>
  <si>
    <t>0% Fixed - 0% ;66.6666666666667% Floating - 6M Libor +21 bp</t>
  </si>
  <si>
    <t>XS0103338140</t>
  </si>
  <si>
    <t>6.5 YR FLOATING RATE DEBT: PAY 12M/1Y RPI 4.1875% REAL RATE GBP 416.3 M MAT: 14-DEC-2022</t>
  </si>
  <si>
    <t>RPI</t>
  </si>
  <si>
    <t>XS0250104345</t>
  </si>
  <si>
    <t>30 YR FLOATING RATE DEBT: PAY 12M/1Y RPI 1.6747% REAL RATE GBP 100.0 M MAT: 07-APR-2036</t>
  </si>
  <si>
    <t>XS0258589646</t>
  </si>
  <si>
    <t>40 YR FLOATING RATE DEBT: PAY 12M/1Y RPI 1.7298% REAL RATE GBP 115.0 M MAT: 28-JUN-2046</t>
  </si>
  <si>
    <t>XS0270621138</t>
  </si>
  <si>
    <t>30 YR FLOATING RATE DEBT: PAY 12M/1Y RPI 1.7540% REAL RATE GBP 300.0 M MAT: 17-OCT-2036</t>
  </si>
  <si>
    <t>XS0280586081</t>
  </si>
  <si>
    <t>30 YR FLOATING RATE DEBT: PAY 12M/1Y RPI 1.7864% REAL RATE GBP 140.0 M MAT: 12-JAN-2037</t>
  </si>
  <si>
    <t>XS0281549336</t>
  </si>
  <si>
    <t>30 YR FLOATING RATE DEBT: PAY 12M/1Y RPI 1.7552% REAL RATE GBP 50.0 M MAT: 12-JAN-2037</t>
  </si>
  <si>
    <t>XS0281936889</t>
  </si>
  <si>
    <t>30.2 YR FLOATING RATE DEBT: PAY 12M/1Y RPI 1.7712% REAL RATE GBP 25.0 M MAT: 30-MAR-2037</t>
  </si>
  <si>
    <t>XS0283715604</t>
  </si>
  <si>
    <t>30 YR FLOATING RATE DEBT: PAY 12M/1Y RPI 1.6783% REAL RATE GBP 50.0 M MAT: 30-JAN-2037</t>
  </si>
  <si>
    <t>XS0286452015</t>
  </si>
  <si>
    <t>30 YR FLOATING RATE DEBT: PAY 12M/1Y RPI 1.9158% REAL RATE GBP 100.0 M MAT: 20-FEB-2037</t>
  </si>
  <si>
    <t>XS0286151914</t>
  </si>
  <si>
    <t>30.5 YR FLOATING RATE DEBT: PAY 12M/1Y RPI 1.9350% REAL RATE GBP 25.0 M MAT: 21-AUG-2037</t>
  </si>
  <si>
    <t>XS0289189093</t>
  </si>
  <si>
    <t>30.2 YR FLOATING RATE DEBT: PAY 12M/1Y RPI 1.8928% REAL RATE GBP 50.0 M MAT: 01-MAY-2037</t>
  </si>
  <si>
    <t>XS0287794456</t>
  </si>
  <si>
    <t>30.2 YR FLOATING RATE DEBT: PAY 12M/1Y RPI 1.9211% REAL RATE GBP 65.0 M MAT: 01-MAY-2037</t>
  </si>
  <si>
    <t>XS0291309226</t>
  </si>
  <si>
    <t>30.1 YR FLOATING RATE DEBT: PAY 12M/1Y RPI 1.7642% REAL RATE GBP 50.0 M MAT: 16-APR-2037</t>
  </si>
  <si>
    <t>XS0291522091</t>
  </si>
  <si>
    <t>30.4 YR FLOATING RATE DEBT: PAY 12M/1Y RPI 1.7762% REAL RATE GBP 100.0 M MAT: 28-AUG-2037</t>
  </si>
  <si>
    <t>XS0293033717</t>
  </si>
  <si>
    <t>32 YR FLOATING RATE DEBT: PAY 12M/1Y RPI 1.7744% REAL RATE GBP 100.0 M MAT: 04-APR-2039</t>
  </si>
  <si>
    <t>XS0316596476</t>
  </si>
  <si>
    <t>45 YR FLOATING RATE DEBT: PAY 12M/1Y RPI 1.5803% REAL RATE GBP 75.0 M MAT: 22-AUG-2052</t>
  </si>
  <si>
    <t>XS0327278247</t>
  </si>
  <si>
    <t>30 YR FLOATING RATE DEBT: PAY 12M/1Y RPI 1.8080% REAL RATE GBP 25.0 M MAT: 26-OCT-2037</t>
  </si>
  <si>
    <t>XS0529594037</t>
  </si>
  <si>
    <t>31 YR FLOATING RATE DEBT: PAY 12M/1Y RPI 2.4840% REAL RATE GBP 50.0 M MAT: 29-JUL-2041</t>
  </si>
  <si>
    <t>XS0034394709</t>
  </si>
  <si>
    <t>30 YR DISCOUNT DEBT Issued: PRICE 8.52% USD 1474.0 M MAT: 04-NOV-2021</t>
  </si>
  <si>
    <t xml:space="preserve">17.4287652645862% Fixed - 12.95946% ;0% Floating - </t>
  </si>
  <si>
    <t>XS2112228676</t>
  </si>
  <si>
    <t>11.0 YR FIXED RATE DEBT: PAY 1.37500% GBP 300.0 M MAT: 07-FEB-2031</t>
  </si>
  <si>
    <t>15 YR FLOATING RATE DEBT: PAY 12M/1Y RPI 1.8800% REAL RATE GBP 180.0 M MAT: 22-MAR-2022</t>
  </si>
  <si>
    <t>15 YR FLOATING RATE DEBT: PAY 12M/1Y RPI 2.1400% REAL RATE GBP 190.0 M MAT: 03-MAY-2022</t>
  </si>
  <si>
    <t>IFRS 16 Right of Use Lease Liability</t>
  </si>
  <si>
    <t>On demand</t>
  </si>
  <si>
    <t>LIBOR Overnight</t>
  </si>
  <si>
    <t>S642</t>
  </si>
  <si>
    <t>10 YR SWAP: PAY 6M Libor +85 bp GBP 30.0 M RCV 4.02000% HKD 383.0 M MAT: 04-NOV-2019</t>
  </si>
  <si>
    <t>6M</t>
  </si>
  <si>
    <t/>
  </si>
  <si>
    <t>Libor</t>
  </si>
  <si>
    <t>BNP Paribas</t>
  </si>
  <si>
    <t>S665</t>
  </si>
  <si>
    <t>10 YR SWAP: PAY 6M Libor +70 bp GBP 30.4 M RCV 4.23000% HKD 380.0 M MAT: 03-FEB-2020</t>
  </si>
  <si>
    <t>HSBC</t>
  </si>
  <si>
    <t>S832</t>
  </si>
  <si>
    <t>15 YR SWAP: PAY 6M Libor +98 bp GBP 24.0 M RCV 3.05000% HKD 300.0 M MAT: 21-DEC-2027</t>
  </si>
  <si>
    <t>SW278B</t>
  </si>
  <si>
    <t>30 YR SWAP: PAY 3M Libor +30 bp GBP 52.2 M RCV 4.31000% USD 85.8 M MAT: 23-MAR-2029</t>
  </si>
  <si>
    <t>3m</t>
  </si>
  <si>
    <t>SW335A</t>
  </si>
  <si>
    <t>30 YR SWAP: PAY 6M Libor +39 bp GBP 11.2 M RCV 4.63000% USD 18.5 M MAT: 12-NOV-2029</t>
  </si>
  <si>
    <t>Sumitomo Bank</t>
  </si>
  <si>
    <t>SW329</t>
  </si>
  <si>
    <t>30 YR SWAP: PAY 6M Libor +39 bp GBP 44.8 M RCV 4.63000% USD 74.2 M MAT: 12-NOV-2029</t>
  </si>
  <si>
    <t>S396</t>
  </si>
  <si>
    <t>15 YR SWAP: PAY 6M Libor +70 bp GBP 13.3 M RCV 2.54000% JPY 3000.0 M MAT: 10-JAN-2023</t>
  </si>
  <si>
    <t>S446</t>
  </si>
  <si>
    <t>12 YR SWAP: PAY 6M Libor +90 bp GBP 8.9 M RCV 8.60000% RON 40.0 M MAT: 06-MAY-2020</t>
  </si>
  <si>
    <t>Citi</t>
  </si>
  <si>
    <t>SW575</t>
  </si>
  <si>
    <t>17.6 YR SWAP: PAY 6M Libor +21 bp GBP 99.5 M RCV 6.62500% USD 160.0 M MAT: 01-JUN-2018</t>
  </si>
  <si>
    <t>Bayerische Landesbank</t>
  </si>
  <si>
    <t>SW572</t>
  </si>
  <si>
    <t>18 YR SWAP: PAY 6M Libor +21 bp GBP 24.9 M RCV 6.62500% USD 40.0 M MAT: 01-JUN-2018</t>
  </si>
  <si>
    <t>Portigon AG</t>
  </si>
  <si>
    <t>SW817</t>
  </si>
  <si>
    <t>16.0 YR SWAP: PAY 6M Libor +21 bp GBP 44.7 M RCV 6.62500% USD 60.0 M MAT: 01-JUN-2018</t>
  </si>
  <si>
    <t>Bank of America Merill Lynch</t>
  </si>
  <si>
    <t>S891</t>
  </si>
  <si>
    <t>4.5 YR SWAP: PAY 6M Libor +23 bp GBP 24.9 M RCV 6.62500% USD 40.0 M MAT: 01-JUN-2018</t>
  </si>
  <si>
    <t>SW316</t>
  </si>
  <si>
    <t>21.5 YR SWAP: PAY 12.95946% GBP 45.7 M RCV 8.37863% USD 256.9 M MAT: 04-NOV-2021</t>
  </si>
  <si>
    <t>6m</t>
  </si>
  <si>
    <t>Goldman Sachs</t>
  </si>
  <si>
    <t>SW766</t>
  </si>
  <si>
    <t>19.5 YR SWAP: PAY 8.37863% USD 5.2 M RCV 12.95946% GBP 1.0 M MAT: 04-NOV-2021</t>
  </si>
  <si>
    <t>Deutsche Bank</t>
  </si>
  <si>
    <t>S746</t>
  </si>
  <si>
    <t>33.7 YR SWAP: PAY 6M Libor +303 bp GBP RCV 7.12500% GBP 20.0 M MAT: 08-FEB-2044</t>
  </si>
  <si>
    <t>s785</t>
  </si>
  <si>
    <t>31.5 YR SWAP: PAY 7.12500% GBP RCV 6M Libor +287 bp GBP 20.0 M MAT: 08-FEB-2044</t>
  </si>
  <si>
    <t>12m</t>
  </si>
  <si>
    <t>20.4 YR SWAP: PAY 6M Libor +381 bp GBP RCV 8.75000% GBP 24.0 M MAT: 27-JUN-2025</t>
  </si>
  <si>
    <t>National Australia Bank</t>
  </si>
  <si>
    <t>S254</t>
  </si>
  <si>
    <t>19.2 YR SWAP: PAY 6M Libor +409 bp GBP RCV 8.75000% GBP 20.0 M MAT: 27-JUN-2025</t>
  </si>
  <si>
    <t>RBC</t>
  </si>
  <si>
    <t>S942</t>
  </si>
  <si>
    <t>8.7 YR SWAP: PAY 8.75000% GBP RCV 6M Libor +782 bp GBP 4.0 M MAT: 27-JUN-2025</t>
  </si>
  <si>
    <t>MUFG</t>
  </si>
  <si>
    <t>S741</t>
  </si>
  <si>
    <t>18.4 YR SWAP: PAY 6M Libor +210 bp GBP RCV 6.20000% GBP 50.0 M MAT: 02-OCT-2028</t>
  </si>
  <si>
    <t>s766</t>
  </si>
  <si>
    <t>16.5 YR SWAP: PAY 6.20000% GBP RCV 6M Libor +208 bp GBP 50.0 M MAT: 02-OCT-2028</t>
  </si>
  <si>
    <t>Societe Generale</t>
  </si>
  <si>
    <t>S877</t>
  </si>
  <si>
    <t>15.4 YR SWAP: PAY 6M Libor +378 bp GBP RCV 6.20000% GBP 50.0 M MAT: 02-OCT-2028</t>
  </si>
  <si>
    <t>S878</t>
  </si>
  <si>
    <t>12.5 YR SWAP: PAY 6.20000% GBP RCV 6M Libor +334 bp GBP 50.0 M MAT: 02-OCT-2028</t>
  </si>
  <si>
    <t>S238</t>
  </si>
  <si>
    <t>17.3 YR SWAP: PAY 6M Libor +265 bp GBP RCV 7.00000% GBP 20.0 M MAT: 16-DEC-2024</t>
  </si>
  <si>
    <t>17.3 YR SWAP: PAY 6M Libor +205 bp GBP RCV 7.00000% GBP 24.0 M MAT: 16-DEC-2024</t>
  </si>
  <si>
    <t>S573</t>
  </si>
  <si>
    <t>15.7 YR SWAP: PAY 6M Libor +293 bp GBP RCV 7.00000% GBP 45.0 M MAT: 16-DEC-2024</t>
  </si>
  <si>
    <t>14.6 YR SWAP: PAY 6M Libor +285 bp GBP RCV 7.00000% GBP 50.0 M MAT: 16-DEC-2024</t>
  </si>
  <si>
    <t>s740</t>
  </si>
  <si>
    <t>14.6 YR SWAP: PAY 6M Libor +286 bp GBP RCV 7.00000% GBP 55.0 M MAT: 16-DEC-2024</t>
  </si>
  <si>
    <t>11 YR SWAP: PAY 6M Libor +161 bp GBP RCV 7.00000% GBP 27.0 M MAT: 16-DEC-2024</t>
  </si>
  <si>
    <t>S897</t>
  </si>
  <si>
    <t>10.0 YR SWAP: PAY 7.00000% GBP RCV 6M Libor +495 bp GBP 15.0 M MAT: 16-DEC-2024</t>
  </si>
  <si>
    <t>S904</t>
  </si>
  <si>
    <t>10 YR SWAP: PAY 7.00000% GBP RCV 6M Libor +279 bp GBP 100.0 M MAT: 16-DEC-2024</t>
  </si>
  <si>
    <t>14.2 YR SWAP: PAY 6M Libor +126 bp GBP RCV 6.00000% GBP 35.0 M MAT: 07-JUN-2017</t>
  </si>
  <si>
    <t>ABN</t>
  </si>
  <si>
    <t>SW890</t>
  </si>
  <si>
    <t>13.9 YR SWAP: PAY 6M Libor +125 bp GBP RCV 6.00000% GBP 15.0 M MAT: 07-JUN-2017</t>
  </si>
  <si>
    <t>Credit Suisse</t>
  </si>
  <si>
    <t>SW891</t>
  </si>
  <si>
    <t>13.9 YR SWAP: PAY 6M Libor +126 bp GBP RCV 6.00000% GBP 26.0 M MAT: 07-JUN-2017</t>
  </si>
  <si>
    <t>S210</t>
  </si>
  <si>
    <t>11.9 YR SWAP: PAY 6M Libor +127 bp GBP RCV 6.00000% GBP 21.0 M MAT: 07-JUN-2017</t>
  </si>
  <si>
    <t>S211</t>
  </si>
  <si>
    <t>11.9 YR SWAP: PAY 6M Libor +130 bp GBP RCV 6.00000% GBP 27.5 M MAT: 07-JUN-2017</t>
  </si>
  <si>
    <t>S336</t>
  </si>
  <si>
    <t>10.1 YR SWAP: PAY 6.00000% GBP RCV 6M Libor +47 bp GBP 40.0 M MAT: 07-JUN-2017</t>
  </si>
  <si>
    <t>S385</t>
  </si>
  <si>
    <t>9.4 YR SWAP: PAY 6.00000% GBP RCV 6M Libor +81 bp GBP 33.0 M MAT: 07-JUN-2017</t>
  </si>
  <si>
    <t>S925</t>
  </si>
  <si>
    <t>9.3 YR SWAP: PAY 6M Libor +81 bp GBP RCV 6.00000% GBP 100.0 M MAT: 07-JUN-2017</t>
  </si>
  <si>
    <t>S561</t>
  </si>
  <si>
    <t>8.3 YR SWAP: PAY 6.00000% GBP RCV 6M Libor +233 bp GBP 36.0 M MAT: 07-JUN-2017</t>
  </si>
  <si>
    <t>Morgan Stanley</t>
  </si>
  <si>
    <t>S562</t>
  </si>
  <si>
    <t>8.3 YR SWAP: PAY 6.00000% GBP RCV 6M Libor +231 bp GBP 36.0 M MAT: 07-JUN-2017</t>
  </si>
  <si>
    <t>S650</t>
  </si>
  <si>
    <t>7.5 YR SWAP: PAY 6.00000% GBP RCV 6M Libor +228 bp GBP 48.0 M MAT: 07-JUN-2017</t>
  </si>
  <si>
    <t>S696</t>
  </si>
  <si>
    <t>7.1 YR SWAP: PAY 6M Libor +262 bp GBP RCV 6.00000% GBP 100.0 M MAT: 07-JUN-2017</t>
  </si>
  <si>
    <t>JP Morgan</t>
  </si>
  <si>
    <t>5 YR SWAP: PAY 6.00000% GBP RCV 6M Libor +257 bp GBP 180.0 M MAT: 07-JUN-2017</t>
  </si>
  <si>
    <t>S251</t>
  </si>
  <si>
    <t>4 YR SWAP: PAY 6M Libor +127 bp GBP RCV 6.00000% GBP 30.0 M MAT: 07-JUN-2017</t>
  </si>
  <si>
    <t>1.5 YR SWAP: PAY 6M Libor +81 bp GBP RCV 6.00000% GBP 100.0 M MAT: 07-JUN-2017</t>
  </si>
  <si>
    <t>S635</t>
  </si>
  <si>
    <t>9.0 YR SWAP: PAY 6M Libor +69 bp GBP RCV 6.00000% GBP 43.0 M MAT: 07-JUN-2017</t>
  </si>
  <si>
    <t>S574</t>
  </si>
  <si>
    <t>8.1 YR SWAP: PAY 6.00000% GBP RCV 6M Libor +238 bp GBP 43.0 M MAT: 07-JUN-2017</t>
  </si>
  <si>
    <t>Barclays</t>
  </si>
  <si>
    <t>7.7 YR SWAP: PAY 6M Libor +213 bp GBP RCV 6.00000% GBP 40.0 M MAT: 07-JUN-2017</t>
  </si>
  <si>
    <t>S420</t>
  </si>
  <si>
    <t>12 YR SWAP: PAY 6M Libor +117 bp GBP RCV 6.37500% GBP 50.0 M MAT: 03-MAR-2020</t>
  </si>
  <si>
    <t>S421</t>
  </si>
  <si>
    <t>12 YR SWAP: PAY 6M Libor +119 bp GBP RCV 6.37500% GBP 50.0 M MAT: 03-MAR-2020</t>
  </si>
  <si>
    <t>S457</t>
  </si>
  <si>
    <t>11.7 YR SWAP: PAY 6M Libor +118 bp GBP RCV 6.37500% GBP 36.0 M MAT: 03-MAR-2020</t>
  </si>
  <si>
    <t>S458</t>
  </si>
  <si>
    <t>11.7 YR SWAP: PAY 6M Libor +122 bp GBP RCV 6.37500% GBP 36.0 M MAT: 03-MAR-2020</t>
  </si>
  <si>
    <t>S485</t>
  </si>
  <si>
    <t>11.4 YR SWAP: PAY 6.37500% GBP RCV 6M Libor +114 bp GBP 30.0 M MAT: 03-MAR-2020</t>
  </si>
  <si>
    <t>S504</t>
  </si>
  <si>
    <t>11.3 YR SWAP: PAY 6.37500% GBP RCV 6M Libor +121 bp GBP 26.0 M MAT: 03-MAR-2020</t>
  </si>
  <si>
    <t>S505</t>
  </si>
  <si>
    <t>11.3 YR SWAP: PAY 6.37500% GBP RCV 6M Libor +130 bp GBP 36.0 M MAT: 03-MAR-2020</t>
  </si>
  <si>
    <t>S572</t>
  </si>
  <si>
    <t>10.9 YR SWAP: PAY 6M Libor +258 bp GBP RCV 6.37500% GBP 30.0 M MAT: 03-MAR-2020</t>
  </si>
  <si>
    <t>Lloyds</t>
  </si>
  <si>
    <t>S615</t>
  </si>
  <si>
    <t>10.4 YR SWAP: PAY 6.37500% GBP RCV 6M Libor +210 bp GBP 36.0 M MAT: 03-MAR-2020</t>
  </si>
  <si>
    <t>S667</t>
  </si>
  <si>
    <t>10.1 YR SWAP: PAY 6.37500% GBP RCV 6M Libor +242 bp GBP 31.0 M MAT: 03-MAR-2020</t>
  </si>
  <si>
    <t>S672</t>
  </si>
  <si>
    <t>10 YR SWAP: PAY 6.37500% GBP RCV 6M Libor +241 bp GBP 38.0 M MAT: 03-MAR-2020</t>
  </si>
  <si>
    <t>s694</t>
  </si>
  <si>
    <t>9.8 YR SWAP: PAY 6M Libor +259 bp GBP RCV 6.37500% GBP 50.0 M MAT: 03-MAR-2020</t>
  </si>
  <si>
    <t>Mizuho</t>
  </si>
  <si>
    <t>S719</t>
  </si>
  <si>
    <t>9.8 YR SWAP: PAY 6M Libor +258 bp GBP RCV 6.37500% GBP 50.0 M MAT: 03-MAR-2020</t>
  </si>
  <si>
    <t>s720</t>
  </si>
  <si>
    <t>9.8 YR SWAP: PAY 6M Libor +257 bp GBP RCV 6.37500% GBP 50.0 M MAT: 03-MAR-2020</t>
  </si>
  <si>
    <t>S733</t>
  </si>
  <si>
    <t>9.8 YR SWAP: PAY 6M Libor +257 bp GBP RCV 6.37500% GBP 65.0 M MAT: 03-MAR-2020</t>
  </si>
  <si>
    <t>S748</t>
  </si>
  <si>
    <t>9.7 YR SWAP: PAY 6.37500% GBP RCV 6M Libor +273 bp GBP 37.0 M MAT: 03-MAR-2020</t>
  </si>
  <si>
    <t>S775</t>
  </si>
  <si>
    <t>7.5 YR SWAP: PAY 6.37500% GBP RCV 6M Libor +247 bp GBP 100.0 M MAT: 03-MAR-2020</t>
  </si>
  <si>
    <t>s781b</t>
  </si>
  <si>
    <t>7.5 YR SWAP: PAY 6.37500% GBP RCV 6M Libor +254 bp GBP 28.0 M MAT: 03-MAR-2020</t>
  </si>
  <si>
    <t>s789</t>
  </si>
  <si>
    <t>9.3 YR SWAP: PAY 6M Libor +330 bp GBP RCV 6.37500% GBP 35.0 M MAT: 03-MAR-2020</t>
  </si>
  <si>
    <t>s814</t>
  </si>
  <si>
    <t>7.8 YR SWAP: PAY 6M Libor +424 bp GBP RCV 6.37500% GBP 87.0 M MAT: 03-MAR-2020</t>
  </si>
  <si>
    <t>S895</t>
  </si>
  <si>
    <t>5.3 YR SWAP: PAY 6.37500% GBP RCV 6M Libor +480 bp GBP 40.0 M MAT: 03-MAR-2020</t>
  </si>
  <si>
    <t>S903</t>
  </si>
  <si>
    <t>6 YR SWAP: PAY 6.37500% GBP RCV 6M Libor +249 bp GBP 100.0 M MAT: 03-MAR-2020</t>
  </si>
  <si>
    <t>S461</t>
  </si>
  <si>
    <t>30 YR SWAP: PAY 6M Libor +125 bp GBP RCV 6.00000% GBP 40.0 M MAT: 13-MAY-2038</t>
  </si>
  <si>
    <t>30.0 YR SWAP: PAY 6M Libor +115 bp GBP RCV 6.00000% GBP 15.0 M MAT: 13-MAY-2038</t>
  </si>
  <si>
    <t>29.9 YR SWAP: PAY 6M Libor +105 bp GBP RCV 6.00000% GBP 30.0 M MAT: 13-MAY-2038</t>
  </si>
  <si>
    <t>S481</t>
  </si>
  <si>
    <t>29.8 YR SWAP: PAY 6M Libor +120 bp GBP RCV 6.00000% GBP 15.0 M MAT: 13-MAY-2038</t>
  </si>
  <si>
    <t>S482</t>
  </si>
  <si>
    <t>29.8 YR SWAP: PAY 6M Libor +117 bp GBP RCV 6.00000% GBP 15.0 M MAT: 13-MAY-2038</t>
  </si>
  <si>
    <t>S550</t>
  </si>
  <si>
    <t>29.3 YR SWAP: PAY 6M Libor +213 bp GBP RCV 6.00000% GBP 23.0 M MAT: 13-MAY-2038</t>
  </si>
  <si>
    <t>s729</t>
  </si>
  <si>
    <t>28 YR SWAP: PAY 6M Libor +184 bp GBP RCV 6.00000% GBP 53.0 M MAT: 13-MAY-2038</t>
  </si>
  <si>
    <t>S791</t>
  </si>
  <si>
    <t>27.5 YR SWAP: PAY 6M Libor +210 bp GBP RCV 6.00000% GBP 18.0 M MAT: 13-MAY-2038</t>
  </si>
  <si>
    <t>S940</t>
  </si>
  <si>
    <t>21.6 YR SWAP: PAY 6.00000% GBP RCV 6M Libor +490 bp GBP 80.0 M MAT: 13-MAY-2038</t>
  </si>
  <si>
    <t>S941</t>
  </si>
  <si>
    <t>21.6 YR SWAP: PAY 6.00000% GBP RCV 6M Libor +474 bp GBP 18.0 M MAT: 13-MAY-2038</t>
  </si>
  <si>
    <t>S693</t>
  </si>
  <si>
    <t>9.8 YR SWAP: PAY 6M Libor +258 bp GBP RCV 6.37500% GBP 47.8 M MAT: 03-MAR-2020</t>
  </si>
  <si>
    <t>S781a</t>
  </si>
  <si>
    <t>7.5 YR SWAP: PAY 6.37500% GBP RCV 6M Libor +254 bp GBP 47.8 M MAT: 03-MAR-2020</t>
  </si>
  <si>
    <t>SW632</t>
  </si>
  <si>
    <t>28.6 YR SWAP: PAY 5.63500% GBP RCV 6M Libor +39 bp GBP 10.0 M MAT: 12-NOV-2029</t>
  </si>
  <si>
    <t>SW706</t>
  </si>
  <si>
    <t>28.1 YR SWAP: PAY 5.64250% GBP RCV 6M Libor +39 bp GBP 9.8 M MAT: 12-NOV-2029</t>
  </si>
  <si>
    <t>S922</t>
  </si>
  <si>
    <t>14.1 YR SWAP: PAY 5.84500% GBP RCV 6M Libor +39 bp GBP 12.5 M MAT: 12-NOV-2029</t>
  </si>
  <si>
    <t>S579</t>
  </si>
  <si>
    <t>9.1 YR SWAP: PAY 3.88200% GBP RCV 6M Libor +21 bp GBP 50.0 M MAT: 01-JUN-2018</t>
  </si>
  <si>
    <t>S583</t>
  </si>
  <si>
    <t>9.1 YR SWAP: PAY 3.94250% GBP RCV 6M Libor +21 bp GBP 49.5 M MAT: 01-JUN-2018</t>
  </si>
  <si>
    <t>s747</t>
  </si>
  <si>
    <t>8.1 YR SWAP: PAY 6M Libor +21 bp GBP RCV 3.67250% GBP 89.5 M MAT: 01-JUN-2018</t>
  </si>
  <si>
    <t>s765</t>
  </si>
  <si>
    <t>6 YR SWAP: PAY 3.65500% GBP RCV 6M Libor +21 bp GBP 89.5 M MAT: 01-JUN-2018</t>
  </si>
  <si>
    <t>UBS</t>
  </si>
  <si>
    <t>S792</t>
  </si>
  <si>
    <t>7.6 YR SWAP: PAY 2.93650% GBP RCV 6M Libor +21 bp GBP 44.7 M MAT: 01-JUN-2018</t>
  </si>
  <si>
    <t>S799</t>
  </si>
  <si>
    <t>7.5 YR SWAP: PAY 3.51750% GBP RCV 6M Libor +19 bp GBP 24.9 M MAT: 01-JUN-2018</t>
  </si>
  <si>
    <t>Unicredit</t>
  </si>
  <si>
    <t>S800</t>
  </si>
  <si>
    <t>7.5 YR SWAP: PAY 3.53400% GBP RCV 6M Libor +21 bp GBP 24.9 M MAT: 01-JUN-2018</t>
  </si>
  <si>
    <t>SW302</t>
  </si>
  <si>
    <t>22.4 YR SWAP: PAY 6M Libor +337 bp GBP RCV 9.10498% GBP 26.8 M MAT: 04-NOV-2021</t>
  </si>
  <si>
    <t>SW382</t>
  </si>
  <si>
    <t>21.8 YR SWAP: PAY 6M Libor +162 bp GBP RCV 7.41043% GBP 40.0 M MAT: 04-NOV-2021</t>
  </si>
  <si>
    <t>S966</t>
  </si>
  <si>
    <t>20 YR SWAP: PAY 6.00000% GBP RCV 6M Libor +480 bp GBP 80.0 M MAT: 13-MAY-2038</t>
  </si>
  <si>
    <t>S953</t>
  </si>
  <si>
    <t>10.7 YR SWAP: PAY 1.79500% GBP RCV 3M Libor +30 bp GBP 52.2 M MAT: 23-MAR-2029</t>
  </si>
  <si>
    <t>3M</t>
  </si>
  <si>
    <t>S954</t>
  </si>
  <si>
    <t>11.3 YR SWAP: PAY 1.96000% GBP RCV 6M Libor +39 bp GBP 23.8 M MAT: 12-NOV-2029</t>
  </si>
  <si>
    <t>S995</t>
  </si>
  <si>
    <t>11.0 YR SWAP: RCV 1.37500% GBP PAY 6M Libor +61 bp GBP 40.0 M MAT: 07-FEB-2031</t>
  </si>
  <si>
    <t>Trade early terminated on 04/11/19 (original maturity 08/02/44)</t>
  </si>
  <si>
    <t>Trade early terminated on 25/02/20 (original maturity 27/06/25)</t>
  </si>
  <si>
    <t>Trade early terminated on 04/11/19 (original maturity 02/10/28)</t>
  </si>
  <si>
    <t>Trade early terminated on 25/03/19 (original maturity 13/05/38)</t>
  </si>
  <si>
    <t>S513A</t>
  </si>
  <si>
    <t>10 YR SWAP: PAY 6M Libor +249 bp GBP 130.5 M RCV 6M Euribor +250 bp EUR 163.1 M MAT: 05-NOV-2018</t>
  </si>
  <si>
    <t>Euribor</t>
  </si>
  <si>
    <t>S513B</t>
  </si>
  <si>
    <t>10 YR SWAP: PAY 6M Euribor +250 bp EUR RCV 4.32234% EUR 163.1 M MAT: 05-NOV-2018</t>
  </si>
  <si>
    <t>10 YR SWAP: PAY 4.32234% EUR RCV 6M Euribor +250 bp EUR 163.1 M MAT: 05-NOV-2018</t>
  </si>
  <si>
    <t>S566A</t>
  </si>
  <si>
    <t>10 YR SWAP: PAY 6M Libor +255 bp GBP 87.7 M RCV 6M Euribor +273 bp EUR 100.0 M MAT: 19-FEB-2019</t>
  </si>
  <si>
    <t>S566B</t>
  </si>
  <si>
    <t>10 YR SWAP: PAY 6M Euribor +273 bp EUR RCV 3.92432% EUR 100.0 M MAT: 19-FEB-2019</t>
  </si>
  <si>
    <t>S566</t>
  </si>
  <si>
    <t>10 YR SWAP: PAY 3.92432% EUR RCV 6M Euribor +273 bp EUR 100.0 M MAT: 19-FEB-2019</t>
  </si>
  <si>
    <t>37 YR SWAP: PAY 12M/1Y RPI 1.6298% REAL RATE GBP RCV 12M/1Y RPI 1.6298% REAL RATE GBP 100.0 M MAT: 10-AUG-2048</t>
  </si>
  <si>
    <t>37 YR SWAP: PAY 12M/1Y RPI 1.5522% REAL RATE GBP RCV 12M/1Y RPI 1.5522% REAL RATE GBP 100.0 M MAT: 14-AUG-2048</t>
  </si>
  <si>
    <t>Net Cross Currency Swaps</t>
  </si>
  <si>
    <t>Net Interest and Inflation Rate Swaps</t>
  </si>
  <si>
    <t>Overdraft</t>
  </si>
  <si>
    <t>Other borrowings</t>
  </si>
  <si>
    <t>Tax and Other</t>
  </si>
  <si>
    <t>Tax Income</t>
  </si>
  <si>
    <t>Collateral Income</t>
  </si>
  <si>
    <t>Collateral</t>
  </si>
  <si>
    <t>BG Tax Accrual</t>
  </si>
  <si>
    <t>Facility Fees</t>
  </si>
  <si>
    <t>Swap termination</t>
  </si>
  <si>
    <t>1. Gas Distribution share of net debt</t>
  </si>
  <si>
    <t>2. non-regulated businesses share of net debt (primarily Metering business)</t>
  </si>
  <si>
    <t>3. GSO share of net debt</t>
  </si>
  <si>
    <t>4. Fair value adjustments</t>
  </si>
  <si>
    <t>5. Accrued interest</t>
  </si>
  <si>
    <t>6. Derivatives - other than cross currency swaps</t>
  </si>
  <si>
    <t>7. IFRS 16 Right of Use Lease Liability</t>
  </si>
  <si>
    <t>Other / Rounding</t>
  </si>
  <si>
    <t>b)</t>
  </si>
  <si>
    <t>c)</t>
  </si>
  <si>
    <t>d)</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</si>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</sst>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2">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_-* #,##0.0_-;\-* #,##0.0_-;_-* &quot;-&quot;?_-;_-@_-"/>
  </numFmts>
  <fonts count="277">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s>
  <fills count="13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FFFF00"/>
        <bgColor indexed="64"/>
      </patternFill>
    </fill>
  </fills>
  <borders count="165">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thin">
        <color theme="0" tint="-0.499984740745262"/>
      </left>
      <right/>
      <top style="thin">
        <color theme="0" tint="-0.499984740745262"/>
      </top>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top style="thin">
        <color indexed="64"/>
      </top>
      <bottom/>
      <diagonal/>
    </border>
    <border>
      <left/>
      <right style="thin">
        <color indexed="64"/>
      </right>
      <top style="thin">
        <color indexed="64"/>
      </top>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0" fontId="7" fillId="0" borderId="0"/>
    <xf numFmtId="167" fontId="2" fillId="3" borderId="30">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50" applyNumberFormat="0" applyAlignment="0" applyProtection="0"/>
    <xf numFmtId="353" fontId="263" fillId="130" borderId="150"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6">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51" applyNumberFormat="0" applyFill="0" applyAlignment="0" applyProtection="0"/>
    <xf numFmtId="353" fontId="120" fillId="0" borderId="151" applyNumberFormat="0" applyFill="0" applyAlignment="0" applyProtection="0"/>
    <xf numFmtId="353" fontId="123" fillId="0" borderId="152" applyNumberFormat="0" applyFill="0" applyAlignment="0" applyProtection="0"/>
    <xf numFmtId="353" fontId="123" fillId="0" borderId="152"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50" applyNumberFormat="0" applyAlignment="0" applyProtection="0"/>
    <xf numFmtId="353" fontId="137" fillId="14" borderId="150" applyNumberFormat="0" applyAlignment="0" applyProtection="0"/>
    <xf numFmtId="353" fontId="140" fillId="34" borderId="0"/>
    <xf numFmtId="353" fontId="113" fillId="0" borderId="153" applyNumberFormat="0" applyFill="0" applyAlignment="0" applyProtection="0"/>
    <xf numFmtId="353" fontId="113" fillId="0" borderId="153"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 fillId="30" borderId="155" applyNumberFormat="0" applyProtection="0">
      <alignment horizontal="left" vertical="center"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7" applyBorder="0"/>
    <xf numFmtId="4" fontId="267" fillId="34" borderId="155" applyNumberFormat="0" applyProtection="0">
      <alignment vertical="center"/>
    </xf>
    <xf numFmtId="4" fontId="265" fillId="36" borderId="30"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353" fontId="48" fillId="109" borderId="30"/>
    <xf numFmtId="4" fontId="269" fillId="33" borderId="150"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8"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59" applyNumberFormat="0" applyFill="0" applyAlignment="0" applyProtection="0"/>
    <xf numFmtId="353" fontId="10" fillId="0" borderId="159"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5" applyNumberFormat="0" applyProtection="0">
      <alignment horizontal="left" vertical="top"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263" fillId="130" borderId="150" applyNumberFormat="0" applyAlignment="0" applyProtection="0"/>
    <xf numFmtId="353" fontId="263" fillId="130"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23" fillId="0" borderId="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5"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19" borderId="150" applyNumberFormat="0" applyProtection="0">
      <alignment horizontal="right" vertical="center"/>
    </xf>
    <xf numFmtId="353" fontId="48" fillId="61" borderId="150" applyNumberFormat="0" applyProtection="0">
      <alignment horizontal="left" vertical="center" indent="1"/>
    </xf>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 fillId="30" borderId="155" applyNumberFormat="0" applyProtection="0">
      <alignment horizontal="left" vertical="center"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2" borderId="150" applyNumberFormat="0" applyProtection="0">
      <alignment horizontal="left" vertical="center" indent="1"/>
    </xf>
    <xf numFmtId="353" fontId="88" fillId="31" borderId="157" applyBorder="0"/>
    <xf numFmtId="4" fontId="267" fillId="34" borderId="155"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353" fontId="4" fillId="30" borderId="155" applyNumberFormat="0" applyProtection="0">
      <alignment horizontal="left" vertical="center"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263" fillId="130" borderId="150" applyNumberFormat="0" applyAlignment="0" applyProtection="0"/>
    <xf numFmtId="353" fontId="263" fillId="130" borderId="150" applyNumberFormat="0" applyAlignment="0" applyProtection="0"/>
    <xf numFmtId="4" fontId="48" fillId="23" borderId="150" applyNumberFormat="0" applyProtection="0">
      <alignment horizontal="right" vertical="center"/>
    </xf>
    <xf numFmtId="4" fontId="48" fillId="24" borderId="150" applyNumberFormat="0" applyProtection="0">
      <alignment horizontal="right" vertical="center"/>
    </xf>
    <xf numFmtId="353" fontId="48" fillId="83" borderId="150" applyNumberFormat="0" applyProtection="0">
      <alignment horizontal="left" vertical="center" indent="1"/>
    </xf>
    <xf numFmtId="210" fontId="59" fillId="0" borderId="32" applyFill="0"/>
    <xf numFmtId="4" fontId="48" fillId="26" borderId="150" applyNumberFormat="0" applyProtection="0">
      <alignment horizontal="right" vertical="center"/>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88" fillId="31" borderId="157" applyBorder="0"/>
    <xf numFmtId="4" fontId="267" fillId="34" borderId="155"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353" fontId="48" fillId="30" borderId="150" applyNumberFormat="0" applyProtection="0">
      <alignment horizontal="left" vertical="center" indent="1"/>
    </xf>
    <xf numFmtId="353" fontId="263" fillId="130" borderId="150" applyNumberFormat="0" applyAlignment="0" applyProtection="0"/>
    <xf numFmtId="353" fontId="263" fillId="130" borderId="150" applyNumberFormat="0" applyAlignment="0" applyProtection="0"/>
    <xf numFmtId="210" fontId="59" fillId="0" borderId="32" applyFill="0"/>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4" fontId="269" fillId="33" borderId="150" applyNumberFormat="0" applyProtection="0">
      <alignment horizontal="right" vertical="center"/>
    </xf>
    <xf numFmtId="353" fontId="263" fillId="130" borderId="150" applyNumberFormat="0" applyAlignment="0" applyProtection="0"/>
    <xf numFmtId="353" fontId="263" fillId="130"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23" fillId="0" borderId="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 fillId="30" borderId="155" applyNumberFormat="0" applyProtection="0">
      <alignment horizontal="left" vertical="center"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88" fillId="31" borderId="157" applyBorder="0"/>
    <xf numFmtId="4" fontId="267" fillId="34" borderId="155"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210" fontId="59" fillId="0" borderId="32" applyFill="0"/>
    <xf numFmtId="353" fontId="23" fillId="0" borderId="0"/>
    <xf numFmtId="353" fontId="48" fillId="30" borderId="155" applyNumberFormat="0" applyProtection="0">
      <alignment horizontal="left" vertical="top"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263" fillId="130" borderId="150" applyNumberFormat="0" applyAlignment="0" applyProtection="0"/>
    <xf numFmtId="353" fontId="263" fillId="130"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23" fillId="0" borderId="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5"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19" borderId="150" applyNumberFormat="0" applyProtection="0">
      <alignment horizontal="right" vertical="center"/>
    </xf>
    <xf numFmtId="353" fontId="48" fillId="61" borderId="150" applyNumberFormat="0" applyProtection="0">
      <alignment horizontal="left" vertical="center" indent="1"/>
    </xf>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 fillId="30" borderId="155" applyNumberFormat="0" applyProtection="0">
      <alignment horizontal="left" vertical="center"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2" borderId="150" applyNumberFormat="0" applyProtection="0">
      <alignment horizontal="left" vertical="center" indent="1"/>
    </xf>
    <xf numFmtId="353" fontId="88" fillId="31" borderId="157" applyBorder="0"/>
    <xf numFmtId="4" fontId="267" fillId="34" borderId="155"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353" fontId="4" fillId="30" borderId="155" applyNumberFormat="0" applyProtection="0">
      <alignment horizontal="left" vertical="center"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263" fillId="130" borderId="150" applyNumberFormat="0" applyAlignment="0" applyProtection="0"/>
    <xf numFmtId="353" fontId="263" fillId="130" borderId="150" applyNumberFormat="0" applyAlignment="0" applyProtection="0"/>
    <xf numFmtId="4" fontId="48" fillId="23" borderId="150" applyNumberFormat="0" applyProtection="0">
      <alignment horizontal="right" vertical="center"/>
    </xf>
    <xf numFmtId="4" fontId="48" fillId="24" borderId="150" applyNumberFormat="0" applyProtection="0">
      <alignment horizontal="right" vertical="center"/>
    </xf>
    <xf numFmtId="353" fontId="48" fillId="83" borderId="150" applyNumberFormat="0" applyProtection="0">
      <alignment horizontal="left" vertical="center" indent="1"/>
    </xf>
    <xf numFmtId="210" fontId="59" fillId="0" borderId="32" applyFill="0"/>
    <xf numFmtId="4" fontId="48" fillId="26" borderId="150" applyNumberFormat="0" applyProtection="0">
      <alignment horizontal="right" vertical="center"/>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88" fillId="31" borderId="157" applyBorder="0"/>
    <xf numFmtId="4" fontId="267" fillId="34" borderId="155" applyNumberFormat="0" applyProtection="0">
      <alignment vertical="center"/>
    </xf>
    <xf numFmtId="4" fontId="267" fillId="61" borderId="155" applyNumberFormat="0" applyProtection="0">
      <alignment horizontal="left" vertical="center" indent="1"/>
    </xf>
    <xf numFmtId="353" fontId="267" fillId="34" borderId="155" applyNumberFormat="0" applyProtection="0">
      <alignment horizontal="left" vertical="top" indent="1"/>
    </xf>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353" fontId="48" fillId="30" borderId="150" applyNumberFormat="0" applyProtection="0">
      <alignment horizontal="left" vertical="center" indent="1"/>
    </xf>
    <xf numFmtId="353" fontId="263" fillId="130" borderId="150" applyNumberFormat="0" applyAlignment="0" applyProtection="0"/>
    <xf numFmtId="353" fontId="263" fillId="130" borderId="150" applyNumberFormat="0" applyAlignment="0" applyProtection="0"/>
    <xf numFmtId="210" fontId="59" fillId="0" borderId="32" applyFill="0"/>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4" fontId="269" fillId="33" borderId="150" applyNumberFormat="0" applyProtection="0">
      <alignment horizontal="right" vertical="center"/>
    </xf>
    <xf numFmtId="353" fontId="48" fillId="32"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4" fillId="32" borderId="155" applyNumberFormat="0" applyProtection="0">
      <alignment horizontal="left" vertical="top" indent="1"/>
    </xf>
    <xf numFmtId="353" fontId="48" fillId="32" borderId="150" applyNumberFormat="0" applyProtection="0">
      <alignment horizontal="left" vertical="center" indent="1"/>
    </xf>
    <xf numFmtId="353" fontId="48" fillId="31" borderId="155" applyNumberFormat="0" applyProtection="0">
      <alignment horizontal="left" vertical="top" indent="1"/>
    </xf>
    <xf numFmtId="353" fontId="48" fillId="13" borderId="150" applyNumberFormat="0" applyFont="0" applyAlignment="0" applyProtection="0"/>
    <xf numFmtId="353" fontId="48" fillId="30" borderId="155" applyNumberFormat="0" applyProtection="0">
      <alignment horizontal="left" vertical="top" indent="1"/>
    </xf>
    <xf numFmtId="353" fontId="48" fillId="19" borderId="155" applyNumberFormat="0" applyProtection="0">
      <alignment horizontal="left" vertical="top" indent="1"/>
    </xf>
    <xf numFmtId="353" fontId="263" fillId="130" borderId="150" applyNumberFormat="0" applyAlignment="0" applyProtection="0"/>
    <xf numFmtId="353" fontId="10" fillId="0" borderId="159" applyNumberFormat="0" applyFill="0" applyAlignment="0" applyProtection="0"/>
    <xf numFmtId="353" fontId="10" fillId="0" borderId="159" applyNumberFormat="0" applyFill="0" applyAlignment="0" applyProtection="0"/>
    <xf numFmtId="37" fontId="59" fillId="0" borderId="158" applyNumberFormat="0"/>
    <xf numFmtId="4" fontId="269" fillId="33" borderId="150" applyNumberFormat="0" applyProtection="0">
      <alignment horizontal="right" vertical="center"/>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23" fillId="0" borderId="0"/>
    <xf numFmtId="353" fontId="137" fillId="14" borderId="150" applyNumberFormat="0" applyAlignment="0" applyProtection="0"/>
    <xf numFmtId="353" fontId="137" fillId="14" borderId="150" applyNumberFormat="0" applyAlignment="0" applyProtection="0"/>
    <xf numFmtId="353" fontId="263" fillId="130" borderId="150" applyNumberFormat="0" applyAlignment="0" applyProtection="0"/>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 fillId="19" borderId="155" applyNumberFormat="0" applyProtection="0">
      <alignment horizontal="left" vertical="top" indent="1"/>
    </xf>
    <xf numFmtId="353" fontId="48" fillId="31" borderId="155" applyNumberFormat="0" applyProtection="0">
      <alignment horizontal="left" vertical="top" indent="1"/>
    </xf>
    <xf numFmtId="353" fontId="88" fillId="31" borderId="157" applyBorder="0"/>
    <xf numFmtId="353" fontId="48" fillId="13" borderId="150" applyNumberFormat="0" applyFont="0" applyAlignment="0" applyProtection="0"/>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267" fillId="19" borderId="155" applyNumberFormat="0" applyProtection="0">
      <alignment horizontal="left" vertical="top" indent="1"/>
    </xf>
    <xf numFmtId="353" fontId="48" fillId="30" borderId="150" applyNumberFormat="0" applyProtection="0">
      <alignment horizontal="left" vertical="center" indent="1"/>
    </xf>
    <xf numFmtId="210" fontId="59" fillId="0" borderId="32" applyFill="0"/>
    <xf numFmtId="353" fontId="263" fillId="130" borderId="150" applyNumberFormat="0" applyAlignment="0" applyProtection="0"/>
    <xf numFmtId="353" fontId="263" fillId="130" borderId="150" applyNumberFormat="0" applyAlignment="0" applyProtection="0"/>
    <xf numFmtId="353" fontId="48" fillId="31" borderId="155" applyNumberFormat="0" applyProtection="0">
      <alignment horizontal="left" vertical="top" indent="1"/>
    </xf>
    <xf numFmtId="353" fontId="48" fillId="30" borderId="155" applyNumberFormat="0" applyProtection="0">
      <alignment horizontal="left" vertical="top" indent="1"/>
    </xf>
    <xf numFmtId="164" fontId="2" fillId="0" borderId="0" applyFont="0" applyFill="0" applyBorder="0" applyAlignment="0" applyProtection="0"/>
    <xf numFmtId="353" fontId="48" fillId="30" borderId="155" applyNumberFormat="0" applyProtection="0">
      <alignment horizontal="left" vertical="top" indent="1"/>
    </xf>
    <xf numFmtId="164" fontId="1" fillId="0" borderId="0" applyFont="0" applyFill="0" applyBorder="0" applyAlignment="0" applyProtection="0"/>
    <xf numFmtId="353" fontId="88" fillId="31" borderId="157" applyBorder="0"/>
    <xf numFmtId="4" fontId="48" fillId="24" borderId="150" applyNumberFormat="0" applyProtection="0">
      <alignment horizontal="right" vertical="center"/>
    </xf>
    <xf numFmtId="353" fontId="48" fillId="13" borderId="150" applyNumberFormat="0" applyFont="0" applyAlignment="0" applyProtection="0"/>
    <xf numFmtId="4" fontId="48" fillId="19" borderId="156" applyNumberFormat="0" applyProtection="0">
      <alignment horizontal="left" vertical="center" indent="1"/>
    </xf>
    <xf numFmtId="4" fontId="48" fillId="25" borderId="150" applyNumberFormat="0" applyProtection="0">
      <alignment horizontal="right" vertical="center"/>
    </xf>
    <xf numFmtId="353" fontId="48" fillId="61" borderId="150" applyNumberFormat="0" applyProtection="0">
      <alignment horizontal="left" vertical="center" indent="1"/>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4" fontId="267" fillId="34" borderId="155" applyNumberFormat="0" applyProtection="0">
      <alignment vertical="center"/>
    </xf>
    <xf numFmtId="353" fontId="88" fillId="31" borderId="157" applyBorder="0"/>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210" fontId="59" fillId="0" borderId="32" applyFill="0"/>
    <xf numFmtId="353" fontId="48" fillId="83" borderId="150" applyNumberFormat="0" applyProtection="0">
      <alignment horizontal="left" vertical="center" indent="1"/>
    </xf>
    <xf numFmtId="4" fontId="48" fillId="23" borderId="150" applyNumberFormat="0" applyProtection="0">
      <alignment horizontal="right" vertical="center"/>
    </xf>
    <xf numFmtId="353" fontId="263" fillId="130" borderId="150" applyNumberFormat="0" applyAlignment="0" applyProtection="0"/>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 fillId="30" borderId="155" applyNumberFormat="0" applyProtection="0">
      <alignment horizontal="left" vertical="center" indent="1"/>
    </xf>
    <xf numFmtId="353" fontId="10" fillId="0" borderId="159" applyNumberFormat="0" applyFill="0" applyAlignment="0" applyProtection="0"/>
    <xf numFmtId="353" fontId="10" fillId="0" borderId="159" applyNumberFormat="0" applyFill="0" applyAlignment="0" applyProtection="0"/>
    <xf numFmtId="37" fontId="59" fillId="0" borderId="158" applyNumberFormat="0"/>
    <xf numFmtId="4" fontId="269" fillId="33" borderId="150" applyNumberFormat="0" applyProtection="0">
      <alignment horizontal="right" vertical="center"/>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88" fillId="31" borderId="157" applyBorder="0"/>
    <xf numFmtId="353" fontId="48" fillId="32" borderId="150" applyNumberFormat="0" applyProtection="0">
      <alignment horizontal="left" vertical="center"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263" fillId="130" borderId="150" applyNumberFormat="0" applyAlignment="0" applyProtection="0"/>
    <xf numFmtId="353" fontId="263" fillId="130"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267" fillId="19"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164" fontId="8" fillId="0" borderId="0" applyFont="0" applyFill="0" applyBorder="0" applyAlignment="0" applyProtection="0"/>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5"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4" fontId="48" fillId="0" borderId="150" applyNumberFormat="0" applyProtection="0">
      <alignment horizontal="right" vertical="center"/>
    </xf>
    <xf numFmtId="353" fontId="10" fillId="0" borderId="159" applyNumberFormat="0" applyFill="0" applyAlignment="0" applyProtection="0"/>
    <xf numFmtId="353" fontId="10" fillId="0" borderId="159" applyNumberFormat="0" applyFill="0" applyAlignment="0" applyProtection="0"/>
    <xf numFmtId="37" fontId="59" fillId="0" borderId="158" applyNumberFormat="0"/>
    <xf numFmtId="4" fontId="269" fillId="33" borderId="150" applyNumberFormat="0" applyProtection="0">
      <alignment horizontal="right" vertical="center"/>
    </xf>
    <xf numFmtId="4" fontId="268" fillId="35" borderId="156" applyNumberFormat="0" applyProtection="0">
      <alignment horizontal="left" vertical="center"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4" fontId="48" fillId="26" borderId="150" applyNumberFormat="0" applyProtection="0">
      <alignment horizontal="right" vertical="center"/>
    </xf>
    <xf numFmtId="210" fontId="59" fillId="0" borderId="32" applyFill="0"/>
    <xf numFmtId="353" fontId="48" fillId="83" borderId="150" applyNumberFormat="0" applyProtection="0">
      <alignment horizontal="left" vertical="center" indent="1"/>
    </xf>
    <xf numFmtId="4" fontId="48" fillId="24" borderId="150" applyNumberFormat="0" applyProtection="0">
      <alignment horizontal="right" vertical="center"/>
    </xf>
    <xf numFmtId="4" fontId="48" fillId="23" borderId="150" applyNumberFormat="0" applyProtection="0">
      <alignment horizontal="right" vertical="center"/>
    </xf>
    <xf numFmtId="353" fontId="263" fillId="130" borderId="150" applyNumberFormat="0" applyAlignment="0" applyProtection="0"/>
    <xf numFmtId="353" fontId="263" fillId="130" borderId="150" applyNumberFormat="0" applyAlignment="0" applyProtection="0"/>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 fillId="30" borderId="155" applyNumberFormat="0" applyProtection="0">
      <alignment horizontal="left" vertical="center" indent="1"/>
    </xf>
    <xf numFmtId="353" fontId="10" fillId="0" borderId="159" applyNumberFormat="0" applyFill="0" applyAlignment="0" applyProtection="0"/>
    <xf numFmtId="353" fontId="10" fillId="0" borderId="159" applyNumberFormat="0" applyFill="0" applyAlignment="0" applyProtection="0"/>
    <xf numFmtId="37" fontId="59" fillId="0" borderId="158" applyNumberFormat="0"/>
    <xf numFmtId="4" fontId="269" fillId="33" borderId="150" applyNumberFormat="0" applyProtection="0">
      <alignment horizontal="right" vertical="center"/>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88" fillId="31" borderId="157" applyBorder="0"/>
    <xf numFmtId="353" fontId="48" fillId="32" borderId="150" applyNumberFormat="0" applyProtection="0">
      <alignment horizontal="left" vertical="center"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48" fillId="61" borderId="150" applyNumberFormat="0" applyProtection="0">
      <alignment horizontal="left" vertical="center" indent="1"/>
    </xf>
    <xf numFmtId="4" fontId="48" fillId="19" borderId="150" applyNumberFormat="0" applyProtection="0">
      <alignment horizontal="right" vertical="center"/>
    </xf>
    <xf numFmtId="4" fontId="48" fillId="28" borderId="150" applyNumberFormat="0" applyProtection="0">
      <alignment horizontal="right" vertical="center"/>
    </xf>
    <xf numFmtId="4" fontId="48" fillId="27" borderId="150" applyNumberFormat="0" applyProtection="0">
      <alignment horizontal="right" vertical="center"/>
    </xf>
    <xf numFmtId="4" fontId="48" fillId="25" borderId="150"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137" fillId="14" borderId="150" applyNumberFormat="0" applyAlignment="0" applyProtection="0"/>
    <xf numFmtId="353" fontId="263" fillId="130" borderId="150" applyNumberFormat="0" applyAlignment="0" applyProtection="0"/>
    <xf numFmtId="353" fontId="263" fillId="130"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79" fillId="130" borderId="154" applyNumberFormat="0" applyAlignment="0" applyProtection="0"/>
    <xf numFmtId="353" fontId="179" fillId="130" borderId="154" applyNumberFormat="0" applyAlignment="0" applyProtection="0"/>
    <xf numFmtId="4" fontId="48" fillId="18" borderId="150" applyNumberFormat="0" applyProtection="0">
      <alignment vertical="center"/>
    </xf>
    <xf numFmtId="4" fontId="265" fillId="45" borderId="150" applyNumberFormat="0" applyProtection="0">
      <alignment vertical="center"/>
    </xf>
    <xf numFmtId="4" fontId="48" fillId="45" borderId="150" applyNumberFormat="0" applyProtection="0">
      <alignment horizontal="left" vertical="center" indent="1"/>
    </xf>
    <xf numFmtId="353" fontId="266" fillId="18" borderId="155" applyNumberFormat="0" applyProtection="0">
      <alignment horizontal="left" vertical="top" indent="1"/>
    </xf>
    <xf numFmtId="4" fontId="48" fillId="64" borderId="150" applyNumberFormat="0" applyProtection="0">
      <alignment horizontal="left" vertical="center" indent="1"/>
    </xf>
    <xf numFmtId="4" fontId="48" fillId="20" borderId="150" applyNumberFormat="0" applyProtection="0">
      <alignment horizontal="right" vertical="center"/>
    </xf>
    <xf numFmtId="4" fontId="48" fillId="133" borderId="150" applyNumberFormat="0" applyProtection="0">
      <alignment horizontal="right" vertical="center"/>
    </xf>
    <xf numFmtId="4" fontId="48" fillId="22" borderId="156" applyNumberFormat="0" applyProtection="0">
      <alignment horizontal="right" vertical="center"/>
    </xf>
    <xf numFmtId="4" fontId="48" fillId="23" borderId="150" applyNumberFormat="0" applyProtection="0">
      <alignment horizontal="right" vertical="center"/>
    </xf>
    <xf numFmtId="4" fontId="48" fillId="24" borderId="150" applyNumberFormat="0" applyProtection="0">
      <alignment horizontal="right" vertical="center"/>
    </xf>
    <xf numFmtId="4" fontId="48" fillId="25" borderId="150" applyNumberFormat="0" applyProtection="0">
      <alignment horizontal="right" vertical="center"/>
    </xf>
    <xf numFmtId="4" fontId="48" fillId="26" borderId="150" applyNumberFormat="0" applyProtection="0">
      <alignment horizontal="right" vertical="center"/>
    </xf>
    <xf numFmtId="4" fontId="48" fillId="27" borderId="150" applyNumberFormat="0" applyProtection="0">
      <alignment horizontal="right" vertical="center"/>
    </xf>
    <xf numFmtId="4" fontId="48" fillId="28" borderId="150" applyNumberFormat="0" applyProtection="0">
      <alignment horizontal="right" vertical="center"/>
    </xf>
    <xf numFmtId="4" fontId="48" fillId="29" borderId="156" applyNumberFormat="0" applyProtection="0">
      <alignment horizontal="left" vertical="center" indent="1"/>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19" borderId="150" applyNumberFormat="0" applyProtection="0">
      <alignment horizontal="right" vertical="center"/>
    </xf>
    <xf numFmtId="4" fontId="48" fillId="30" borderId="156" applyNumberFormat="0" applyProtection="0">
      <alignment horizontal="left" vertical="center" indent="1"/>
    </xf>
    <xf numFmtId="4" fontId="48" fillId="19" borderId="156" applyNumberFormat="0" applyProtection="0">
      <alignment horizontal="left" vertical="center" indent="1"/>
    </xf>
    <xf numFmtId="353" fontId="48" fillId="61" borderId="150"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8" fillId="30" borderId="155" applyNumberFormat="0" applyProtection="0">
      <alignment horizontal="left" vertical="top" indent="1"/>
    </xf>
    <xf numFmtId="4" fontId="267" fillId="61" borderId="155" applyNumberFormat="0" applyProtection="0">
      <alignment horizontal="left" vertical="center" indent="1"/>
    </xf>
    <xf numFmtId="210" fontId="59" fillId="0" borderId="32" applyFill="0"/>
    <xf numFmtId="353" fontId="48" fillId="30" borderId="155" applyNumberFormat="0" applyProtection="0">
      <alignment horizontal="left" vertical="top" indent="1"/>
    </xf>
    <xf numFmtId="353" fontId="267" fillId="19" borderId="155" applyNumberFormat="0" applyProtection="0">
      <alignment horizontal="left" vertical="top" indent="1"/>
    </xf>
    <xf numFmtId="353" fontId="48" fillId="32" borderId="155" applyNumberFormat="0" applyProtection="0">
      <alignment horizontal="left" vertical="top" indent="1"/>
    </xf>
    <xf numFmtId="353" fontId="48" fillId="31" borderId="155" applyNumberFormat="0" applyProtection="0">
      <alignment horizontal="left" vertical="top" indent="1"/>
    </xf>
    <xf numFmtId="4" fontId="48" fillId="27" borderId="150" applyNumberFormat="0" applyProtection="0">
      <alignment horizontal="right" vertical="center"/>
    </xf>
    <xf numFmtId="353" fontId="48" fillId="19" borderId="155" applyNumberFormat="0" applyProtection="0">
      <alignment horizontal="left" vertical="top" indent="1"/>
    </xf>
    <xf numFmtId="164" fontId="7" fillId="0" borderId="0" applyFont="0" applyFill="0" applyBorder="0" applyAlignment="0" applyProtection="0"/>
    <xf numFmtId="353" fontId="48" fillId="19" borderId="155" applyNumberFormat="0" applyProtection="0">
      <alignment horizontal="left" vertical="top" indent="1"/>
    </xf>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31" borderId="155" applyNumberFormat="0" applyProtection="0">
      <alignment horizontal="left" vertical="top" indent="1"/>
    </xf>
    <xf numFmtId="4" fontId="48" fillId="64" borderId="150" applyNumberFormat="0" applyProtection="0">
      <alignment horizontal="left" vertical="center" indent="1"/>
    </xf>
    <xf numFmtId="353" fontId="48" fillId="32" borderId="155" applyNumberFormat="0" applyProtection="0">
      <alignment horizontal="left" vertical="top" indent="1"/>
    </xf>
    <xf numFmtId="353" fontId="10" fillId="0" borderId="159" applyNumberFormat="0" applyFill="0" applyAlignment="0" applyProtection="0"/>
    <xf numFmtId="353" fontId="10" fillId="0" borderId="159" applyNumberFormat="0" applyFill="0" applyAlignment="0" applyProtection="0"/>
    <xf numFmtId="4" fontId="48" fillId="28" borderId="150" applyNumberFormat="0" applyProtection="0">
      <alignment horizontal="right" vertical="center"/>
    </xf>
    <xf numFmtId="353" fontId="48" fillId="30" borderId="155" applyNumberFormat="0" applyProtection="0">
      <alignment horizontal="left" vertical="top" indent="1"/>
    </xf>
    <xf numFmtId="37" fontId="59" fillId="0" borderId="158" applyNumberFormat="0"/>
    <xf numFmtId="353" fontId="48" fillId="19" borderId="155" applyNumberFormat="0" applyProtection="0">
      <alignment horizontal="left" vertical="top" indent="1"/>
    </xf>
    <xf numFmtId="353" fontId="266" fillId="18" borderId="155" applyNumberFormat="0" applyProtection="0">
      <alignment horizontal="left" vertical="top" indent="1"/>
    </xf>
    <xf numFmtId="353" fontId="48" fillId="13" borderId="150" applyNumberFormat="0" applyFont="0" applyAlignment="0" applyProtection="0"/>
    <xf numFmtId="4" fontId="269" fillId="33" borderId="150" applyNumberFormat="0" applyProtection="0">
      <alignment horizontal="right" vertical="center"/>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88" fillId="31" borderId="157" applyBorder="0"/>
    <xf numFmtId="4" fontId="48" fillId="25" borderId="150" applyNumberFormat="0" applyProtection="0">
      <alignment horizontal="right" vertical="center"/>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0" borderId="150"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4" fontId="48" fillId="27" borderId="150" applyNumberFormat="0" applyProtection="0">
      <alignment horizontal="right" vertical="center"/>
    </xf>
    <xf numFmtId="4" fontId="48" fillId="25" borderId="150" applyNumberFormat="0" applyProtection="0">
      <alignment horizontal="right" vertical="center"/>
    </xf>
    <xf numFmtId="353" fontId="179" fillId="130" borderId="154" applyNumberFormat="0" applyAlignment="0" applyProtection="0"/>
    <xf numFmtId="353" fontId="48" fillId="61" borderId="150" applyNumberFormat="0" applyProtection="0">
      <alignment horizontal="left" vertical="center" indent="1"/>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4" fontId="48" fillId="133" borderId="150" applyNumberFormat="0" applyProtection="0">
      <alignment horizontal="right" vertical="center"/>
    </xf>
    <xf numFmtId="353" fontId="48" fillId="13" borderId="150" applyNumberFormat="0" applyFont="0" applyAlignment="0" applyProtection="0"/>
    <xf numFmtId="4" fontId="48" fillId="22" borderId="156" applyNumberFormat="0" applyProtection="0">
      <alignment horizontal="right" vertical="center"/>
    </xf>
    <xf numFmtId="353" fontId="179" fillId="130" borderId="154" applyNumberFormat="0" applyAlignment="0" applyProtection="0"/>
    <xf numFmtId="353" fontId="48" fillId="13" borderId="150" applyNumberFormat="0" applyFont="0" applyAlignment="0" applyProtection="0"/>
    <xf numFmtId="4" fontId="48" fillId="20" borderId="150" applyNumberFormat="0" applyProtection="0">
      <alignment horizontal="right" vertical="center"/>
    </xf>
    <xf numFmtId="4" fontId="48" fillId="18" borderId="150" applyNumberFormat="0" applyProtection="0">
      <alignment vertical="center"/>
    </xf>
    <xf numFmtId="4" fontId="48" fillId="24" borderId="150" applyNumberFormat="0" applyProtection="0">
      <alignment horizontal="right" vertical="center"/>
    </xf>
    <xf numFmtId="4" fontId="265" fillId="45" borderId="150" applyNumberFormat="0" applyProtection="0">
      <alignment vertical="center"/>
    </xf>
    <xf numFmtId="164" fontId="7" fillId="0" borderId="0" applyFont="0" applyFill="0" applyBorder="0" applyAlignment="0" applyProtection="0"/>
    <xf numFmtId="353" fontId="137" fillId="14" borderId="150" applyNumberFormat="0" applyAlignment="0" applyProtection="0"/>
    <xf numFmtId="353" fontId="48" fillId="61" borderId="150" applyNumberFormat="0" applyProtection="0">
      <alignment horizontal="left" vertical="center" indent="1"/>
    </xf>
    <xf numFmtId="353" fontId="48" fillId="13" borderId="150" applyNumberFormat="0" applyFont="0" applyAlignment="0" applyProtection="0"/>
    <xf numFmtId="353" fontId="137" fillId="14" borderId="150" applyNumberFormat="0" applyAlignment="0" applyProtection="0"/>
    <xf numFmtId="4" fontId="265" fillId="45" borderId="150" applyNumberFormat="0" applyProtection="0">
      <alignment vertical="center"/>
    </xf>
    <xf numFmtId="164" fontId="7" fillId="0" borderId="0" applyFont="0" applyFill="0" applyBorder="0" applyAlignment="0" applyProtection="0"/>
    <xf numFmtId="4" fontId="48" fillId="19" borderId="150" applyNumberFormat="0" applyProtection="0">
      <alignment horizontal="right" vertical="center"/>
    </xf>
    <xf numFmtId="4" fontId="48" fillId="18" borderId="150" applyNumberFormat="0" applyProtection="0">
      <alignment vertical="center"/>
    </xf>
    <xf numFmtId="4" fontId="48" fillId="18" borderId="150" applyNumberFormat="0" applyProtection="0">
      <alignment vertical="center"/>
    </xf>
    <xf numFmtId="4" fontId="48" fillId="19" borderId="150" applyNumberFormat="0" applyProtection="0">
      <alignment horizontal="right" vertical="center"/>
    </xf>
    <xf numFmtId="4" fontId="48" fillId="23" borderId="150" applyNumberFormat="0" applyProtection="0">
      <alignment horizontal="right" vertical="center"/>
    </xf>
    <xf numFmtId="353" fontId="179" fillId="130" borderId="154" applyNumberFormat="0" applyAlignment="0" applyProtection="0"/>
    <xf numFmtId="353" fontId="48" fillId="13" borderId="150" applyNumberFormat="0" applyFont="0" applyAlignment="0" applyProtection="0"/>
    <xf numFmtId="4" fontId="48" fillId="133" borderId="150" applyNumberFormat="0" applyProtection="0">
      <alignment horizontal="right" vertical="center"/>
    </xf>
    <xf numFmtId="4" fontId="48" fillId="45" borderId="150" applyNumberFormat="0" applyProtection="0">
      <alignment horizontal="left" vertical="center" indent="1"/>
    </xf>
    <xf numFmtId="353" fontId="48" fillId="32" borderId="150" applyNumberFormat="0" applyProtection="0">
      <alignment horizontal="left" vertical="center" indent="1"/>
    </xf>
    <xf numFmtId="353" fontId="48" fillId="13" borderId="150" applyNumberFormat="0" applyFont="0" applyAlignment="0" applyProtection="0"/>
    <xf numFmtId="353" fontId="88" fillId="31" borderId="157" applyBorder="0"/>
    <xf numFmtId="353" fontId="10" fillId="0" borderId="159" applyNumberFormat="0" applyFill="0" applyAlignment="0" applyProtection="0"/>
    <xf numFmtId="164" fontId="7" fillId="0" borderId="0" applyFont="0" applyFill="0" applyBorder="0" applyAlignment="0" applyProtection="0"/>
    <xf numFmtId="353" fontId="263" fillId="130" borderId="150" applyNumberFormat="0" applyAlignment="0" applyProtection="0"/>
    <xf numFmtId="4" fontId="48" fillId="24" borderId="150" applyNumberFormat="0" applyProtection="0">
      <alignment horizontal="right" vertical="center"/>
    </xf>
    <xf numFmtId="353" fontId="48" fillId="13" borderId="150" applyNumberFormat="0" applyFont="0" applyAlignment="0" applyProtection="0"/>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4" fontId="48" fillId="64" borderId="150" applyNumberFormat="0" applyProtection="0">
      <alignment horizontal="left" vertical="center" indent="1"/>
    </xf>
    <xf numFmtId="353" fontId="267" fillId="19" borderId="155" applyNumberFormat="0" applyProtection="0">
      <alignment horizontal="left" vertical="top" indent="1"/>
    </xf>
    <xf numFmtId="353" fontId="10" fillId="0" borderId="159" applyNumberFormat="0" applyFill="0" applyAlignment="0" applyProtection="0"/>
    <xf numFmtId="353" fontId="48" fillId="13" borderId="150" applyNumberFormat="0" applyFont="0" applyAlignment="0" applyProtection="0"/>
    <xf numFmtId="4" fontId="265" fillId="45" borderId="150" applyNumberFormat="0" applyProtection="0">
      <alignment vertical="center"/>
    </xf>
    <xf numFmtId="353" fontId="48" fillId="83" borderId="150" applyNumberFormat="0" applyProtection="0">
      <alignment horizontal="left" vertical="center" indent="1"/>
    </xf>
    <xf numFmtId="37" fontId="59" fillId="0" borderId="158" applyNumberFormat="0"/>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8" fillId="19" borderId="155" applyNumberFormat="0" applyProtection="0">
      <alignment horizontal="left" vertical="top" indent="1"/>
    </xf>
    <xf numFmtId="353" fontId="4" fillId="32" borderId="155" applyNumberFormat="0" applyProtection="0">
      <alignment horizontal="left" vertical="top" indent="1"/>
    </xf>
    <xf numFmtId="353" fontId="48" fillId="19" borderId="155" applyNumberFormat="0" applyProtection="0">
      <alignment horizontal="left" vertical="top" indent="1"/>
    </xf>
    <xf numFmtId="353" fontId="48" fillId="61" borderId="150" applyNumberFormat="0" applyProtection="0">
      <alignment horizontal="left" vertical="center" indent="1"/>
    </xf>
    <xf numFmtId="4" fontId="48" fillId="28" borderId="150" applyNumberFormat="0" applyProtection="0">
      <alignment horizontal="right" vertical="center"/>
    </xf>
    <xf numFmtId="4" fontId="48" fillId="133" borderId="150" applyNumberFormat="0" applyProtection="0">
      <alignment horizontal="right" vertical="center"/>
    </xf>
    <xf numFmtId="4" fontId="48" fillId="64" borderId="150" applyNumberFormat="0" applyProtection="0">
      <alignment horizontal="left" vertical="center" indent="1"/>
    </xf>
    <xf numFmtId="4" fontId="265" fillId="45" borderId="150" applyNumberFormat="0" applyProtection="0">
      <alignment vertical="center"/>
    </xf>
    <xf numFmtId="4" fontId="269" fillId="33" borderId="150" applyNumberFormat="0" applyProtection="0">
      <alignment horizontal="right" vertical="center"/>
    </xf>
    <xf numFmtId="353" fontId="48" fillId="30" borderId="155" applyNumberFormat="0" applyProtection="0">
      <alignment horizontal="left" vertical="top" indent="1"/>
    </xf>
    <xf numFmtId="353" fontId="48" fillId="30" borderId="155" applyNumberFormat="0" applyProtection="0">
      <alignment horizontal="left" vertical="top" indent="1"/>
    </xf>
    <xf numFmtId="164" fontId="7" fillId="0" borderId="0" applyFont="0" applyFill="0" applyBorder="0" applyAlignment="0" applyProtection="0"/>
    <xf numFmtId="4" fontId="48" fillId="64" borderId="150" applyNumberFormat="0" applyProtection="0">
      <alignment horizontal="left" vertical="center" indent="1"/>
    </xf>
    <xf numFmtId="4" fontId="267" fillId="61" borderId="155" applyNumberFormat="0" applyProtection="0">
      <alignment horizontal="left" vertical="center" indent="1"/>
    </xf>
    <xf numFmtId="4" fontId="48" fillId="26" borderId="150" applyNumberFormat="0" applyProtection="0">
      <alignment horizontal="right" vertical="center"/>
    </xf>
    <xf numFmtId="4" fontId="48" fillId="24" borderId="150" applyNumberFormat="0" applyProtection="0">
      <alignment horizontal="right" vertical="center"/>
    </xf>
    <xf numFmtId="353" fontId="263" fillId="130" borderId="150"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5" applyNumberFormat="0" applyProtection="0">
      <alignment horizontal="left" vertical="top" indent="1"/>
    </xf>
    <xf numFmtId="4" fontId="265" fillId="45" borderId="150" applyNumberFormat="0" applyProtection="0">
      <alignment vertical="center"/>
    </xf>
    <xf numFmtId="4" fontId="48" fillId="20" borderId="150" applyNumberFormat="0" applyProtection="0">
      <alignment horizontal="right" vertical="center"/>
    </xf>
    <xf numFmtId="353" fontId="48" fillId="61" borderId="150" applyNumberFormat="0" applyProtection="0">
      <alignment horizontal="left" vertical="center" indent="1"/>
    </xf>
    <xf numFmtId="4" fontId="48" fillId="28" borderId="150" applyNumberFormat="0" applyProtection="0">
      <alignment horizontal="right" vertical="center"/>
    </xf>
    <xf numFmtId="4" fontId="48" fillId="25" borderId="150" applyNumberFormat="0" applyProtection="0">
      <alignment horizontal="right" vertical="center"/>
    </xf>
    <xf numFmtId="4" fontId="48" fillId="133" borderId="150" applyNumberFormat="0" applyProtection="0">
      <alignment horizontal="right" vertical="center"/>
    </xf>
    <xf numFmtId="4" fontId="48" fillId="27" borderId="150" applyNumberFormat="0" applyProtection="0">
      <alignment horizontal="right" vertical="center"/>
    </xf>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2" borderId="150" applyNumberFormat="0" applyProtection="0">
      <alignment horizontal="left" vertical="center"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179" fillId="130" borderId="154" applyNumberFormat="0" applyAlignment="0" applyProtection="0"/>
    <xf numFmtId="4" fontId="48" fillId="19" borderId="150" applyNumberFormat="0" applyProtection="0">
      <alignment horizontal="right" vertical="center"/>
    </xf>
    <xf numFmtId="164" fontId="2" fillId="0" borderId="0" applyFont="0" applyFill="0" applyBorder="0" applyAlignment="0" applyProtection="0"/>
    <xf numFmtId="4" fontId="48" fillId="23" borderId="150" applyNumberFormat="0" applyProtection="0">
      <alignment horizontal="right" vertical="center"/>
    </xf>
    <xf numFmtId="353" fontId="4" fillId="19" borderId="155" applyNumberFormat="0" applyProtection="0">
      <alignment horizontal="left" vertical="top" indent="1"/>
    </xf>
    <xf numFmtId="353" fontId="137" fillId="14" borderId="150" applyNumberFormat="0" applyAlignment="0" applyProtection="0"/>
    <xf numFmtId="353" fontId="10" fillId="0" borderId="159" applyNumberFormat="0" applyFill="0" applyAlignment="0" applyProtection="0"/>
    <xf numFmtId="353" fontId="4" fillId="30" borderId="155" applyNumberFormat="0" applyProtection="0">
      <alignment horizontal="left" vertical="top" indent="1"/>
    </xf>
    <xf numFmtId="4" fontId="265" fillId="50" borderId="150" applyNumberFormat="0" applyProtection="0">
      <alignment horizontal="right" vertical="center"/>
    </xf>
    <xf numFmtId="4" fontId="48" fillId="45" borderId="150" applyNumberFormat="0" applyProtection="0">
      <alignment horizontal="left" vertical="center" indent="1"/>
    </xf>
    <xf numFmtId="353" fontId="48" fillId="30" borderId="155" applyNumberFormat="0" applyProtection="0">
      <alignment horizontal="left" vertical="top" indent="1"/>
    </xf>
    <xf numFmtId="4" fontId="48" fillId="64" borderId="150" applyNumberFormat="0" applyProtection="0">
      <alignment horizontal="left" vertical="center" indent="1"/>
    </xf>
    <xf numFmtId="353" fontId="48" fillId="13" borderId="150" applyNumberFormat="0" applyFont="0" applyAlignment="0" applyProtection="0"/>
    <xf numFmtId="353" fontId="48" fillId="13" borderId="150" applyNumberFormat="0" applyFont="0" applyAlignment="0" applyProtection="0"/>
    <xf numFmtId="353" fontId="263" fillId="130" borderId="150" applyNumberFormat="0" applyAlignment="0" applyProtection="0"/>
    <xf numFmtId="353" fontId="137" fillId="14" borderId="150" applyNumberFormat="0" applyAlignment="0" applyProtection="0"/>
    <xf numFmtId="353" fontId="48" fillId="13" borderId="150" applyNumberFormat="0" applyFont="0" applyAlignment="0" applyProtection="0"/>
    <xf numFmtId="353" fontId="179" fillId="130" borderId="154" applyNumberFormat="0" applyAlignment="0" applyProtection="0"/>
    <xf numFmtId="4" fontId="267" fillId="34" borderId="155" applyNumberFormat="0" applyProtection="0">
      <alignment vertical="center"/>
    </xf>
    <xf numFmtId="353" fontId="48" fillId="32" borderId="155" applyNumberFormat="0" applyProtection="0">
      <alignment horizontal="left" vertical="top" indent="1"/>
    </xf>
    <xf numFmtId="353" fontId="263" fillId="130" borderId="150" applyNumberFormat="0" applyAlignment="0" applyProtection="0"/>
    <xf numFmtId="353" fontId="48" fillId="13" borderId="150" applyNumberFormat="0" applyFont="0" applyAlignment="0" applyProtection="0"/>
    <xf numFmtId="4" fontId="48" fillId="0" borderId="150" applyNumberFormat="0" applyProtection="0">
      <alignment horizontal="right" vertical="center"/>
    </xf>
    <xf numFmtId="353" fontId="48" fillId="31" borderId="155" applyNumberFormat="0" applyProtection="0">
      <alignment horizontal="left" vertical="top" indent="1"/>
    </xf>
    <xf numFmtId="353" fontId="48" fillId="30" borderId="155" applyNumberFormat="0" applyProtection="0">
      <alignment horizontal="left" vertical="top" indent="1"/>
    </xf>
    <xf numFmtId="4" fontId="268" fillId="35" borderId="156" applyNumberFormat="0" applyProtection="0">
      <alignment horizontal="left" vertical="center" indent="1"/>
    </xf>
    <xf numFmtId="353" fontId="137" fillId="14" borderId="150" applyNumberFormat="0" applyAlignment="0" applyProtection="0"/>
    <xf numFmtId="353" fontId="48" fillId="19" borderId="155" applyNumberFormat="0" applyProtection="0">
      <alignment horizontal="left" vertical="top" indent="1"/>
    </xf>
    <xf numFmtId="353" fontId="48" fillId="30" borderId="155" applyNumberFormat="0" applyProtection="0">
      <alignment horizontal="left" vertical="top" indent="1"/>
    </xf>
    <xf numFmtId="353" fontId="48" fillId="30" borderId="150" applyNumberFormat="0" applyProtection="0">
      <alignment horizontal="left" vertical="center" indent="1"/>
    </xf>
    <xf numFmtId="4" fontId="48" fillId="20" borderId="150" applyNumberFormat="0" applyProtection="0">
      <alignment horizontal="right" vertical="center"/>
    </xf>
    <xf numFmtId="4" fontId="48" fillId="0" borderId="150" applyNumberFormat="0" applyProtection="0">
      <alignment horizontal="right" vertical="center"/>
    </xf>
    <xf numFmtId="210" fontId="59" fillId="0" borderId="32" applyFill="0"/>
    <xf numFmtId="353" fontId="48" fillId="13" borderId="150" applyNumberFormat="0" applyFont="0" applyAlignment="0" applyProtection="0"/>
    <xf numFmtId="4" fontId="48" fillId="64" borderId="150" applyNumberFormat="0" applyProtection="0">
      <alignment horizontal="left" vertical="center" indent="1"/>
    </xf>
    <xf numFmtId="353" fontId="48" fillId="13" borderId="150" applyNumberFormat="0" applyFont="0" applyAlignment="0" applyProtection="0"/>
    <xf numFmtId="353" fontId="48" fillId="13" borderId="150" applyNumberFormat="0" applyFont="0" applyAlignment="0" applyProtection="0"/>
    <xf numFmtId="353" fontId="48" fillId="31"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3" borderId="150" applyNumberFormat="0" applyFont="0" applyAlignment="0" applyProtection="0"/>
    <xf numFmtId="4" fontId="48" fillId="24" borderId="150" applyNumberFormat="0" applyProtection="0">
      <alignment horizontal="right" vertical="center"/>
    </xf>
    <xf numFmtId="353" fontId="48" fillId="32" borderId="155" applyNumberFormat="0" applyProtection="0">
      <alignment horizontal="left" vertical="top" indent="1"/>
    </xf>
    <xf numFmtId="4" fontId="48" fillId="64" borderId="150" applyNumberFormat="0" applyProtection="0">
      <alignment horizontal="left" vertical="center" indent="1"/>
    </xf>
    <xf numFmtId="353" fontId="48" fillId="31" borderId="155" applyNumberFormat="0" applyProtection="0">
      <alignment horizontal="left" vertical="top" indent="1"/>
    </xf>
    <xf numFmtId="353" fontId="263" fillId="130" borderId="150" applyNumberFormat="0" applyAlignment="0" applyProtection="0"/>
    <xf numFmtId="4" fontId="267" fillId="61" borderId="155" applyNumberFormat="0" applyProtection="0">
      <alignment horizontal="left" vertical="center" indent="1"/>
    </xf>
    <xf numFmtId="353" fontId="10" fillId="0" borderId="159" applyNumberFormat="0" applyFill="0" applyAlignment="0" applyProtection="0"/>
    <xf numFmtId="353" fontId="48" fillId="13" borderId="150" applyNumberFormat="0" applyFont="0" applyAlignment="0" applyProtection="0"/>
    <xf numFmtId="353" fontId="48" fillId="31" borderId="155" applyNumberFormat="0" applyProtection="0">
      <alignment horizontal="left" vertical="top" indent="1"/>
    </xf>
    <xf numFmtId="4" fontId="48" fillId="64" borderId="150" applyNumberFormat="0" applyProtection="0">
      <alignment horizontal="left" vertical="center" indent="1"/>
    </xf>
    <xf numFmtId="353" fontId="263" fillId="130" borderId="150" applyNumberFormat="0" applyAlignment="0" applyProtection="0"/>
    <xf numFmtId="4" fontId="269" fillId="33" borderId="150" applyNumberFormat="0" applyProtection="0">
      <alignment horizontal="right" vertical="center"/>
    </xf>
    <xf numFmtId="353" fontId="88" fillId="31" borderId="157" applyBorder="0"/>
    <xf numFmtId="353" fontId="48" fillId="13" borderId="150" applyNumberFormat="0" applyFont="0" applyAlignment="0" applyProtection="0"/>
    <xf numFmtId="4" fontId="48" fillId="64" borderId="150" applyNumberFormat="0" applyProtection="0">
      <alignment horizontal="left" vertical="center"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13" borderId="150" applyNumberFormat="0" applyFont="0" applyAlignment="0" applyProtection="0"/>
    <xf numFmtId="353" fontId="179" fillId="130" borderId="154" applyNumberFormat="0" applyAlignment="0" applyProtection="0"/>
    <xf numFmtId="4" fontId="48" fillId="20" borderId="150" applyNumberFormat="0" applyProtection="0">
      <alignment horizontal="right" vertical="center"/>
    </xf>
    <xf numFmtId="353" fontId="48" fillId="31" borderId="155" applyNumberFormat="0" applyProtection="0">
      <alignment horizontal="left" vertical="top" indent="1"/>
    </xf>
    <xf numFmtId="353" fontId="88" fillId="31" borderId="157" applyBorder="0"/>
    <xf numFmtId="4" fontId="48" fillId="28" borderId="150" applyNumberFormat="0" applyProtection="0">
      <alignment horizontal="right" vertical="center"/>
    </xf>
    <xf numFmtId="353" fontId="48" fillId="31" borderId="155" applyNumberFormat="0" applyProtection="0">
      <alignment horizontal="left" vertical="top" indent="1"/>
    </xf>
    <xf numFmtId="353" fontId="48" fillId="30" borderId="155" applyNumberFormat="0" applyProtection="0">
      <alignment horizontal="left" vertical="top" indent="1"/>
    </xf>
    <xf numFmtId="4" fontId="48" fillId="26" borderId="150" applyNumberFormat="0" applyProtection="0">
      <alignment horizontal="right" vertical="center"/>
    </xf>
    <xf numFmtId="353" fontId="48" fillId="32" borderId="155" applyNumberFormat="0" applyProtection="0">
      <alignment horizontal="left" vertical="top" indent="1"/>
    </xf>
    <xf numFmtId="353" fontId="4" fillId="32" borderId="155" applyNumberFormat="0" applyProtection="0">
      <alignment horizontal="left" vertical="center" indent="1"/>
    </xf>
    <xf numFmtId="4" fontId="48" fillId="0" borderId="150" applyNumberFormat="0" applyProtection="0">
      <alignment horizontal="right" vertical="center"/>
    </xf>
    <xf numFmtId="353" fontId="48" fillId="19" borderId="155" applyNumberFormat="0" applyProtection="0">
      <alignment horizontal="left" vertical="top" indent="1"/>
    </xf>
    <xf numFmtId="353" fontId="263" fillId="130" borderId="150" applyNumberFormat="0" applyAlignment="0" applyProtection="0"/>
    <xf numFmtId="353" fontId="137" fillId="14" borderId="150" applyNumberFormat="0" applyAlignment="0" applyProtection="0"/>
    <xf numFmtId="4" fontId="48" fillId="45" borderId="150" applyNumberFormat="0" applyProtection="0">
      <alignment horizontal="left" vertical="center" indent="1"/>
    </xf>
    <xf numFmtId="4" fontId="267" fillId="61" borderId="155" applyNumberFormat="0" applyProtection="0">
      <alignment horizontal="left" vertical="center" indent="1"/>
    </xf>
    <xf numFmtId="4" fontId="48" fillId="28" borderId="150" applyNumberFormat="0" applyProtection="0">
      <alignment horizontal="right" vertical="center"/>
    </xf>
    <xf numFmtId="4" fontId="265" fillId="50" borderId="150" applyNumberFormat="0" applyProtection="0">
      <alignment horizontal="right" vertical="center"/>
    </xf>
    <xf numFmtId="353" fontId="48" fillId="13" borderId="150" applyNumberFormat="0" applyFont="0" applyAlignment="0" applyProtection="0"/>
    <xf numFmtId="353" fontId="137" fillId="14" borderId="150" applyNumberFormat="0" applyAlignment="0" applyProtection="0"/>
    <xf numFmtId="353" fontId="48" fillId="13" borderId="150" applyNumberFormat="0" applyFont="0" applyAlignment="0" applyProtection="0"/>
    <xf numFmtId="4" fontId="269" fillId="33" borderId="150" applyNumberFormat="0" applyProtection="0">
      <alignment horizontal="right" vertical="center"/>
    </xf>
    <xf numFmtId="353" fontId="263" fillId="130"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4" fontId="48" fillId="0" borderId="150" applyNumberFormat="0" applyProtection="0">
      <alignment horizontal="right" vertical="center"/>
    </xf>
    <xf numFmtId="164" fontId="7" fillId="0" borderId="0" applyFont="0" applyFill="0" applyBorder="0" applyAlignment="0" applyProtection="0"/>
    <xf numFmtId="353" fontId="48" fillId="13" borderId="150" applyNumberFormat="0" applyFont="0" applyAlignment="0" applyProtection="0"/>
    <xf numFmtId="353" fontId="263" fillId="130" borderId="150" applyNumberFormat="0" applyAlignment="0" applyProtection="0"/>
    <xf numFmtId="353" fontId="267" fillId="34" borderId="155" applyNumberFormat="0" applyProtection="0">
      <alignment horizontal="left" vertical="top" indent="1"/>
    </xf>
    <xf numFmtId="353" fontId="4" fillId="30" borderId="155" applyNumberFormat="0" applyProtection="0">
      <alignment horizontal="left" vertical="center" indent="1"/>
    </xf>
    <xf numFmtId="4" fontId="269" fillId="33" borderId="150" applyNumberFormat="0" applyProtection="0">
      <alignment horizontal="right" vertical="center"/>
    </xf>
    <xf numFmtId="353" fontId="48" fillId="30" borderId="150" applyNumberFormat="0" applyProtection="0">
      <alignment horizontal="left" vertical="center" indent="1"/>
    </xf>
    <xf numFmtId="353" fontId="48" fillId="83" borderId="150" applyNumberFormat="0" applyProtection="0">
      <alignment horizontal="left" vertical="center" indent="1"/>
    </xf>
    <xf numFmtId="4" fontId="48" fillId="20" borderId="150" applyNumberFormat="0" applyProtection="0">
      <alignment horizontal="right" vertical="center"/>
    </xf>
    <xf numFmtId="353" fontId="48" fillId="19" borderId="155" applyNumberFormat="0" applyProtection="0">
      <alignment horizontal="left" vertical="top" indent="1"/>
    </xf>
    <xf numFmtId="353" fontId="48" fillId="83" borderId="150" applyNumberFormat="0" applyProtection="0">
      <alignment horizontal="left" vertical="center" indent="1"/>
    </xf>
    <xf numFmtId="353" fontId="48" fillId="13" borderId="150" applyNumberFormat="0" applyFont="0" applyAlignment="0" applyProtection="0"/>
    <xf numFmtId="353" fontId="48" fillId="31" borderId="155" applyNumberFormat="0" applyProtection="0">
      <alignment horizontal="left" vertical="top" indent="1"/>
    </xf>
    <xf numFmtId="353" fontId="48" fillId="30" borderId="155" applyNumberFormat="0" applyProtection="0">
      <alignment horizontal="left" vertical="top" indent="1"/>
    </xf>
    <xf numFmtId="353" fontId="48" fillId="13" borderId="150" applyNumberFormat="0" applyFont="0" applyAlignment="0" applyProtection="0"/>
    <xf numFmtId="4" fontId="48" fillId="23" borderId="150" applyNumberFormat="0" applyProtection="0">
      <alignment horizontal="right" vertical="center"/>
    </xf>
    <xf numFmtId="353" fontId="48" fillId="32" borderId="150" applyNumberFormat="0" applyProtection="0">
      <alignment horizontal="left" vertical="center" indent="1"/>
    </xf>
    <xf numFmtId="353" fontId="48" fillId="30" borderId="155" applyNumberFormat="0" applyProtection="0">
      <alignment horizontal="left" vertical="top" indent="1"/>
    </xf>
    <xf numFmtId="4" fontId="48" fillId="19" borderId="150" applyNumberFormat="0" applyProtection="0">
      <alignment horizontal="right" vertical="center"/>
    </xf>
    <xf numFmtId="353" fontId="267" fillId="34" borderId="155" applyNumberFormat="0" applyProtection="0">
      <alignment horizontal="left" vertical="top" indent="1"/>
    </xf>
    <xf numFmtId="353" fontId="10" fillId="0" borderId="159" applyNumberFormat="0" applyFill="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31" borderId="155" applyNumberFormat="0" applyProtection="0">
      <alignment horizontal="left" vertical="top" indent="1"/>
    </xf>
    <xf numFmtId="353" fontId="48" fillId="30" borderId="155" applyNumberFormat="0" applyProtection="0">
      <alignment horizontal="left" vertical="top" indent="1"/>
    </xf>
    <xf numFmtId="37" fontId="59" fillId="0" borderId="158" applyNumberFormat="0"/>
    <xf numFmtId="353" fontId="48" fillId="19" borderId="155" applyNumberFormat="0" applyProtection="0">
      <alignment horizontal="left" vertical="top" indent="1"/>
    </xf>
    <xf numFmtId="353" fontId="48" fillId="13" borderId="150" applyNumberFormat="0" applyFont="0" applyAlignment="0" applyProtection="0"/>
    <xf numFmtId="353" fontId="48" fillId="30" borderId="155" applyNumberFormat="0" applyProtection="0">
      <alignment horizontal="left" vertical="top" indent="1"/>
    </xf>
    <xf numFmtId="353" fontId="263" fillId="130" borderId="150" applyNumberFormat="0" applyAlignment="0" applyProtection="0"/>
    <xf numFmtId="353" fontId="48" fillId="31" borderId="155" applyNumberFormat="0" applyProtection="0">
      <alignment horizontal="left" vertical="top" indent="1"/>
    </xf>
    <xf numFmtId="353" fontId="48" fillId="32" borderId="155" applyNumberFormat="0" applyProtection="0">
      <alignment horizontal="left" vertical="top" indent="1"/>
    </xf>
    <xf numFmtId="4" fontId="267" fillId="34" borderId="155" applyNumberFormat="0" applyProtection="0">
      <alignment vertical="center"/>
    </xf>
    <xf numFmtId="37" fontId="59" fillId="0" borderId="158" applyNumberFormat="0"/>
    <xf numFmtId="353" fontId="48" fillId="13" borderId="150" applyNumberFormat="0" applyFont="0" applyAlignment="0" applyProtection="0"/>
    <xf numFmtId="353" fontId="48" fillId="31" borderId="155" applyNumberFormat="0" applyProtection="0">
      <alignment horizontal="left" vertical="top" indent="1"/>
    </xf>
    <xf numFmtId="4" fontId="48" fillId="20" borderId="150" applyNumberFormat="0" applyProtection="0">
      <alignment horizontal="right" vertical="center"/>
    </xf>
    <xf numFmtId="353" fontId="137" fillId="14" borderId="150" applyNumberFormat="0" applyAlignment="0" applyProtection="0"/>
    <xf numFmtId="4" fontId="265" fillId="50" borderId="150" applyNumberFormat="0" applyProtection="0">
      <alignment horizontal="right" vertical="center"/>
    </xf>
    <xf numFmtId="353" fontId="48" fillId="31" borderId="155" applyNumberFormat="0" applyProtection="0">
      <alignment horizontal="left" vertical="top" indent="1"/>
    </xf>
    <xf numFmtId="4" fontId="268" fillId="35" borderId="156" applyNumberFormat="0" applyProtection="0">
      <alignment horizontal="left" vertical="center"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4" fontId="48" fillId="30" borderId="156" applyNumberFormat="0" applyProtection="0">
      <alignment horizontal="left" vertical="center" indent="1"/>
    </xf>
    <xf numFmtId="353" fontId="267" fillId="34" borderId="155" applyNumberFormat="0" applyProtection="0">
      <alignment horizontal="left" vertical="top" indent="1"/>
    </xf>
    <xf numFmtId="353" fontId="48" fillId="31" borderId="155" applyNumberFormat="0" applyProtection="0">
      <alignment horizontal="left" vertical="top" indent="1"/>
    </xf>
    <xf numFmtId="4" fontId="48" fillId="18" borderId="150" applyNumberFormat="0" applyProtection="0">
      <alignment vertical="center"/>
    </xf>
    <xf numFmtId="4" fontId="48" fillId="64" borderId="150" applyNumberFormat="0" applyProtection="0">
      <alignment horizontal="left" vertical="center" indent="1"/>
    </xf>
    <xf numFmtId="4" fontId="4" fillId="31" borderId="156" applyNumberFormat="0" applyProtection="0">
      <alignment horizontal="left" vertical="center" indent="1"/>
    </xf>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30" borderId="155" applyNumberFormat="0" applyProtection="0">
      <alignment horizontal="left" vertical="top" indent="1"/>
    </xf>
    <xf numFmtId="4" fontId="267" fillId="61" borderId="155" applyNumberFormat="0" applyProtection="0">
      <alignment horizontal="left" vertical="center" indent="1"/>
    </xf>
    <xf numFmtId="4" fontId="265" fillId="50" borderId="150" applyNumberFormat="0" applyProtection="0">
      <alignment horizontal="right" vertical="center"/>
    </xf>
    <xf numFmtId="353" fontId="48" fillId="13" borderId="150" applyNumberFormat="0" applyFont="0" applyAlignment="0" applyProtection="0"/>
    <xf numFmtId="353" fontId="48" fillId="30" borderId="155" applyNumberFormat="0" applyProtection="0">
      <alignment horizontal="left" vertical="top" indent="1"/>
    </xf>
    <xf numFmtId="353" fontId="48" fillId="19" borderId="155" applyNumberFormat="0" applyProtection="0">
      <alignment horizontal="left" vertical="top" indent="1"/>
    </xf>
    <xf numFmtId="4" fontId="269" fillId="33" borderId="150" applyNumberFormat="0" applyProtection="0">
      <alignment horizontal="right" vertical="center"/>
    </xf>
    <xf numFmtId="37" fontId="59" fillId="0" borderId="158" applyNumberFormat="0"/>
    <xf numFmtId="353" fontId="10" fillId="0" borderId="159" applyNumberFormat="0" applyFill="0" applyAlignment="0" applyProtection="0"/>
    <xf numFmtId="353" fontId="10" fillId="0" borderId="159" applyNumberFormat="0" applyFill="0" applyAlignment="0" applyProtection="0"/>
    <xf numFmtId="353" fontId="48" fillId="30" borderId="150" applyNumberFormat="0" applyProtection="0">
      <alignment horizontal="left" vertical="center" indent="1"/>
    </xf>
    <xf numFmtId="353" fontId="263" fillId="130" borderId="150" applyNumberFormat="0" applyAlignment="0" applyProtection="0"/>
    <xf numFmtId="353" fontId="263" fillId="130" borderId="150" applyNumberFormat="0" applyAlignment="0" applyProtection="0"/>
    <xf numFmtId="210" fontId="59" fillId="0" borderId="32" applyFill="0"/>
    <xf numFmtId="4" fontId="48" fillId="0" borderId="150" applyNumberFormat="0" applyProtection="0">
      <alignment horizontal="right" vertical="center"/>
    </xf>
    <xf numFmtId="4" fontId="265" fillId="50" borderId="150" applyNumberFormat="0" applyProtection="0">
      <alignment horizontal="right" vertical="center"/>
    </xf>
    <xf numFmtId="4" fontId="48" fillId="64" borderId="150" applyNumberFormat="0" applyProtection="0">
      <alignment horizontal="left" vertical="center" indent="1"/>
    </xf>
    <xf numFmtId="4" fontId="269" fillId="33" borderId="150" applyNumberFormat="0" applyProtection="0">
      <alignment horizontal="right" vertical="center"/>
    </xf>
    <xf numFmtId="353" fontId="48" fillId="32" borderId="155" applyNumberFormat="0" applyProtection="0">
      <alignment horizontal="left" vertical="top" indent="1"/>
    </xf>
    <xf numFmtId="4" fontId="267" fillId="61" borderId="155" applyNumberFormat="0" applyProtection="0">
      <alignment horizontal="left" vertical="center" indent="1"/>
    </xf>
    <xf numFmtId="4" fontId="267" fillId="34" borderId="155" applyNumberFormat="0" applyProtection="0">
      <alignment vertical="center"/>
    </xf>
    <xf numFmtId="353" fontId="4" fillId="32" borderId="155" applyNumberFormat="0" applyProtection="0">
      <alignment horizontal="left" vertical="top" indent="1"/>
    </xf>
    <xf numFmtId="353" fontId="48" fillId="32" borderId="150" applyNumberFormat="0" applyProtection="0">
      <alignment horizontal="left" vertical="center" indent="1"/>
    </xf>
    <xf numFmtId="353" fontId="48" fillId="31" borderId="155" applyNumberFormat="0" applyProtection="0">
      <alignment horizontal="left" vertical="top" indent="1"/>
    </xf>
    <xf numFmtId="353" fontId="48" fillId="13" borderId="150" applyNumberFormat="0" applyFont="0" applyAlignment="0" applyProtection="0"/>
    <xf numFmtId="353" fontId="48" fillId="30" borderId="155" applyNumberFormat="0" applyProtection="0">
      <alignment horizontal="left" vertical="top" indent="1"/>
    </xf>
    <xf numFmtId="353" fontId="48" fillId="19" borderId="155" applyNumberFormat="0" applyProtection="0">
      <alignment horizontal="left" vertical="top" indent="1"/>
    </xf>
    <xf numFmtId="353" fontId="263" fillId="130" borderId="150" applyNumberFormat="0" applyAlignment="0" applyProtection="0"/>
    <xf numFmtId="353" fontId="10" fillId="0" borderId="159" applyNumberFormat="0" applyFill="0" applyAlignment="0" applyProtection="0"/>
    <xf numFmtId="353" fontId="10" fillId="0" borderId="159" applyNumberFormat="0" applyFill="0" applyAlignment="0" applyProtection="0"/>
    <xf numFmtId="37" fontId="59" fillId="0" borderId="158" applyNumberFormat="0"/>
    <xf numFmtId="4" fontId="269" fillId="33" borderId="150" applyNumberFormat="0" applyProtection="0">
      <alignment horizontal="right" vertical="center"/>
    </xf>
    <xf numFmtId="4" fontId="268" fillId="35" borderId="156" applyNumberFormat="0" applyProtection="0">
      <alignment horizontal="left" vertical="center" indent="1"/>
    </xf>
    <xf numFmtId="353" fontId="267" fillId="19" borderId="155" applyNumberFormat="0" applyProtection="0">
      <alignment horizontal="left" vertical="top" indent="1"/>
    </xf>
    <xf numFmtId="4" fontId="48" fillId="64" borderId="150" applyNumberFormat="0" applyProtection="0">
      <alignment horizontal="left" vertical="center" indent="1"/>
    </xf>
    <xf numFmtId="4" fontId="265" fillId="50" borderId="150" applyNumberFormat="0" applyProtection="0">
      <alignment horizontal="right" vertical="center"/>
    </xf>
    <xf numFmtId="4" fontId="48" fillId="0" borderId="150" applyNumberFormat="0" applyProtection="0">
      <alignment horizontal="right" vertical="center"/>
    </xf>
    <xf numFmtId="353" fontId="267" fillId="34"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 fillId="30"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center"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83" borderId="150"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19" borderId="156" applyNumberFormat="0" applyProtection="0">
      <alignment horizontal="left" vertical="center" indent="1"/>
    </xf>
    <xf numFmtId="4" fontId="48" fillId="30" borderId="156" applyNumberFormat="0" applyProtection="0">
      <alignment horizontal="left" vertical="center" indent="1"/>
    </xf>
    <xf numFmtId="4" fontId="48" fillId="19" borderId="150" applyNumberFormat="0" applyProtection="0">
      <alignment horizontal="right" vertical="center"/>
    </xf>
    <xf numFmtId="4" fontId="4" fillId="31" borderId="156" applyNumberFormat="0" applyProtection="0">
      <alignment horizontal="left" vertical="center" indent="1"/>
    </xf>
    <xf numFmtId="4" fontId="4" fillId="31" borderId="156" applyNumberFormat="0" applyProtection="0">
      <alignment horizontal="left" vertical="center" indent="1"/>
    </xf>
    <xf numFmtId="4" fontId="48" fillId="29" borderId="156" applyNumberFormat="0" applyProtection="0">
      <alignment horizontal="left" vertical="center" indent="1"/>
    </xf>
    <xf numFmtId="4" fontId="48" fillId="28" borderId="150" applyNumberFormat="0" applyProtection="0">
      <alignment horizontal="right" vertical="center"/>
    </xf>
    <xf numFmtId="4" fontId="48" fillId="27" borderId="150" applyNumberFormat="0" applyProtection="0">
      <alignment horizontal="right" vertical="center"/>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22" borderId="156" applyNumberFormat="0" applyProtection="0">
      <alignment horizontal="right" vertical="center"/>
    </xf>
    <xf numFmtId="4" fontId="48" fillId="133" borderId="150" applyNumberFormat="0" applyProtection="0">
      <alignment horizontal="right" vertical="center"/>
    </xf>
    <xf numFmtId="4" fontId="48" fillId="20" borderId="150" applyNumberFormat="0" applyProtection="0">
      <alignment horizontal="right" vertical="center"/>
    </xf>
    <xf numFmtId="4" fontId="48" fillId="64" borderId="150" applyNumberFormat="0" applyProtection="0">
      <alignment horizontal="left" vertical="center" indent="1"/>
    </xf>
    <xf numFmtId="353" fontId="266" fillId="18" borderId="155" applyNumberFormat="0" applyProtection="0">
      <alignment horizontal="left" vertical="top" indent="1"/>
    </xf>
    <xf numFmtId="4" fontId="48" fillId="45" borderId="150" applyNumberFormat="0" applyProtection="0">
      <alignment horizontal="left" vertical="center" indent="1"/>
    </xf>
    <xf numFmtId="4" fontId="265" fillId="45" borderId="150" applyNumberFormat="0" applyProtection="0">
      <alignment vertical="center"/>
    </xf>
    <xf numFmtId="4" fontId="48" fillId="18" borderId="150" applyNumberFormat="0" applyProtection="0">
      <alignment vertical="center"/>
    </xf>
    <xf numFmtId="353" fontId="179" fillId="130" borderId="154" applyNumberFormat="0" applyAlignment="0" applyProtection="0"/>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137" fillId="14" borderId="150" applyNumberFormat="0" applyAlignment="0" applyProtection="0"/>
    <xf numFmtId="353" fontId="263" fillId="130" borderId="150" applyNumberFormat="0" applyAlignment="0" applyProtection="0"/>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 fillId="19" borderId="155" applyNumberFormat="0" applyProtection="0">
      <alignment horizontal="left" vertical="top" indent="1"/>
    </xf>
    <xf numFmtId="353" fontId="48" fillId="31" borderId="155" applyNumberFormat="0" applyProtection="0">
      <alignment horizontal="left" vertical="top" indent="1"/>
    </xf>
    <xf numFmtId="353" fontId="88" fillId="31" borderId="157" applyBorder="0"/>
    <xf numFmtId="353" fontId="48" fillId="13" borderId="150" applyNumberFormat="0" applyFont="0" applyAlignment="0" applyProtection="0"/>
    <xf numFmtId="353" fontId="48" fillId="30" borderId="155" applyNumberFormat="0" applyProtection="0">
      <alignment horizontal="left" vertical="top" indent="1"/>
    </xf>
    <xf numFmtId="353" fontId="4" fillId="30" borderId="155" applyNumberFormat="0" applyProtection="0">
      <alignment horizontal="left" vertical="center"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 fillId="30" borderId="155" applyNumberFormat="0" applyProtection="0">
      <alignment horizontal="left" vertical="top" indent="1"/>
    </xf>
    <xf numFmtId="4" fontId="265" fillId="50" borderId="150" applyNumberFormat="0" applyProtection="0">
      <alignment horizontal="right" vertical="center"/>
    </xf>
    <xf numFmtId="4" fontId="48" fillId="64" borderId="150" applyNumberFormat="0" applyProtection="0">
      <alignment horizontal="left" vertical="center" indent="1"/>
    </xf>
    <xf numFmtId="353" fontId="267" fillId="19" borderId="155" applyNumberFormat="0" applyProtection="0">
      <alignment horizontal="left" vertical="top" indent="1"/>
    </xf>
    <xf numFmtId="4" fontId="268" fillId="35" borderId="156" applyNumberFormat="0" applyProtection="0">
      <alignment horizontal="left" vertical="center" indent="1"/>
    </xf>
    <xf numFmtId="37" fontId="59" fillId="0" borderId="158" applyNumberFormat="0"/>
    <xf numFmtId="353" fontId="10" fillId="0" borderId="159" applyNumberFormat="0" applyFill="0" applyAlignment="0" applyProtection="0"/>
    <xf numFmtId="353" fontId="48" fillId="32" borderId="155" applyNumberFormat="0" applyProtection="0">
      <alignment horizontal="left" vertical="top" indent="1"/>
    </xf>
    <xf numFmtId="353" fontId="48" fillId="19" borderId="155" applyNumberFormat="0" applyProtection="0">
      <alignment horizontal="left" vertical="top" indent="1"/>
    </xf>
    <xf numFmtId="4" fontId="48" fillId="23" borderId="150" applyNumberFormat="0" applyProtection="0">
      <alignment horizontal="right" vertical="center"/>
    </xf>
    <xf numFmtId="353" fontId="48" fillId="83" borderId="150" applyNumberFormat="0" applyProtection="0">
      <alignment horizontal="left" vertical="center"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4" fontId="48" fillId="64" borderId="150" applyNumberFormat="0" applyProtection="0">
      <alignment horizontal="left" vertical="center" indent="1"/>
    </xf>
    <xf numFmtId="353" fontId="48" fillId="30" borderId="150" applyNumberFormat="0" applyProtection="0">
      <alignment horizontal="left" vertical="center" indent="1"/>
    </xf>
    <xf numFmtId="210" fontId="59" fillId="0" borderId="32" applyFill="0"/>
    <xf numFmtId="4" fontId="267" fillId="34" borderId="155" applyNumberFormat="0" applyProtection="0">
      <alignment vertical="center"/>
    </xf>
    <xf numFmtId="353" fontId="10" fillId="0" borderId="159" applyNumberFormat="0" applyFill="0" applyAlignment="0" applyProtection="0"/>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353" fontId="48" fillId="61" borderId="150" applyNumberFormat="0" applyProtection="0">
      <alignment horizontal="left" vertical="center" indent="1"/>
    </xf>
    <xf numFmtId="4" fontId="48" fillId="26" borderId="150" applyNumberFormat="0" applyProtection="0">
      <alignment horizontal="right" vertical="center"/>
    </xf>
    <xf numFmtId="4" fontId="48" fillId="25" borderId="150" applyNumberFormat="0" applyProtection="0">
      <alignment horizontal="right" vertical="center"/>
    </xf>
    <xf numFmtId="4" fontId="48" fillId="24" borderId="150" applyNumberFormat="0" applyProtection="0">
      <alignment horizontal="right" vertical="center"/>
    </xf>
    <xf numFmtId="4" fontId="48" fillId="23" borderId="150" applyNumberFormat="0" applyProtection="0">
      <alignment horizontal="right" vertical="center"/>
    </xf>
    <xf numFmtId="4" fontId="48" fillId="18" borderId="150" applyNumberFormat="0" applyProtection="0">
      <alignment vertical="center"/>
    </xf>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4" fillId="30" borderId="155" applyNumberFormat="0" applyProtection="0">
      <alignment horizontal="left" vertical="center" indent="1"/>
    </xf>
    <xf numFmtId="353" fontId="263" fillId="130" borderId="150" applyNumberFormat="0" applyAlignment="0" applyProtection="0"/>
    <xf numFmtId="353" fontId="48" fillId="30" borderId="150" applyNumberFormat="0" applyProtection="0">
      <alignment horizontal="left" vertical="center" indent="1"/>
    </xf>
    <xf numFmtId="353" fontId="48" fillId="32" borderId="155" applyNumberFormat="0" applyProtection="0">
      <alignment horizontal="left" vertical="top" indent="1"/>
    </xf>
    <xf numFmtId="37" fontId="59" fillId="0" borderId="158" applyNumberFormat="0"/>
    <xf numFmtId="353" fontId="48" fillId="13" borderId="150" applyNumberFormat="0" applyFont="0" applyAlignment="0" applyProtection="0"/>
    <xf numFmtId="4" fontId="268" fillId="35" borderId="156" applyNumberFormat="0" applyProtection="0">
      <alignment horizontal="left" vertical="center" indent="1"/>
    </xf>
    <xf numFmtId="164" fontId="7" fillId="0" borderId="0" applyFont="0" applyFill="0" applyBorder="0" applyAlignment="0" applyProtection="0"/>
    <xf numFmtId="353" fontId="48" fillId="13" borderId="150" applyNumberFormat="0" applyFont="0" applyAlignment="0" applyProtection="0"/>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4" fontId="267" fillId="34" borderId="155" applyNumberFormat="0" applyProtection="0">
      <alignment vertical="center"/>
    </xf>
    <xf numFmtId="4" fontId="269" fillId="33" borderId="150" applyNumberFormat="0" applyProtection="0">
      <alignment horizontal="right" vertical="center"/>
    </xf>
    <xf numFmtId="353" fontId="10" fillId="0" borderId="159" applyNumberFormat="0" applyFill="0" applyAlignment="0" applyProtection="0"/>
    <xf numFmtId="353" fontId="4" fillId="30" borderId="155" applyNumberFormat="0" applyProtection="0">
      <alignment horizontal="left" vertical="top" indent="1"/>
    </xf>
    <xf numFmtId="4" fontId="48" fillId="26" borderId="150" applyNumberFormat="0" applyProtection="0">
      <alignment horizontal="right" vertical="center"/>
    </xf>
    <xf numFmtId="4" fontId="269" fillId="33" borderId="150" applyNumberFormat="0" applyProtection="0">
      <alignment horizontal="right" vertical="center"/>
    </xf>
    <xf numFmtId="353" fontId="10" fillId="0" borderId="159" applyNumberFormat="0" applyFill="0" applyAlignment="0" applyProtection="0"/>
    <xf numFmtId="353" fontId="4" fillId="30" borderId="155" applyNumberFormat="0" applyProtection="0">
      <alignment horizontal="left" vertical="center" indent="1"/>
    </xf>
    <xf numFmtId="353" fontId="48" fillId="19" borderId="155" applyNumberFormat="0" applyProtection="0">
      <alignment horizontal="left" vertical="top" indent="1"/>
    </xf>
    <xf numFmtId="353" fontId="263" fillId="130" borderId="150" applyNumberFormat="0" applyAlignment="0" applyProtection="0"/>
    <xf numFmtId="4" fontId="48" fillId="24" borderId="150" applyNumberFormat="0" applyProtection="0">
      <alignment horizontal="right" vertical="center"/>
    </xf>
    <xf numFmtId="210" fontId="59" fillId="0" borderId="32" applyFill="0"/>
    <xf numFmtId="353" fontId="48" fillId="13" borderId="150" applyNumberFormat="0" applyFont="0" applyAlignment="0" applyProtection="0"/>
    <xf numFmtId="353" fontId="267" fillId="34" borderId="155" applyNumberFormat="0" applyProtection="0">
      <alignment horizontal="left" vertical="top" indent="1"/>
    </xf>
    <xf numFmtId="4" fontId="267" fillId="34" borderId="155" applyNumberFormat="0" applyProtection="0">
      <alignment vertical="center"/>
    </xf>
    <xf numFmtId="353" fontId="48" fillId="13" borderId="150" applyNumberFormat="0" applyFont="0" applyAlignment="0" applyProtection="0"/>
    <xf numFmtId="353" fontId="48" fillId="13" borderId="150" applyNumberFormat="0" applyFont="0" applyAlignment="0" applyProtection="0"/>
    <xf numFmtId="353" fontId="266" fillId="18" borderId="155" applyNumberFormat="0" applyProtection="0">
      <alignment horizontal="left" vertical="top" indent="1"/>
    </xf>
    <xf numFmtId="4" fontId="48" fillId="25" borderId="150" applyNumberFormat="0" applyProtection="0">
      <alignment horizontal="right" vertical="center"/>
    </xf>
    <xf numFmtId="4" fontId="48" fillId="19" borderId="150" applyNumberFormat="0" applyProtection="0">
      <alignment horizontal="right" vertical="center"/>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 fillId="32" borderId="155" applyNumberFormat="0" applyProtection="0">
      <alignment horizontal="left" vertical="center" indent="1"/>
    </xf>
    <xf numFmtId="353" fontId="137" fillId="14" borderId="150" applyNumberFormat="0" applyAlignment="0" applyProtection="0"/>
    <xf numFmtId="37" fontId="59" fillId="0" borderId="158" applyNumberFormat="0"/>
    <xf numFmtId="353" fontId="48" fillId="30" borderId="150" applyNumberFormat="0" applyProtection="0">
      <alignment horizontal="left" vertical="center"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 fillId="19" borderId="155" applyNumberFormat="0" applyProtection="0">
      <alignment horizontal="left" vertical="top" indent="1"/>
    </xf>
    <xf numFmtId="353" fontId="48" fillId="31" borderId="155" applyNumberFormat="0" applyProtection="0">
      <alignment horizontal="left" vertical="top" indent="1"/>
    </xf>
    <xf numFmtId="4" fontId="48" fillId="29" borderId="156" applyNumberFormat="0" applyProtection="0">
      <alignment horizontal="left" vertical="center" indent="1"/>
    </xf>
    <xf numFmtId="353" fontId="137" fillId="14" borderId="150" applyNumberFormat="0" applyAlignment="0" applyProtection="0"/>
    <xf numFmtId="4" fontId="265" fillId="50" borderId="150" applyNumberFormat="0" applyProtection="0">
      <alignment horizontal="right" vertical="center"/>
    </xf>
    <xf numFmtId="4" fontId="267" fillId="34" borderId="155" applyNumberFormat="0" applyProtection="0">
      <alignment vertical="center"/>
    </xf>
    <xf numFmtId="353" fontId="48" fillId="30" borderId="155" applyNumberFormat="0" applyProtection="0">
      <alignment horizontal="left" vertical="top" indent="1"/>
    </xf>
    <xf numFmtId="4" fontId="267" fillId="61" borderId="155" applyNumberFormat="0" applyProtection="0">
      <alignment horizontal="left" vertical="center" indent="1"/>
    </xf>
    <xf numFmtId="353" fontId="4" fillId="30" borderId="155" applyNumberFormat="0" applyProtection="0">
      <alignment horizontal="left" vertical="center" indent="1"/>
    </xf>
    <xf numFmtId="4" fontId="48" fillId="64" borderId="150" applyNumberFormat="0" applyProtection="0">
      <alignment horizontal="left" vertical="center" indent="1"/>
    </xf>
    <xf numFmtId="353" fontId="48" fillId="32" borderId="150" applyNumberFormat="0" applyProtection="0">
      <alignment horizontal="left" vertical="center"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 fillId="32" borderId="155" applyNumberFormat="0" applyProtection="0">
      <alignment horizontal="left" vertical="top" indent="1"/>
    </xf>
    <xf numFmtId="353" fontId="48" fillId="19" borderId="155" applyNumberFormat="0" applyProtection="0">
      <alignment horizontal="left" vertical="top" indent="1"/>
    </xf>
    <xf numFmtId="353" fontId="4" fillId="19" borderId="155" applyNumberFormat="0" applyProtection="0">
      <alignment horizontal="left" vertical="center"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4" fontId="48" fillId="27" borderId="150" applyNumberFormat="0" applyProtection="0">
      <alignment horizontal="right" vertical="center"/>
    </xf>
    <xf numFmtId="4" fontId="48" fillId="30" borderId="156" applyNumberFormat="0" applyProtection="0">
      <alignment horizontal="left" vertical="center" indent="1"/>
    </xf>
    <xf numFmtId="4" fontId="48" fillId="64" borderId="150" applyNumberFormat="0" applyProtection="0">
      <alignment horizontal="left" vertical="center" indent="1"/>
    </xf>
    <xf numFmtId="4" fontId="48" fillId="27" borderId="150" applyNumberFormat="0" applyProtection="0">
      <alignment horizontal="right" vertical="center"/>
    </xf>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48" fillId="13" borderId="150" applyNumberFormat="0" applyFont="0" applyAlignment="0" applyProtection="0"/>
    <xf numFmtId="4" fontId="265" fillId="45" borderId="150" applyNumberFormat="0" applyProtection="0">
      <alignment vertical="center"/>
    </xf>
    <xf numFmtId="4" fontId="48" fillId="25" borderId="150" applyNumberFormat="0" applyProtection="0">
      <alignment horizontal="right" vertical="center"/>
    </xf>
    <xf numFmtId="4" fontId="48" fillId="19" borderId="156" applyNumberFormat="0" applyProtection="0">
      <alignment horizontal="left" vertical="center"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164" fontId="7" fillId="0" borderId="0" applyFont="0" applyFill="0" applyBorder="0" applyAlignment="0" applyProtection="0"/>
    <xf numFmtId="4" fontId="48" fillId="23" borderId="150" applyNumberFormat="0" applyProtection="0">
      <alignment horizontal="right" vertical="center"/>
    </xf>
    <xf numFmtId="164" fontId="7" fillId="0" borderId="0" applyFont="0" applyFill="0" applyBorder="0" applyAlignment="0" applyProtection="0"/>
    <xf numFmtId="353" fontId="48" fillId="13" borderId="150" applyNumberFormat="0" applyFont="0" applyAlignment="0" applyProtection="0"/>
    <xf numFmtId="4" fontId="48" fillId="18" borderId="150" applyNumberFormat="0" applyProtection="0">
      <alignment vertical="center"/>
    </xf>
    <xf numFmtId="4" fontId="265" fillId="45" borderId="150" applyNumberFormat="0" applyProtection="0">
      <alignment vertical="center"/>
    </xf>
    <xf numFmtId="4" fontId="48" fillId="25" borderId="150" applyNumberFormat="0" applyProtection="0">
      <alignment horizontal="right" vertical="center"/>
    </xf>
    <xf numFmtId="4" fontId="48" fillId="29" borderId="156" applyNumberFormat="0" applyProtection="0">
      <alignment horizontal="left" vertical="center" indent="1"/>
    </xf>
    <xf numFmtId="4" fontId="48" fillId="133" borderId="150" applyNumberFormat="0" applyProtection="0">
      <alignment horizontal="right" vertical="center"/>
    </xf>
    <xf numFmtId="4" fontId="48" fillId="19" borderId="150" applyNumberFormat="0" applyProtection="0">
      <alignment horizontal="right" vertical="center"/>
    </xf>
    <xf numFmtId="353" fontId="48" fillId="61" borderId="150" applyNumberFormat="0" applyProtection="0">
      <alignment horizontal="left" vertical="center" indent="1"/>
    </xf>
    <xf numFmtId="210" fontId="59" fillId="0" borderId="32" applyFill="0"/>
    <xf numFmtId="353" fontId="48" fillId="32" borderId="155" applyNumberFormat="0" applyProtection="0">
      <alignment horizontal="left" vertical="top" indent="1"/>
    </xf>
    <xf numFmtId="4" fontId="48" fillId="19" borderId="150" applyNumberFormat="0" applyProtection="0">
      <alignment horizontal="right" vertical="center"/>
    </xf>
    <xf numFmtId="353" fontId="179" fillId="130" borderId="154" applyNumberFormat="0" applyAlignment="0" applyProtection="0"/>
    <xf numFmtId="353" fontId="48" fillId="13" borderId="150" applyNumberFormat="0" applyFont="0" applyAlignment="0" applyProtection="0"/>
    <xf numFmtId="353" fontId="179" fillId="130" borderId="154" applyNumberFormat="0" applyAlignment="0" applyProtection="0"/>
    <xf numFmtId="353" fontId="48" fillId="61" borderId="150" applyNumberFormat="0" applyProtection="0">
      <alignment horizontal="left" vertical="center"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center" indent="1"/>
    </xf>
    <xf numFmtId="4" fontId="48" fillId="27" borderId="150" applyNumberFormat="0" applyProtection="0">
      <alignment horizontal="right" vertical="center"/>
    </xf>
    <xf numFmtId="353" fontId="266" fillId="18" borderId="155" applyNumberFormat="0" applyProtection="0">
      <alignment horizontal="left" vertical="top" indent="1"/>
    </xf>
    <xf numFmtId="353" fontId="48" fillId="13" borderId="150" applyNumberFormat="0" applyFont="0" applyAlignment="0" applyProtection="0"/>
    <xf numFmtId="353" fontId="137" fillId="14"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4" fontId="48" fillId="133" borderId="150" applyNumberFormat="0" applyProtection="0">
      <alignment horizontal="right" vertical="center"/>
    </xf>
    <xf numFmtId="4" fontId="48" fillId="45" borderId="150" applyNumberFormat="0" applyProtection="0">
      <alignment horizontal="left" vertical="center" indent="1"/>
    </xf>
    <xf numFmtId="4" fontId="4" fillId="31" borderId="156" applyNumberFormat="0" applyProtection="0">
      <alignment horizontal="left" vertical="center" indent="1"/>
    </xf>
    <xf numFmtId="4" fontId="48" fillId="25" borderId="150" applyNumberFormat="0" applyProtection="0">
      <alignment horizontal="right" vertical="center"/>
    </xf>
    <xf numFmtId="4" fontId="48" fillId="23" borderId="150" applyNumberFormat="0" applyProtection="0">
      <alignment horizontal="right" vertical="center"/>
    </xf>
    <xf numFmtId="353" fontId="48" fillId="31" borderId="155" applyNumberFormat="0" applyProtection="0">
      <alignment horizontal="left" vertical="top" indent="1"/>
    </xf>
    <xf numFmtId="353" fontId="263" fillId="130" borderId="150" applyNumberFormat="0" applyAlignment="0" applyProtection="0"/>
    <xf numFmtId="353" fontId="48" fillId="19" borderId="155" applyNumberFormat="0" applyProtection="0">
      <alignment horizontal="left" vertical="top"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 fillId="30" borderId="155" applyNumberFormat="0" applyProtection="0">
      <alignment horizontal="left" vertical="top" indent="1"/>
    </xf>
    <xf numFmtId="353" fontId="48" fillId="30" borderId="155" applyNumberFormat="0" applyProtection="0">
      <alignment horizontal="left" vertical="top" indent="1"/>
    </xf>
    <xf numFmtId="4" fontId="48" fillId="0" borderId="150" applyNumberFormat="0" applyProtection="0">
      <alignment horizontal="right" vertical="center"/>
    </xf>
    <xf numFmtId="353" fontId="10" fillId="0" borderId="159" applyNumberFormat="0" applyFill="0" applyAlignment="0" applyProtection="0"/>
    <xf numFmtId="353" fontId="88" fillId="31" borderId="157" applyBorder="0"/>
    <xf numFmtId="353" fontId="48" fillId="30" borderId="155" applyNumberFormat="0" applyProtection="0">
      <alignment horizontal="left" vertical="top" indent="1"/>
    </xf>
    <xf numFmtId="353" fontId="48" fillId="30" borderId="155" applyNumberFormat="0" applyProtection="0">
      <alignment horizontal="left" vertical="top" indent="1"/>
    </xf>
    <xf numFmtId="210" fontId="59" fillId="0" borderId="32" applyFill="0"/>
    <xf numFmtId="353" fontId="48" fillId="30" borderId="155" applyNumberFormat="0" applyProtection="0">
      <alignment horizontal="left" vertical="top" indent="1"/>
    </xf>
    <xf numFmtId="4" fontId="48" fillId="27" borderId="150" applyNumberFormat="0" applyProtection="0">
      <alignment horizontal="right" vertical="center"/>
    </xf>
    <xf numFmtId="4" fontId="48" fillId="19" borderId="156" applyNumberFormat="0" applyProtection="0">
      <alignment horizontal="left" vertical="center" indent="1"/>
    </xf>
    <xf numFmtId="353" fontId="48" fillId="31" borderId="155" applyNumberFormat="0" applyProtection="0">
      <alignment horizontal="left" vertical="top"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4" fontId="268" fillId="35" borderId="156" applyNumberFormat="0" applyProtection="0">
      <alignment horizontal="left" vertical="center" indent="1"/>
    </xf>
    <xf numFmtId="353" fontId="137" fillId="14" borderId="150" applyNumberFormat="0" applyAlignment="0" applyProtection="0"/>
    <xf numFmtId="353" fontId="4" fillId="32" borderId="155" applyNumberFormat="0" applyProtection="0">
      <alignment horizontal="left" vertical="top" indent="1"/>
    </xf>
    <xf numFmtId="353" fontId="137" fillId="14" borderId="150" applyNumberFormat="0" applyAlignment="0" applyProtection="0"/>
    <xf numFmtId="353" fontId="4" fillId="19" borderId="155" applyNumberFormat="0" applyProtection="0">
      <alignment horizontal="left" vertical="center" indent="1"/>
    </xf>
    <xf numFmtId="353" fontId="48" fillId="31" borderId="155" applyNumberFormat="0" applyProtection="0">
      <alignment horizontal="left" vertical="top" indent="1"/>
    </xf>
    <xf numFmtId="4" fontId="48" fillId="19" borderId="156" applyNumberFormat="0" applyProtection="0">
      <alignment horizontal="left" vertical="center" indent="1"/>
    </xf>
    <xf numFmtId="4" fontId="48" fillId="27" borderId="150" applyNumberFormat="0" applyProtection="0">
      <alignment horizontal="right" vertical="center"/>
    </xf>
    <xf numFmtId="4" fontId="48" fillId="20" borderId="150" applyNumberFormat="0" applyProtection="0">
      <alignment horizontal="right" vertical="center"/>
    </xf>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32" borderId="150" applyNumberFormat="0" applyProtection="0">
      <alignment horizontal="left" vertical="center" indent="1"/>
    </xf>
    <xf numFmtId="4" fontId="48" fillId="133" borderId="150" applyNumberFormat="0" applyProtection="0">
      <alignment horizontal="right" vertical="center"/>
    </xf>
    <xf numFmtId="353" fontId="48" fillId="30" borderId="155" applyNumberFormat="0" applyProtection="0">
      <alignment horizontal="left" vertical="top" indent="1"/>
    </xf>
    <xf numFmtId="4" fontId="48" fillId="30" borderId="156" applyNumberFormat="0" applyProtection="0">
      <alignment horizontal="left" vertical="center" indent="1"/>
    </xf>
    <xf numFmtId="353" fontId="48" fillId="31" borderId="155" applyNumberFormat="0" applyProtection="0">
      <alignment horizontal="left" vertical="top" indent="1"/>
    </xf>
    <xf numFmtId="353" fontId="48" fillId="83" borderId="150" applyNumberFormat="0" applyProtection="0">
      <alignment horizontal="left" vertical="center"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267" fillId="19" borderId="155" applyNumberFormat="0" applyProtection="0">
      <alignment horizontal="left" vertical="top" indent="1"/>
    </xf>
    <xf numFmtId="4" fontId="48" fillId="0" borderId="150" applyNumberFormat="0" applyProtection="0">
      <alignment horizontal="right" vertical="center"/>
    </xf>
    <xf numFmtId="353" fontId="4" fillId="32" borderId="155" applyNumberFormat="0" applyProtection="0">
      <alignment horizontal="left" vertical="top" indent="1"/>
    </xf>
    <xf numFmtId="37" fontId="59" fillId="0" borderId="158" applyNumberFormat="0"/>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4" fontId="48" fillId="19" borderId="156" applyNumberFormat="0" applyProtection="0">
      <alignment horizontal="left" vertical="center" indent="1"/>
    </xf>
    <xf numFmtId="4" fontId="48" fillId="22" borderId="156" applyNumberFormat="0" applyProtection="0">
      <alignment horizontal="right" vertical="center"/>
    </xf>
    <xf numFmtId="353" fontId="263" fillId="130" borderId="150" applyNumberFormat="0" applyAlignment="0" applyProtection="0"/>
    <xf numFmtId="353" fontId="48" fillId="32" borderId="155" applyNumberFormat="0" applyProtection="0">
      <alignment horizontal="left" vertical="top" indent="1"/>
    </xf>
    <xf numFmtId="353" fontId="48" fillId="13" borderId="150" applyNumberFormat="0" applyFont="0" applyAlignment="0" applyProtection="0"/>
    <xf numFmtId="353" fontId="48" fillId="13" borderId="150" applyNumberFormat="0" applyFont="0" applyAlignment="0" applyProtection="0"/>
    <xf numFmtId="353" fontId="48" fillId="19" borderId="155" applyNumberFormat="0" applyProtection="0">
      <alignment horizontal="left" vertical="top" indent="1"/>
    </xf>
    <xf numFmtId="353" fontId="4" fillId="31" borderId="155" applyNumberFormat="0" applyProtection="0">
      <alignment horizontal="left" vertical="center" indent="1"/>
    </xf>
    <xf numFmtId="353" fontId="4" fillId="19" borderId="155" applyNumberFormat="0" applyProtection="0">
      <alignment horizontal="left" vertical="top" indent="1"/>
    </xf>
    <xf numFmtId="353" fontId="48" fillId="31" borderId="155" applyNumberFormat="0" applyProtection="0">
      <alignment horizontal="left" vertical="top" indent="1"/>
    </xf>
    <xf numFmtId="4" fontId="48" fillId="0" borderId="150" applyNumberFormat="0" applyProtection="0">
      <alignment horizontal="right" vertical="center"/>
    </xf>
    <xf numFmtId="353" fontId="48" fillId="13" borderId="150" applyNumberFormat="0" applyFont="0" applyAlignment="0" applyProtection="0"/>
    <xf numFmtId="4" fontId="48" fillId="23" borderId="150" applyNumberFormat="0" applyProtection="0">
      <alignment horizontal="right" vertical="center"/>
    </xf>
    <xf numFmtId="4" fontId="48" fillId="23" borderId="150" applyNumberFormat="0" applyProtection="0">
      <alignment horizontal="right" vertical="center"/>
    </xf>
    <xf numFmtId="4" fontId="48" fillId="28" borderId="150" applyNumberFormat="0" applyProtection="0">
      <alignment horizontal="right" vertical="center"/>
    </xf>
    <xf numFmtId="353" fontId="48" fillId="61" borderId="150" applyNumberFormat="0" applyProtection="0">
      <alignment horizontal="left" vertical="center"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4" fontId="269" fillId="33" borderId="150" applyNumberFormat="0" applyProtection="0">
      <alignment horizontal="right" vertical="center"/>
    </xf>
    <xf numFmtId="4" fontId="48" fillId="64" borderId="150" applyNumberFormat="0" applyProtection="0">
      <alignment horizontal="left" vertical="center" indent="1"/>
    </xf>
    <xf numFmtId="353" fontId="48" fillId="30" borderId="155" applyNumberFormat="0" applyProtection="0">
      <alignment horizontal="left" vertical="top" indent="1"/>
    </xf>
    <xf numFmtId="4" fontId="268" fillId="35" borderId="156" applyNumberFormat="0" applyProtection="0">
      <alignment horizontal="left" vertical="center"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4" fontId="48" fillId="19" borderId="150" applyNumberFormat="0" applyProtection="0">
      <alignment horizontal="right" vertical="center"/>
    </xf>
    <xf numFmtId="4" fontId="48" fillId="20" borderId="150" applyNumberFormat="0" applyProtection="0">
      <alignment horizontal="right" vertical="center"/>
    </xf>
    <xf numFmtId="353" fontId="48" fillId="30" borderId="155" applyNumberFormat="0" applyProtection="0">
      <alignment horizontal="left" vertical="top" indent="1"/>
    </xf>
    <xf numFmtId="353" fontId="48" fillId="31" borderId="155" applyNumberFormat="0" applyProtection="0">
      <alignment horizontal="left" vertical="top" indent="1"/>
    </xf>
    <xf numFmtId="353" fontId="48" fillId="13" borderId="150" applyNumberFormat="0" applyFont="0" applyAlignment="0" applyProtection="0"/>
    <xf numFmtId="353" fontId="48" fillId="13" borderId="150" applyNumberFormat="0" applyFont="0" applyAlignment="0" applyProtection="0"/>
    <xf numFmtId="4" fontId="48" fillId="64" borderId="150" applyNumberFormat="0" applyProtection="0">
      <alignment horizontal="left" vertical="center" indent="1"/>
    </xf>
    <xf numFmtId="353" fontId="48" fillId="30" borderId="155" applyNumberFormat="0" applyProtection="0">
      <alignment horizontal="left" vertical="top" indent="1"/>
    </xf>
    <xf numFmtId="353" fontId="48" fillId="19" borderId="155" applyNumberFormat="0" applyProtection="0">
      <alignment horizontal="left" vertical="top" indent="1"/>
    </xf>
    <xf numFmtId="4" fontId="4" fillId="31" borderId="156" applyNumberFormat="0" applyProtection="0">
      <alignment horizontal="left" vertical="center" indent="1"/>
    </xf>
    <xf numFmtId="353" fontId="179" fillId="130" borderId="154" applyNumberFormat="0" applyAlignment="0" applyProtection="0"/>
    <xf numFmtId="164" fontId="7" fillId="0" borderId="0" applyFont="0" applyFill="0" applyBorder="0" applyAlignment="0" applyProtection="0"/>
    <xf numFmtId="353" fontId="266" fillId="18" borderId="155" applyNumberFormat="0" applyProtection="0">
      <alignment horizontal="left" vertical="top" indent="1"/>
    </xf>
    <xf numFmtId="4" fontId="48" fillId="27" borderId="150" applyNumberFormat="0" applyProtection="0">
      <alignment horizontal="right" vertical="center"/>
    </xf>
    <xf numFmtId="4" fontId="48" fillId="19" borderId="156" applyNumberFormat="0" applyProtection="0">
      <alignment horizontal="left" vertical="center" indent="1"/>
    </xf>
    <xf numFmtId="353" fontId="4" fillId="31" borderId="155" applyNumberFormat="0" applyProtection="0">
      <alignment horizontal="left" vertical="top" indent="1"/>
    </xf>
    <xf numFmtId="353" fontId="48" fillId="32" borderId="155" applyNumberFormat="0" applyProtection="0">
      <alignment horizontal="left" vertical="top" indent="1"/>
    </xf>
    <xf numFmtId="353" fontId="48" fillId="32" borderId="150" applyNumberFormat="0" applyProtection="0">
      <alignment horizontal="left" vertical="center" indent="1"/>
    </xf>
    <xf numFmtId="353" fontId="4" fillId="19" borderId="155" applyNumberFormat="0" applyProtection="0">
      <alignment horizontal="left" vertical="center" indent="1"/>
    </xf>
    <xf numFmtId="353" fontId="48" fillId="31" borderId="155" applyNumberFormat="0" applyProtection="0">
      <alignment horizontal="left" vertical="top" indent="1"/>
    </xf>
    <xf numFmtId="4" fontId="4" fillId="31" borderId="156" applyNumberFormat="0" applyProtection="0">
      <alignment horizontal="left" vertical="center" indent="1"/>
    </xf>
    <xf numFmtId="4" fontId="48" fillId="133" borderId="150" applyNumberFormat="0" applyProtection="0">
      <alignment horizontal="right" vertical="center"/>
    </xf>
    <xf numFmtId="353" fontId="48" fillId="13" borderId="150" applyNumberFormat="0" applyFont="0" applyAlignment="0" applyProtection="0"/>
    <xf numFmtId="353" fontId="263" fillId="130" borderId="150" applyNumberFormat="0" applyAlignment="0" applyProtection="0"/>
    <xf numFmtId="353" fontId="137" fillId="14"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4" fontId="265" fillId="45" borderId="150" applyNumberFormat="0" applyProtection="0">
      <alignment vertical="center"/>
    </xf>
    <xf numFmtId="4" fontId="48" fillId="19" borderId="150" applyNumberFormat="0" applyProtection="0">
      <alignment horizontal="right" vertical="center"/>
    </xf>
    <xf numFmtId="4" fontId="48" fillId="133" borderId="150" applyNumberFormat="0" applyProtection="0">
      <alignment horizontal="right" vertical="center"/>
    </xf>
    <xf numFmtId="353" fontId="48" fillId="31" borderId="155" applyNumberFormat="0" applyProtection="0">
      <alignment horizontal="left" vertical="top" indent="1"/>
    </xf>
    <xf numFmtId="4" fontId="48" fillId="29" borderId="156" applyNumberFormat="0" applyProtection="0">
      <alignment horizontal="left" vertical="center" indent="1"/>
    </xf>
    <xf numFmtId="4" fontId="48" fillId="26" borderId="150" applyNumberFormat="0" applyProtection="0">
      <alignment horizontal="right" vertical="center"/>
    </xf>
    <xf numFmtId="353" fontId="48" fillId="31"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8" fillId="30" borderId="155" applyNumberFormat="0" applyProtection="0">
      <alignment horizontal="left" vertical="top" indent="1"/>
    </xf>
    <xf numFmtId="4" fontId="267" fillId="34" borderId="155" applyNumberFormat="0" applyProtection="0">
      <alignment vertical="center"/>
    </xf>
    <xf numFmtId="4" fontId="268" fillId="35" borderId="156" applyNumberFormat="0" applyProtection="0">
      <alignment horizontal="left" vertical="center" indent="1"/>
    </xf>
    <xf numFmtId="353" fontId="48" fillId="19" borderId="155" applyNumberFormat="0" applyProtection="0">
      <alignment horizontal="left" vertical="top" indent="1"/>
    </xf>
    <xf numFmtId="4" fontId="48" fillId="64" borderId="150" applyNumberFormat="0" applyProtection="0">
      <alignment horizontal="left" vertical="center" indent="1"/>
    </xf>
    <xf numFmtId="353" fontId="48" fillId="30" borderId="155" applyNumberFormat="0" applyProtection="0">
      <alignment horizontal="left" vertical="top" indent="1"/>
    </xf>
    <xf numFmtId="4" fontId="48" fillId="0" borderId="150" applyNumberFormat="0" applyProtection="0">
      <alignment horizontal="right" vertical="center"/>
    </xf>
    <xf numFmtId="353" fontId="263" fillId="130" borderId="150" applyNumberFormat="0" applyAlignment="0" applyProtection="0"/>
    <xf numFmtId="353" fontId="48" fillId="13" borderId="150" applyNumberFormat="0" applyFont="0" applyAlignment="0" applyProtection="0"/>
    <xf numFmtId="4" fontId="4" fillId="31" borderId="156" applyNumberFormat="0" applyProtection="0">
      <alignment horizontal="left" vertical="center"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10" fillId="0" borderId="159" applyNumberFormat="0" applyFill="0" applyAlignment="0" applyProtection="0"/>
    <xf numFmtId="353" fontId="48" fillId="13" borderId="150" applyNumberFormat="0" applyFont="0" applyAlignment="0" applyProtection="0"/>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4" fontId="4" fillId="31" borderId="156" applyNumberFormat="0" applyProtection="0">
      <alignment horizontal="left" vertical="center" indent="1"/>
    </xf>
    <xf numFmtId="4" fontId="48" fillId="23" borderId="150" applyNumberFormat="0" applyProtection="0">
      <alignment horizontal="right" vertical="center"/>
    </xf>
    <xf numFmtId="4" fontId="265" fillId="45" borderId="150" applyNumberFormat="0" applyProtection="0">
      <alignment vertical="center"/>
    </xf>
    <xf numFmtId="353" fontId="48" fillId="13" borderId="150" applyNumberFormat="0" applyFont="0" applyAlignment="0" applyProtection="0"/>
    <xf numFmtId="353" fontId="263" fillId="130" borderId="150" applyNumberFormat="0" applyAlignment="0" applyProtection="0"/>
    <xf numFmtId="4" fontId="48" fillId="133" borderId="150" applyNumberFormat="0" applyProtection="0">
      <alignment horizontal="right" vertical="center"/>
    </xf>
    <xf numFmtId="353" fontId="48" fillId="13" borderId="150" applyNumberFormat="0" applyFont="0" applyAlignment="0" applyProtection="0"/>
    <xf numFmtId="353" fontId="267" fillId="34" borderId="155" applyNumberFormat="0" applyProtection="0">
      <alignment horizontal="left" vertical="top" indent="1"/>
    </xf>
    <xf numFmtId="4" fontId="48" fillId="25" borderId="150" applyNumberFormat="0" applyProtection="0">
      <alignment horizontal="right" vertical="center"/>
    </xf>
    <xf numFmtId="4" fontId="4" fillId="31" borderId="156" applyNumberFormat="0" applyProtection="0">
      <alignment horizontal="left" vertical="center"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 fillId="30" borderId="155" applyNumberFormat="0" applyProtection="0">
      <alignment horizontal="left" vertical="center"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10" fillId="0" borderId="159" applyNumberFormat="0" applyFill="0" applyAlignment="0" applyProtection="0"/>
    <xf numFmtId="353" fontId="48" fillId="32" borderId="155" applyNumberFormat="0" applyProtection="0">
      <alignment horizontal="left" vertical="top" indent="1"/>
    </xf>
    <xf numFmtId="353" fontId="263" fillId="130" borderId="150" applyNumberFormat="0" applyAlignment="0" applyProtection="0"/>
    <xf numFmtId="4" fontId="48" fillId="0" borderId="150" applyNumberFormat="0" applyProtection="0">
      <alignment horizontal="right" vertical="center"/>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83" borderId="150" applyNumberFormat="0" applyProtection="0">
      <alignment horizontal="left" vertical="center" indent="1"/>
    </xf>
    <xf numFmtId="353" fontId="4" fillId="31" borderId="155" applyNumberFormat="0" applyProtection="0">
      <alignment horizontal="left" vertical="top" indent="1"/>
    </xf>
    <xf numFmtId="4" fontId="48" fillId="28" borderId="150" applyNumberFormat="0" applyProtection="0">
      <alignment horizontal="right" vertical="center"/>
    </xf>
    <xf numFmtId="353" fontId="266" fillId="18" borderId="155" applyNumberFormat="0" applyProtection="0">
      <alignment horizontal="left" vertical="top" indent="1"/>
    </xf>
    <xf numFmtId="353" fontId="88" fillId="31" borderId="157" applyBorder="0"/>
    <xf numFmtId="353" fontId="48" fillId="32" borderId="150" applyNumberFormat="0" applyProtection="0">
      <alignment horizontal="left" vertical="center" indent="1"/>
    </xf>
    <xf numFmtId="353" fontId="137" fillId="14" borderId="150" applyNumberFormat="0" applyAlignment="0" applyProtection="0"/>
    <xf numFmtId="4" fontId="267" fillId="61" borderId="155" applyNumberFormat="0" applyProtection="0">
      <alignment horizontal="left" vertical="center" indent="1"/>
    </xf>
    <xf numFmtId="353" fontId="48" fillId="13" borderId="150" applyNumberFormat="0" applyFont="0" applyAlignment="0" applyProtection="0"/>
    <xf numFmtId="353" fontId="263" fillId="130" borderId="150" applyNumberFormat="0" applyAlignment="0" applyProtection="0"/>
    <xf numFmtId="4" fontId="48" fillId="45" borderId="150" applyNumberFormat="0" applyProtection="0">
      <alignment horizontal="left" vertical="center" indent="1"/>
    </xf>
    <xf numFmtId="4" fontId="48" fillId="24" borderId="150" applyNumberFormat="0" applyProtection="0">
      <alignment horizontal="right" vertical="center"/>
    </xf>
    <xf numFmtId="4" fontId="4" fillId="31" borderId="156" applyNumberFormat="0" applyProtection="0">
      <alignment horizontal="left" vertical="center" indent="1"/>
    </xf>
    <xf numFmtId="353" fontId="4" fillId="31" borderId="155" applyNumberFormat="0" applyProtection="0">
      <alignment horizontal="left" vertical="top"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32" borderId="150" applyNumberFormat="0" applyProtection="0">
      <alignment horizontal="left" vertical="center" indent="1"/>
    </xf>
    <xf numFmtId="353" fontId="10" fillId="0" borderId="159" applyNumberFormat="0" applyFill="0" applyAlignment="0" applyProtection="0"/>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4" fontId="4" fillId="31" borderId="156" applyNumberFormat="0" applyProtection="0">
      <alignment horizontal="left" vertical="center" indent="1"/>
    </xf>
    <xf numFmtId="4" fontId="48" fillId="64" borderId="150" applyNumberFormat="0" applyProtection="0">
      <alignment horizontal="left" vertical="center" indent="1"/>
    </xf>
    <xf numFmtId="353" fontId="267" fillId="34" borderId="155" applyNumberFormat="0" applyProtection="0">
      <alignment horizontal="left" vertical="top" indent="1"/>
    </xf>
    <xf numFmtId="353" fontId="48" fillId="30" borderId="155" applyNumberFormat="0" applyProtection="0">
      <alignment horizontal="left" vertical="top" indent="1"/>
    </xf>
    <xf numFmtId="353" fontId="267" fillId="34" borderId="155" applyNumberFormat="0" applyProtection="0">
      <alignment horizontal="left" vertical="top" indent="1"/>
    </xf>
    <xf numFmtId="353" fontId="48" fillId="32" borderId="155" applyNumberFormat="0" applyProtection="0">
      <alignment horizontal="left" vertical="top" indent="1"/>
    </xf>
    <xf numFmtId="353" fontId="267" fillId="19" borderId="155" applyNumberFormat="0" applyProtection="0">
      <alignment horizontal="left" vertical="top" indent="1"/>
    </xf>
    <xf numFmtId="353" fontId="88" fillId="31" borderId="157" applyBorder="0"/>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210" fontId="59" fillId="0" borderId="32" applyFill="0"/>
    <xf numFmtId="4" fontId="48" fillId="28" borderId="150" applyNumberFormat="0" applyProtection="0">
      <alignment horizontal="right" vertical="center"/>
    </xf>
    <xf numFmtId="4" fontId="48" fillId="19" borderId="156" applyNumberFormat="0" applyProtection="0">
      <alignment horizontal="left" vertical="center" indent="1"/>
    </xf>
    <xf numFmtId="4" fontId="48" fillId="20" borderId="150" applyNumberFormat="0" applyProtection="0">
      <alignment horizontal="right" vertical="center"/>
    </xf>
    <xf numFmtId="4" fontId="48" fillId="28" borderId="150" applyNumberFormat="0" applyProtection="0">
      <alignment horizontal="right" vertical="center"/>
    </xf>
    <xf numFmtId="353" fontId="179" fillId="130" borderId="154"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137" fillId="14" borderId="150" applyNumberFormat="0" applyAlignment="0" applyProtection="0"/>
    <xf numFmtId="353" fontId="48" fillId="13" borderId="150" applyNumberFormat="0" applyFont="0" applyAlignment="0" applyProtection="0"/>
    <xf numFmtId="4" fontId="48" fillId="18" borderId="150" applyNumberFormat="0" applyProtection="0">
      <alignment vertical="center"/>
    </xf>
    <xf numFmtId="4" fontId="48" fillId="24" borderId="150" applyNumberFormat="0" applyProtection="0">
      <alignment horizontal="right" vertical="center"/>
    </xf>
    <xf numFmtId="4" fontId="48" fillId="30" borderId="156" applyNumberFormat="0" applyProtection="0">
      <alignment horizontal="left" vertical="center"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 fillId="32" borderId="155" applyNumberFormat="0" applyProtection="0">
      <alignment horizontal="left" vertical="center" indent="1"/>
    </xf>
    <xf numFmtId="353" fontId="48" fillId="32" borderId="155" applyNumberFormat="0" applyProtection="0">
      <alignment horizontal="left" vertical="top" indent="1"/>
    </xf>
    <xf numFmtId="353" fontId="48" fillId="31" borderId="155" applyNumberFormat="0" applyProtection="0">
      <alignment horizontal="left" vertical="top" indent="1"/>
    </xf>
    <xf numFmtId="4" fontId="48" fillId="24" borderId="150" applyNumberFormat="0" applyProtection="0">
      <alignment horizontal="right" vertical="center"/>
    </xf>
    <xf numFmtId="4" fontId="48" fillId="18" borderId="150" applyNumberFormat="0" applyProtection="0">
      <alignment vertical="center"/>
    </xf>
    <xf numFmtId="4" fontId="48" fillId="64" borderId="150" applyNumberFormat="0" applyProtection="0">
      <alignment horizontal="left" vertical="center" indent="1"/>
    </xf>
    <xf numFmtId="4" fontId="48" fillId="45" borderId="150" applyNumberFormat="0" applyProtection="0">
      <alignment horizontal="left" vertical="center" indent="1"/>
    </xf>
    <xf numFmtId="4" fontId="48" fillId="26" borderId="150" applyNumberFormat="0" applyProtection="0">
      <alignment horizontal="right" vertical="center"/>
    </xf>
    <xf numFmtId="4" fontId="4" fillId="31" borderId="156" applyNumberFormat="0" applyProtection="0">
      <alignment horizontal="left" vertical="center" indent="1"/>
    </xf>
    <xf numFmtId="4" fontId="48" fillId="22" borderId="156" applyNumberFormat="0" applyProtection="0">
      <alignment horizontal="right" vertical="center"/>
    </xf>
    <xf numFmtId="4" fontId="48" fillId="30" borderId="156" applyNumberFormat="0" applyProtection="0">
      <alignment horizontal="left" vertical="center" indent="1"/>
    </xf>
    <xf numFmtId="353" fontId="4" fillId="31" borderId="155" applyNumberFormat="0" applyProtection="0">
      <alignment horizontal="left" vertical="center" indent="1"/>
    </xf>
    <xf numFmtId="353" fontId="48" fillId="32" borderId="155" applyNumberFormat="0" applyProtection="0">
      <alignment horizontal="left" vertical="top" indent="1"/>
    </xf>
    <xf numFmtId="4" fontId="4" fillId="31" borderId="156" applyNumberFormat="0" applyProtection="0">
      <alignment horizontal="left" vertical="center" indent="1"/>
    </xf>
    <xf numFmtId="353" fontId="179" fillId="130" borderId="154" applyNumberFormat="0" applyAlignment="0" applyProtection="0"/>
    <xf numFmtId="353" fontId="48" fillId="13" borderId="150" applyNumberFormat="0" applyFont="0" applyAlignment="0" applyProtection="0"/>
    <xf numFmtId="4" fontId="48" fillId="18" borderId="150" applyNumberFormat="0" applyProtection="0">
      <alignment vertical="center"/>
    </xf>
    <xf numFmtId="353" fontId="4" fillId="31" borderId="155" applyNumberFormat="0" applyProtection="0">
      <alignment horizontal="left" vertical="center" indent="1"/>
    </xf>
    <xf numFmtId="353" fontId="48" fillId="30" borderId="155" applyNumberFormat="0" applyProtection="0">
      <alignment horizontal="left" vertical="top" indent="1"/>
    </xf>
    <xf numFmtId="353" fontId="4"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8" fillId="61" borderId="150" applyNumberFormat="0" applyProtection="0">
      <alignment horizontal="left" vertical="center" indent="1"/>
    </xf>
    <xf numFmtId="4" fontId="48" fillId="26" borderId="150" applyNumberFormat="0" applyProtection="0">
      <alignment horizontal="right" vertical="center"/>
    </xf>
    <xf numFmtId="4" fontId="48" fillId="45" borderId="150" applyNumberFormat="0" applyProtection="0">
      <alignment horizontal="left" vertical="center" indent="1"/>
    </xf>
    <xf numFmtId="353" fontId="48" fillId="13" borderId="150" applyNumberFormat="0" applyFont="0" applyAlignment="0" applyProtection="0"/>
    <xf numFmtId="353" fontId="137" fillId="14" borderId="150" applyNumberForma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4" fontId="48" fillId="25" borderId="150" applyNumberFormat="0" applyProtection="0">
      <alignment horizontal="right" vertical="center"/>
    </xf>
    <xf numFmtId="353" fontId="266" fillId="18" borderId="155" applyNumberFormat="0" applyProtection="0">
      <alignment horizontal="left" vertical="top" indent="1"/>
    </xf>
    <xf numFmtId="4" fontId="48" fillId="19" borderId="150" applyNumberFormat="0" applyProtection="0">
      <alignment horizontal="right" vertical="center"/>
    </xf>
    <xf numFmtId="4" fontId="48" fillId="26" borderId="150" applyNumberFormat="0" applyProtection="0">
      <alignment horizontal="right" vertical="center"/>
    </xf>
    <xf numFmtId="4" fontId="48" fillId="24" borderId="150" applyNumberFormat="0" applyProtection="0">
      <alignment horizontal="right" vertical="center"/>
    </xf>
    <xf numFmtId="353" fontId="48" fillId="31" borderId="155" applyNumberFormat="0" applyProtection="0">
      <alignment horizontal="left" vertical="top" indent="1"/>
    </xf>
    <xf numFmtId="353" fontId="263" fillId="130" borderId="150" applyNumberFormat="0" applyAlignment="0" applyProtection="0"/>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4" fontId="265" fillId="50" borderId="150" applyNumberFormat="0" applyProtection="0">
      <alignment horizontal="right" vertical="center"/>
    </xf>
    <xf numFmtId="353" fontId="10" fillId="0" borderId="159" applyNumberFormat="0" applyFill="0" applyAlignment="0" applyProtection="0"/>
    <xf numFmtId="4" fontId="267" fillId="34" borderId="155" applyNumberFormat="0" applyProtection="0">
      <alignment vertical="center"/>
    </xf>
    <xf numFmtId="353" fontId="48" fillId="30" borderId="155" applyNumberFormat="0" applyProtection="0">
      <alignment horizontal="left" vertical="top" indent="1"/>
    </xf>
    <xf numFmtId="353" fontId="88" fillId="31" borderId="157" applyBorder="0"/>
    <xf numFmtId="4" fontId="48" fillId="0" borderId="150" applyNumberFormat="0" applyProtection="0">
      <alignment horizontal="right" vertical="center"/>
    </xf>
    <xf numFmtId="353" fontId="48" fillId="30" borderId="155" applyNumberFormat="0" applyProtection="0">
      <alignment horizontal="left" vertical="top" indent="1"/>
    </xf>
    <xf numFmtId="4" fontId="48" fillId="28" borderId="150" applyNumberFormat="0" applyProtection="0">
      <alignment horizontal="right" vertical="center"/>
    </xf>
    <xf numFmtId="353" fontId="48" fillId="61" borderId="150" applyNumberFormat="0" applyProtection="0">
      <alignment horizontal="left" vertical="center"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4" fontId="269" fillId="33" borderId="150" applyNumberFormat="0" applyProtection="0">
      <alignment horizontal="right" vertical="center"/>
    </xf>
    <xf numFmtId="353" fontId="137" fillId="14" borderId="150" applyNumberFormat="0" applyAlignment="0" applyProtection="0"/>
    <xf numFmtId="353" fontId="48" fillId="32" borderId="155" applyNumberFormat="0" applyProtection="0">
      <alignment horizontal="left" vertical="top" indent="1"/>
    </xf>
    <xf numFmtId="353" fontId="137" fillId="14" borderId="150" applyNumberFormat="0" applyAlignment="0" applyProtection="0"/>
    <xf numFmtId="353" fontId="48" fillId="83" borderId="150" applyNumberFormat="0" applyProtection="0">
      <alignment horizontal="left" vertical="center" indent="1"/>
    </xf>
    <xf numFmtId="353" fontId="48" fillId="31" borderId="155" applyNumberFormat="0" applyProtection="0">
      <alignment horizontal="left" vertical="top" indent="1"/>
    </xf>
    <xf numFmtId="4" fontId="48" fillId="30" borderId="156" applyNumberFormat="0" applyProtection="0">
      <alignment horizontal="left" vertical="center" indent="1"/>
    </xf>
    <xf numFmtId="4" fontId="48" fillId="26" borderId="150" applyNumberFormat="0" applyProtection="0">
      <alignment horizontal="right" vertical="center"/>
    </xf>
    <xf numFmtId="4" fontId="48" fillId="64" borderId="150" applyNumberFormat="0" applyProtection="0">
      <alignment horizontal="left" vertical="center" indent="1"/>
    </xf>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48" fillId="13" borderId="150" applyNumberFormat="0" applyFont="0" applyAlignment="0" applyProtection="0"/>
    <xf numFmtId="353" fontId="88" fillId="31" borderId="157" applyBorder="0"/>
    <xf numFmtId="4" fontId="48" fillId="22" borderId="156" applyNumberFormat="0" applyProtection="0">
      <alignment horizontal="right" vertical="center"/>
    </xf>
    <xf numFmtId="353" fontId="48" fillId="30" borderId="155" applyNumberFormat="0" applyProtection="0">
      <alignment horizontal="left" vertical="top" indent="1"/>
    </xf>
    <xf numFmtId="4" fontId="48" fillId="19" borderId="156" applyNumberFormat="0" applyProtection="0">
      <alignment horizontal="left" vertical="center" indent="1"/>
    </xf>
    <xf numFmtId="353" fontId="48" fillId="31" borderId="155" applyNumberFormat="0" applyProtection="0">
      <alignment horizontal="left" vertical="top" indent="1"/>
    </xf>
    <xf numFmtId="353" fontId="4" fillId="19" borderId="155" applyNumberFormat="0" applyProtection="0">
      <alignment horizontal="left" vertical="center" indent="1"/>
    </xf>
    <xf numFmtId="353" fontId="48" fillId="19" borderId="155" applyNumberFormat="0" applyProtection="0">
      <alignment horizontal="left" vertical="top" indent="1"/>
    </xf>
    <xf numFmtId="353" fontId="4" fillId="32"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4" fontId="268" fillId="35" borderId="156" applyNumberFormat="0" applyProtection="0">
      <alignment horizontal="left" vertical="center" indent="1"/>
    </xf>
    <xf numFmtId="4" fontId="265" fillId="50" borderId="150" applyNumberFormat="0" applyProtection="0">
      <alignment horizontal="right" vertical="center"/>
    </xf>
    <xf numFmtId="353" fontId="48" fillId="13" borderId="150" applyNumberFormat="0" applyFont="0" applyAlignment="0" applyProtection="0"/>
    <xf numFmtId="4" fontId="269" fillId="33" borderId="150" applyNumberFormat="0" applyProtection="0">
      <alignment horizontal="right" vertical="center"/>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4" fontId="48" fillId="30" borderId="156" applyNumberFormat="0" applyProtection="0">
      <alignment horizontal="left" vertical="center" indent="1"/>
    </xf>
    <xf numFmtId="4" fontId="48" fillId="133" borderId="150" applyNumberFormat="0" applyProtection="0">
      <alignment horizontal="right" vertical="center"/>
    </xf>
    <xf numFmtId="353" fontId="48" fillId="32" borderId="155" applyNumberFormat="0" applyProtection="0">
      <alignment horizontal="left" vertical="top" indent="1"/>
    </xf>
    <xf numFmtId="353" fontId="48" fillId="13" borderId="150" applyNumberFormat="0" applyFont="0" applyAlignment="0" applyProtection="0"/>
    <xf numFmtId="353" fontId="48" fillId="13" borderId="150" applyNumberFormat="0" applyFont="0" applyAlignment="0" applyProtection="0"/>
    <xf numFmtId="353" fontId="48" fillId="32" borderId="150" applyNumberFormat="0" applyProtection="0">
      <alignment horizontal="left" vertical="center"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4" fontId="265" fillId="50" borderId="150" applyNumberFormat="0" applyProtection="0">
      <alignment horizontal="right" vertical="center"/>
    </xf>
    <xf numFmtId="353" fontId="48" fillId="13" borderId="150" applyNumberFormat="0" applyFont="0" applyAlignment="0" applyProtection="0"/>
    <xf numFmtId="4" fontId="48" fillId="22" borderId="156" applyNumberFormat="0" applyProtection="0">
      <alignment horizontal="right" vertical="center"/>
    </xf>
    <xf numFmtId="4" fontId="48" fillId="24" borderId="150" applyNumberFormat="0" applyProtection="0">
      <alignment horizontal="right" vertical="center"/>
    </xf>
    <xf numFmtId="4" fontId="48" fillId="29" borderId="156" applyNumberFormat="0" applyProtection="0">
      <alignment horizontal="left" vertical="center" indent="1"/>
    </xf>
    <xf numFmtId="353" fontId="4" fillId="31" borderId="155" applyNumberFormat="0" applyProtection="0">
      <alignment horizontal="left" vertical="center" indent="1"/>
    </xf>
    <xf numFmtId="353" fontId="48" fillId="31" borderId="155" applyNumberFormat="0" applyProtection="0">
      <alignment horizontal="left" vertical="top" indent="1"/>
    </xf>
    <xf numFmtId="353" fontId="4" fillId="19"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0" applyNumberFormat="0" applyProtection="0">
      <alignment horizontal="left" vertical="center"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7" fontId="59" fillId="0" borderId="158" applyNumberFormat="0"/>
    <xf numFmtId="4" fontId="269" fillId="33" borderId="150" applyNumberFormat="0" applyProtection="0">
      <alignment horizontal="right" vertical="center"/>
    </xf>
    <xf numFmtId="353" fontId="48" fillId="19" borderId="155" applyNumberFormat="0" applyProtection="0">
      <alignment horizontal="left" vertical="top" indent="1"/>
    </xf>
    <xf numFmtId="353" fontId="267" fillId="19" borderId="155" applyNumberFormat="0" applyProtection="0">
      <alignment horizontal="left" vertical="top" indent="1"/>
    </xf>
    <xf numFmtId="353" fontId="48" fillId="30" borderId="155" applyNumberFormat="0" applyProtection="0">
      <alignment horizontal="left" vertical="top" indent="1"/>
    </xf>
    <xf numFmtId="353" fontId="4" fillId="32" borderId="155" applyNumberFormat="0" applyProtection="0">
      <alignment horizontal="left" vertical="center" indent="1"/>
    </xf>
    <xf numFmtId="353" fontId="4" fillId="19" borderId="155" applyNumberFormat="0" applyProtection="0">
      <alignment horizontal="left" vertical="center" indent="1"/>
    </xf>
    <xf numFmtId="353" fontId="48" fillId="31" borderId="155" applyNumberFormat="0" applyProtection="0">
      <alignment horizontal="left" vertical="top" indent="1"/>
    </xf>
    <xf numFmtId="4" fontId="4" fillId="31" borderId="156" applyNumberFormat="0" applyProtection="0">
      <alignment horizontal="left" vertical="center" indent="1"/>
    </xf>
    <xf numFmtId="4" fontId="48" fillId="64" borderId="150" applyNumberFormat="0" applyProtection="0">
      <alignment horizontal="left" vertical="center" indent="1"/>
    </xf>
    <xf numFmtId="353" fontId="48" fillId="31" borderId="155" applyNumberFormat="0" applyProtection="0">
      <alignment horizontal="left" vertical="top" indent="1"/>
    </xf>
    <xf numFmtId="353" fontId="48" fillId="13" borderId="150" applyNumberFormat="0" applyFont="0" applyAlignment="0" applyProtection="0"/>
    <xf numFmtId="4" fontId="265" fillId="50" borderId="150" applyNumberFormat="0" applyProtection="0">
      <alignment horizontal="right" vertical="center"/>
    </xf>
    <xf numFmtId="353" fontId="4" fillId="30" borderId="155" applyNumberFormat="0" applyProtection="0">
      <alignment horizontal="left" vertical="top" indent="1"/>
    </xf>
    <xf numFmtId="353" fontId="48" fillId="19" borderId="155" applyNumberFormat="0" applyProtection="0">
      <alignment horizontal="left" vertical="top" indent="1"/>
    </xf>
    <xf numFmtId="4" fontId="48" fillId="29" borderId="156" applyNumberFormat="0" applyProtection="0">
      <alignment horizontal="left" vertical="center" indent="1"/>
    </xf>
    <xf numFmtId="4" fontId="48" fillId="22" borderId="156" applyNumberFormat="0" applyProtection="0">
      <alignment horizontal="right" vertical="center"/>
    </xf>
    <xf numFmtId="4" fontId="267" fillId="61" borderId="155" applyNumberFormat="0" applyProtection="0">
      <alignment horizontal="left" vertical="center" indent="1"/>
    </xf>
    <xf numFmtId="353" fontId="10" fillId="0" borderId="159" applyNumberFormat="0" applyFill="0" applyAlignment="0" applyProtection="0"/>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0" borderId="155" applyNumberFormat="0" applyProtection="0">
      <alignment horizontal="left" vertical="top" indent="1"/>
    </xf>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263" fillId="130" borderId="150" applyNumberFormat="0" applyAlignment="0" applyProtection="0"/>
    <xf numFmtId="353" fontId="48" fillId="13" borderId="150" applyNumberFormat="0" applyFont="0" applyAlignment="0" applyProtection="0"/>
    <xf numFmtId="4" fontId="265" fillId="45" borderId="150" applyNumberFormat="0" applyProtection="0">
      <alignment vertical="center"/>
    </xf>
    <xf numFmtId="4" fontId="48" fillId="27" borderId="150" applyNumberFormat="0" applyProtection="0">
      <alignment horizontal="right" vertical="center"/>
    </xf>
    <xf numFmtId="353" fontId="48" fillId="31" borderId="155" applyNumberFormat="0" applyProtection="0">
      <alignment horizontal="left" vertical="top" indent="1"/>
    </xf>
    <xf numFmtId="353" fontId="48" fillId="31" borderId="155" applyNumberFormat="0" applyProtection="0">
      <alignment horizontal="left" vertical="top"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267" fillId="34" borderId="155" applyNumberFormat="0" applyProtection="0">
      <alignment horizontal="left" vertical="top" indent="1"/>
    </xf>
    <xf numFmtId="353" fontId="10" fillId="0" borderId="159" applyNumberFormat="0" applyFill="0" applyAlignment="0" applyProtection="0"/>
    <xf numFmtId="353" fontId="48" fillId="30" borderId="155" applyNumberFormat="0" applyProtection="0">
      <alignment horizontal="left" vertical="top" indent="1"/>
    </xf>
    <xf numFmtId="353" fontId="48" fillId="32" borderId="150" applyNumberFormat="0" applyProtection="0">
      <alignment horizontal="left" vertical="center"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 fillId="31" borderId="155" applyNumberFormat="0" applyProtection="0">
      <alignment horizontal="left" vertical="top" indent="1"/>
    </xf>
    <xf numFmtId="4" fontId="4" fillId="31" borderId="156" applyNumberFormat="0" applyProtection="0">
      <alignment horizontal="left" vertical="center" indent="1"/>
    </xf>
    <xf numFmtId="4" fontId="48" fillId="26" borderId="150" applyNumberFormat="0" applyProtection="0">
      <alignment horizontal="right" vertical="center"/>
    </xf>
    <xf numFmtId="353" fontId="48" fillId="13" borderId="150" applyNumberFormat="0" applyFont="0" applyAlignment="0" applyProtection="0"/>
    <xf numFmtId="4" fontId="48" fillId="18" borderId="150" applyNumberFormat="0" applyProtection="0">
      <alignment vertical="center"/>
    </xf>
    <xf numFmtId="4" fontId="48" fillId="29" borderId="156" applyNumberFormat="0" applyProtection="0">
      <alignment horizontal="left" vertical="center" indent="1"/>
    </xf>
    <xf numFmtId="353" fontId="4" fillId="31" borderId="155" applyNumberFormat="0" applyProtection="0">
      <alignment horizontal="left" vertical="center" indent="1"/>
    </xf>
    <xf numFmtId="353" fontId="4" fillId="19" borderId="155" applyNumberFormat="0" applyProtection="0">
      <alignment horizontal="left" vertical="top" indent="1"/>
    </xf>
    <xf numFmtId="353" fontId="48" fillId="13" borderId="150" applyNumberFormat="0" applyFont="0" applyAlignment="0" applyProtection="0"/>
    <xf numFmtId="210" fontId="59" fillId="0" borderId="32" applyFill="0"/>
    <xf numFmtId="353" fontId="48" fillId="30" borderId="155" applyNumberFormat="0" applyProtection="0">
      <alignment horizontal="left" vertical="top"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8" fillId="31" borderId="155" applyNumberFormat="0" applyProtection="0">
      <alignment horizontal="left" vertical="top" indent="1"/>
    </xf>
    <xf numFmtId="4" fontId="48" fillId="19" borderId="150" applyNumberFormat="0" applyProtection="0">
      <alignment horizontal="right" vertical="center"/>
    </xf>
    <xf numFmtId="4" fontId="48" fillId="45" borderId="150" applyNumberFormat="0" applyProtection="0">
      <alignment horizontal="left" vertical="center" indent="1"/>
    </xf>
    <xf numFmtId="4" fontId="265" fillId="50" borderId="150" applyNumberFormat="0" applyProtection="0">
      <alignment horizontal="right" vertical="center"/>
    </xf>
    <xf numFmtId="353" fontId="48" fillId="30" borderId="155" applyNumberFormat="0" applyProtection="0">
      <alignment horizontal="left" vertical="top" indent="1"/>
    </xf>
    <xf numFmtId="353" fontId="267" fillId="19" borderId="155" applyNumberFormat="0" applyProtection="0">
      <alignment horizontal="left" vertical="top" indent="1"/>
    </xf>
    <xf numFmtId="4" fontId="269" fillId="33" borderId="150" applyNumberFormat="0" applyProtection="0">
      <alignment horizontal="right" vertical="center"/>
    </xf>
    <xf numFmtId="4" fontId="267" fillId="61" borderId="155" applyNumberFormat="0" applyProtection="0">
      <alignment horizontal="left" vertical="center" indent="1"/>
    </xf>
    <xf numFmtId="353" fontId="4" fillId="30" borderId="155" applyNumberFormat="0" applyProtection="0">
      <alignment horizontal="left" vertical="center" indent="1"/>
    </xf>
    <xf numFmtId="353" fontId="48" fillId="32" borderId="155" applyNumberFormat="0" applyProtection="0">
      <alignment horizontal="left" vertical="top" indent="1"/>
    </xf>
    <xf numFmtId="353" fontId="48" fillId="19" borderId="155" applyNumberFormat="0" applyProtection="0">
      <alignment horizontal="left" vertical="top" indent="1"/>
    </xf>
    <xf numFmtId="353" fontId="48" fillId="19" borderId="155" applyNumberFormat="0" applyProtection="0">
      <alignment horizontal="left" vertical="top" indent="1"/>
    </xf>
    <xf numFmtId="353" fontId="48" fillId="31" borderId="155" applyNumberFormat="0" applyProtection="0">
      <alignment horizontal="left" vertical="top" indent="1"/>
    </xf>
    <xf numFmtId="353" fontId="4" fillId="30" borderId="155" applyNumberFormat="0" applyProtection="0">
      <alignment horizontal="left" vertical="top" indent="1"/>
    </xf>
    <xf numFmtId="4" fontId="4" fillId="31" borderId="156" applyNumberFormat="0" applyProtection="0">
      <alignment horizontal="left" vertical="center" indent="1"/>
    </xf>
    <xf numFmtId="353" fontId="4" fillId="31" borderId="155" applyNumberFormat="0" applyProtection="0">
      <alignment horizontal="left" vertical="top" indent="1"/>
    </xf>
    <xf numFmtId="4" fontId="48" fillId="22" borderId="156" applyNumberFormat="0" applyProtection="0">
      <alignment horizontal="right" vertical="center"/>
    </xf>
    <xf numFmtId="353" fontId="48" fillId="61" borderId="150" applyNumberFormat="0" applyProtection="0">
      <alignment horizontal="left" vertical="center" indent="1"/>
    </xf>
    <xf numFmtId="4" fontId="48" fillId="45" borderId="150" applyNumberFormat="0" applyProtection="0">
      <alignment horizontal="left" vertical="center" indent="1"/>
    </xf>
    <xf numFmtId="353" fontId="48" fillId="13" borderId="150" applyNumberFormat="0" applyFont="0" applyAlignment="0" applyProtection="0"/>
    <xf numFmtId="353" fontId="48" fillId="13" borderId="150" applyNumberFormat="0" applyFont="0" applyAlignment="0" applyProtection="0"/>
    <xf numFmtId="353" fontId="263" fillId="130" borderId="150" applyNumberFormat="0" applyAlignment="0" applyProtection="0"/>
    <xf numFmtId="353" fontId="48" fillId="13" borderId="150" applyNumberFormat="0" applyFont="0" applyAlignment="0" applyProtection="0"/>
    <xf numFmtId="4" fontId="48" fillId="20" borderId="150" applyNumberFormat="0" applyProtection="0">
      <alignment horizontal="right" vertical="center"/>
    </xf>
    <xf numFmtId="4" fontId="48" fillId="29" borderId="156" applyNumberFormat="0" applyProtection="0">
      <alignment horizontal="left" vertical="center" indent="1"/>
    </xf>
    <xf numFmtId="353" fontId="4" fillId="31" borderId="155" applyNumberFormat="0" applyProtection="0">
      <alignment horizontal="left" vertical="top" indent="1"/>
    </xf>
    <xf numFmtId="353" fontId="48" fillId="83" borderId="150" applyNumberFormat="0" applyProtection="0">
      <alignment horizontal="left" vertical="center" indent="1"/>
    </xf>
    <xf numFmtId="353" fontId="48" fillId="19" borderId="155" applyNumberFormat="0" applyProtection="0">
      <alignment horizontal="left" vertical="top" indent="1"/>
    </xf>
    <xf numFmtId="353" fontId="48" fillId="32" borderId="155" applyNumberFormat="0" applyProtection="0">
      <alignment horizontal="left" vertical="top" indent="1"/>
    </xf>
    <xf numFmtId="353" fontId="48" fillId="31" borderId="155" applyNumberFormat="0" applyProtection="0">
      <alignment horizontal="left" vertical="top" indent="1"/>
    </xf>
    <xf numFmtId="4" fontId="48" fillId="28" borderId="150" applyNumberFormat="0" applyProtection="0">
      <alignment horizontal="right" vertical="center"/>
    </xf>
    <xf numFmtId="4" fontId="48" fillId="27" borderId="150" applyNumberFormat="0" applyProtection="0">
      <alignment horizontal="right" vertical="center"/>
    </xf>
    <xf numFmtId="353" fontId="48" fillId="31" borderId="155" applyNumberFormat="0" applyProtection="0">
      <alignment horizontal="left" vertical="top" indent="1"/>
    </xf>
    <xf numFmtId="353" fontId="48" fillId="32" borderId="155" applyNumberFormat="0" applyProtection="0">
      <alignment horizontal="left" vertical="top" indent="1"/>
    </xf>
    <xf numFmtId="353" fontId="263" fillId="130" borderId="150" applyNumberFormat="0" applyAlignment="0" applyProtection="0"/>
    <xf numFmtId="353" fontId="48" fillId="19" borderId="155" applyNumberFormat="0" applyProtection="0">
      <alignment horizontal="left" vertical="top" indent="1"/>
    </xf>
    <xf numFmtId="353" fontId="48" fillId="30" borderId="155" applyNumberFormat="0" applyProtection="0">
      <alignment horizontal="left" vertical="top" indent="1"/>
    </xf>
    <xf numFmtId="4" fontId="48" fillId="64" borderId="150" applyNumberFormat="0" applyProtection="0">
      <alignment horizontal="left" vertical="center" indent="1"/>
    </xf>
    <xf numFmtId="4" fontId="48" fillId="0" borderId="150" applyNumberFormat="0" applyProtection="0">
      <alignment horizontal="right" vertical="center"/>
    </xf>
    <xf numFmtId="353" fontId="48" fillId="13" borderId="150" applyNumberFormat="0" applyFont="0" applyAlignment="0" applyProtection="0"/>
    <xf numFmtId="353" fontId="137" fillId="14" borderId="150" applyNumberFormat="0" applyAlignment="0" applyProtection="0"/>
    <xf numFmtId="353" fontId="266" fillId="18" borderId="155" applyNumberFormat="0" applyProtection="0">
      <alignment horizontal="left" vertical="top" indent="1"/>
    </xf>
    <xf numFmtId="353" fontId="48" fillId="13" borderId="150" applyNumberFormat="0" applyFont="0" applyAlignment="0" applyProtection="0"/>
    <xf numFmtId="353" fontId="48" fillId="30" borderId="150"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50" applyNumberFormat="0" applyAlignment="0" applyProtection="0"/>
    <xf numFmtId="4" fontId="265" fillId="50" borderId="150" applyNumberFormat="0" applyProtection="0">
      <alignment horizontal="right" vertical="center"/>
    </xf>
    <xf numFmtId="353" fontId="137" fillId="14" borderId="150" applyNumberFormat="0" applyAlignment="0" applyProtection="0"/>
    <xf numFmtId="164" fontId="7" fillId="0" borderId="0" applyFont="0" applyFill="0" applyBorder="0" applyAlignment="0" applyProtection="0"/>
    <xf numFmtId="353" fontId="263" fillId="130" borderId="150" applyNumberFormat="0" applyAlignment="0" applyProtection="0"/>
    <xf numFmtId="4" fontId="48" fillId="45" borderId="150" applyNumberFormat="0" applyProtection="0">
      <alignment horizontal="left" vertical="center" indent="1"/>
    </xf>
    <xf numFmtId="353" fontId="137" fillId="14" borderId="150" applyNumberFormat="0" applyAlignment="0" applyProtection="0"/>
    <xf numFmtId="4" fontId="48" fillId="64" borderId="150" applyNumberFormat="0" applyProtection="0">
      <alignment horizontal="left" vertical="center" indent="1"/>
    </xf>
    <xf numFmtId="4" fontId="48" fillId="26" borderId="150" applyNumberFormat="0" applyProtection="0">
      <alignment horizontal="right" vertical="center"/>
    </xf>
    <xf numFmtId="164" fontId="7" fillId="0" borderId="0" applyFont="0" applyFill="0" applyBorder="0" applyAlignment="0" applyProtection="0"/>
    <xf numFmtId="4" fontId="269" fillId="33" borderId="150" applyNumberFormat="0" applyProtection="0">
      <alignment horizontal="right" vertical="center"/>
    </xf>
    <xf numFmtId="4" fontId="48" fillId="23" borderId="150" applyNumberFormat="0" applyProtection="0">
      <alignment horizontal="right" vertical="center"/>
    </xf>
  </cellStyleXfs>
  <cellXfs count="1762">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73" fontId="3" fillId="0" borderId="0" xfId="0" applyNumberFormat="1" applyFont="1" applyFill="1" applyBorder="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65" fontId="5" fillId="52" borderId="73" xfId="2" applyNumberFormat="1" applyFont="1" applyFill="1" applyBorder="1" applyAlignment="1">
      <alignment vertical="center"/>
    </xf>
    <xf numFmtId="165" fontId="5" fillId="52" borderId="75" xfId="2" applyNumberFormat="1" applyFont="1" applyFill="1" applyBorder="1" applyAlignment="1">
      <alignment vertical="center"/>
    </xf>
    <xf numFmtId="165" fontId="5" fillId="52" borderId="64" xfId="2" applyNumberFormat="1" applyFont="1" applyFill="1" applyBorder="1" applyAlignment="1">
      <alignment vertical="center"/>
    </xf>
    <xf numFmtId="165" fontId="5" fillId="52" borderId="66" xfId="2" applyNumberFormat="1" applyFont="1" applyFill="1" applyBorder="1" applyAlignment="1">
      <alignment vertical="center"/>
    </xf>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173" fontId="0" fillId="54" borderId="76" xfId="0" applyNumberFormat="1" applyFont="1" applyFill="1" applyBorder="1" applyAlignment="1">
      <alignment horizontal="right"/>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64" xfId="1" applyNumberFormat="1" applyFont="1" applyFill="1" applyBorder="1" applyProtection="1"/>
    <xf numFmtId="172" fontId="6" fillId="38" borderId="65" xfId="1" applyNumberFormat="1" applyFont="1" applyFill="1" applyBorder="1" applyProtection="1"/>
    <xf numFmtId="172" fontId="6" fillId="38" borderId="66"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0" fontId="5" fillId="38" borderId="67" xfId="77" applyNumberFormat="1" applyFont="1" applyFill="1" applyBorder="1" applyProtection="1"/>
    <xf numFmtId="170" fontId="5" fillId="38" borderId="68" xfId="77" applyNumberFormat="1" applyFont="1" applyFill="1" applyBorder="1" applyProtection="1"/>
    <xf numFmtId="170" fontId="5" fillId="38" borderId="69" xfId="77" applyNumberFormat="1" applyFont="1" applyFill="1" applyBorder="1" applyProtection="1"/>
    <xf numFmtId="172" fontId="5" fillId="39" borderId="64" xfId="1" applyNumberFormat="1" applyFont="1" applyFill="1" applyBorder="1" applyProtection="1"/>
    <xf numFmtId="172" fontId="5" fillId="39" borderId="65" xfId="1" applyNumberFormat="1" applyFont="1" applyFill="1" applyBorder="1" applyProtection="1"/>
    <xf numFmtId="172" fontId="5" fillId="39" borderId="66" xfId="1" applyNumberFormat="1" applyFont="1" applyFill="1" applyBorder="1" applyProtection="1"/>
    <xf numFmtId="172" fontId="5" fillId="39" borderId="68" xfId="1" applyNumberFormat="1" applyFont="1" applyFill="1" applyBorder="1" applyProtection="1"/>
    <xf numFmtId="172" fontId="5" fillId="39" borderId="69" xfId="1" applyNumberFormat="1" applyFont="1" applyFill="1" applyBorder="1" applyProtection="1"/>
    <xf numFmtId="172" fontId="5" fillId="39" borderId="71" xfId="1" applyNumberFormat="1" applyFont="1" applyFill="1" applyBorder="1" applyProtection="1"/>
    <xf numFmtId="172" fontId="5" fillId="39" borderId="72" xfId="1" applyNumberFormat="1" applyFont="1" applyFill="1" applyBorder="1" applyProtection="1"/>
    <xf numFmtId="170" fontId="5" fillId="38" borderId="73" xfId="77" applyNumberFormat="1" applyFont="1" applyFill="1" applyBorder="1" applyProtection="1"/>
    <xf numFmtId="170" fontId="5" fillId="38" borderId="74" xfId="77" applyNumberFormat="1" applyFont="1" applyFill="1" applyBorder="1" applyProtection="1"/>
    <xf numFmtId="170" fontId="5" fillId="38" borderId="75" xfId="77" applyNumberFormat="1" applyFont="1" applyFill="1" applyBorder="1" applyProtection="1"/>
    <xf numFmtId="170" fontId="6" fillId="38" borderId="64" xfId="77" applyNumberFormat="1" applyFont="1" applyFill="1" applyBorder="1" applyProtection="1"/>
    <xf numFmtId="170" fontId="6" fillId="38" borderId="65" xfId="77" applyNumberFormat="1" applyFont="1" applyFill="1" applyBorder="1" applyProtection="1"/>
    <xf numFmtId="170" fontId="6" fillId="38" borderId="66" xfId="77" applyNumberFormat="1" applyFont="1" applyFill="1" applyBorder="1" applyProtection="1"/>
    <xf numFmtId="170" fontId="6" fillId="38" borderId="76" xfId="77" applyNumberFormat="1" applyFont="1" applyFill="1" applyBorder="1" applyProtection="1"/>
    <xf numFmtId="170" fontId="6" fillId="38" borderId="77" xfId="77" applyNumberFormat="1" applyFont="1" applyFill="1" applyBorder="1" applyProtection="1"/>
    <xf numFmtId="170" fontId="6" fillId="38" borderId="78" xfId="77" applyNumberFormat="1" applyFont="1" applyFill="1" applyBorder="1" applyProtection="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170" fontId="0" fillId="52" borderId="76" xfId="0" applyNumberFormat="1" applyFill="1" applyBorder="1" applyAlignment="1">
      <alignment horizontal="right"/>
    </xf>
    <xf numFmtId="170" fontId="0" fillId="52" borderId="77" xfId="0" applyNumberFormat="1" applyFill="1" applyBorder="1" applyAlignment="1">
      <alignment horizontal="right"/>
    </xf>
    <xf numFmtId="170" fontId="0" fillId="52" borderId="78" xfId="0" applyNumberFormat="1" applyFill="1" applyBorder="1" applyAlignment="1">
      <alignment horizontal="right"/>
    </xf>
    <xf numFmtId="252" fontId="0" fillId="0" borderId="0" xfId="0" applyNumberFormat="1" applyFill="1" applyAlignment="1" applyProtection="1">
      <alignment horizontal="center" vertical="center"/>
      <protection locked="0"/>
    </xf>
    <xf numFmtId="252" fontId="0" fillId="0" borderId="0" xfId="0" applyNumberFormat="1" applyFill="1" applyAlignment="1">
      <alignment horizontal="left" vertical="top"/>
    </xf>
    <xf numFmtId="172" fontId="5" fillId="39" borderId="93" xfId="1" applyNumberFormat="1" applyFont="1" applyFill="1" applyBorder="1" applyProtection="1"/>
    <xf numFmtId="172" fontId="5" fillId="39" borderId="89" xfId="1" applyNumberFormat="1" applyFont="1" applyFill="1" applyBorder="1" applyProtection="1"/>
    <xf numFmtId="172" fontId="6" fillId="38" borderId="93" xfId="1" applyNumberFormat="1" applyFont="1" applyFill="1" applyBorder="1" applyProtection="1"/>
    <xf numFmtId="172" fontId="6" fillId="38" borderId="88" xfId="1" applyNumberFormat="1" applyFont="1" applyFill="1" applyBorder="1" applyProtection="1"/>
    <xf numFmtId="172" fontId="5" fillId="39" borderId="94" xfId="1" applyNumberFormat="1" applyFont="1" applyFill="1" applyBorder="1" applyProtection="1"/>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172" fontId="5" fillId="39" borderId="95" xfId="1" applyNumberFormat="1" applyFont="1" applyFill="1" applyBorder="1" applyProtection="1"/>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6"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8" xfId="75" applyFont="1" applyFill="1" applyBorder="1" applyAlignment="1" applyProtection="1"/>
    <xf numFmtId="0" fontId="25" fillId="47" borderId="96" xfId="90" applyFont="1" applyFill="1" applyBorder="1" applyAlignment="1">
      <alignment horizontal="left"/>
    </xf>
    <xf numFmtId="0" fontId="27" fillId="47" borderId="100"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6"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8" xfId="0" applyFill="1" applyBorder="1"/>
    <xf numFmtId="0" fontId="25" fillId="47" borderId="96"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6" xfId="90" applyFont="1" applyFill="1" applyBorder="1" applyAlignment="1">
      <alignment horizontal="left"/>
    </xf>
    <xf numFmtId="0" fontId="30" fillId="47" borderId="96"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8"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9" xfId="0" applyBorder="1"/>
    <xf numFmtId="0" fontId="0" fillId="0" borderId="96" xfId="0" applyBorder="1"/>
    <xf numFmtId="0" fontId="0" fillId="0" borderId="100"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7"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0" fillId="0" borderId="72"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171" fontId="5" fillId="0" borderId="0" xfId="48237" applyNumberFormat="1" applyFont="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6" xfId="85" applyFont="1" applyFill="1" applyBorder="1"/>
    <xf numFmtId="0" fontId="5" fillId="0" borderId="109" xfId="85" applyFont="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7"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172" fontId="0" fillId="51" borderId="67" xfId="1" applyNumberFormat="1" applyFont="1" applyFill="1" applyBorder="1" applyAlignment="1">
      <alignment horizontal="right"/>
    </xf>
    <xf numFmtId="172" fontId="0" fillId="51" borderId="76" xfId="1" applyNumberFormat="1" applyFont="1" applyFill="1" applyBorder="1" applyAlignment="1">
      <alignment horizontal="right" vertical="top"/>
    </xf>
    <xf numFmtId="0" fontId="5" fillId="0" borderId="0" xfId="85" applyFont="1" applyFill="1" applyBorder="1" applyAlignment="1">
      <alignment horizontal="center"/>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20" xfId="1" applyNumberFormat="1" applyFont="1" applyFill="1" applyBorder="1" applyProtection="1"/>
    <xf numFmtId="172" fontId="5" fillId="38" borderId="116" xfId="1" applyNumberFormat="1" applyFont="1" applyFill="1" applyBorder="1" applyProtection="1"/>
    <xf numFmtId="172" fontId="5" fillId="38" borderId="118" xfId="1" applyNumberFormat="1" applyFont="1" applyFill="1" applyBorder="1" applyProtection="1"/>
    <xf numFmtId="172" fontId="6" fillId="38" borderId="116"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3" xfId="75" applyFont="1" applyFill="1" applyBorder="1" applyAlignment="1" applyProtection="1"/>
    <xf numFmtId="0" fontId="0" fillId="0" borderId="25" xfId="0" applyFill="1" applyBorder="1"/>
    <xf numFmtId="0" fontId="0" fillId="0" borderId="0" xfId="0" applyFill="1" applyBorder="1"/>
    <xf numFmtId="0" fontId="0" fillId="0" borderId="96" xfId="0" applyFill="1" applyBorder="1"/>
    <xf numFmtId="0" fontId="26" fillId="47" borderId="123"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2" fontId="0" fillId="51" borderId="65" xfId="1" applyNumberFormat="1" applyFont="1" applyFill="1" applyBorder="1" applyAlignment="1">
      <alignment horizontal="right"/>
    </xf>
    <xf numFmtId="172" fontId="0" fillId="51" borderId="68" xfId="1" applyNumberFormat="1" applyFont="1" applyFill="1" applyBorder="1" applyAlignment="1">
      <alignment horizontal="right"/>
    </xf>
    <xf numFmtId="172" fontId="0" fillId="51" borderId="73" xfId="1" applyNumberFormat="1" applyFont="1" applyFill="1" applyBorder="1" applyAlignment="1">
      <alignment horizontal="right"/>
    </xf>
    <xf numFmtId="172" fontId="0" fillId="51" borderId="74" xfId="1" applyNumberFormat="1" applyFont="1" applyFill="1" applyBorder="1" applyAlignment="1">
      <alignment horizontal="right"/>
    </xf>
    <xf numFmtId="172" fontId="0" fillId="51" borderId="66"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5" xfId="1" applyNumberFormat="1" applyFont="1" applyFill="1" applyBorder="1" applyAlignment="1">
      <alignment horizontal="right"/>
    </xf>
    <xf numFmtId="172" fontId="0" fillId="51" borderId="77" xfId="1" applyNumberFormat="1" applyFont="1" applyFill="1" applyBorder="1" applyAlignment="1">
      <alignment horizontal="right" vertical="top"/>
    </xf>
    <xf numFmtId="172" fontId="0" fillId="51" borderId="78" xfId="1" applyNumberFormat="1" applyFont="1" applyFill="1" applyBorder="1" applyAlignment="1">
      <alignment horizontal="right" vertical="top"/>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9" fontId="2" fillId="43" borderId="70" xfId="77" applyFill="1" applyBorder="1" applyAlignment="1" applyProtection="1">
      <alignment vertical="center"/>
    </xf>
    <xf numFmtId="9" fontId="2" fillId="43" borderId="71" xfId="77" applyFill="1" applyBorder="1" applyAlignment="1" applyProtection="1">
      <alignment vertical="center"/>
    </xf>
    <xf numFmtId="9" fontId="2" fillId="43" borderId="72" xfId="77" applyFill="1" applyBorder="1" applyAlignment="1" applyProtection="1">
      <alignment vertical="center"/>
    </xf>
    <xf numFmtId="0" fontId="5" fillId="0" borderId="84" xfId="85" quotePrefix="1" applyFont="1" applyBorder="1" applyAlignment="1">
      <alignment horizontal="center"/>
    </xf>
    <xf numFmtId="0" fontId="5" fillId="0" borderId="101" xfId="85" quotePrefix="1" applyFont="1" applyBorder="1" applyAlignment="1">
      <alignment horizontal="center"/>
    </xf>
    <xf numFmtId="0" fontId="5" fillId="0" borderId="102" xfId="85" quotePrefix="1" applyFont="1" applyBorder="1" applyAlignment="1">
      <alignment horizontal="center"/>
    </xf>
    <xf numFmtId="0" fontId="5" fillId="0" borderId="128" xfId="85" applyFont="1" applyBorder="1"/>
    <xf numFmtId="0" fontId="5" fillId="0" borderId="129" xfId="85" applyFont="1" applyBorder="1"/>
    <xf numFmtId="0" fontId="5" fillId="0" borderId="130"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0" fontId="5" fillId="44" borderId="68" xfId="85" applyNumberFormat="1" applyFont="1" applyFill="1" applyBorder="1" applyAlignment="1" applyProtection="1"/>
    <xf numFmtId="0"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alignment horizontal="center"/>
    </xf>
    <xf numFmtId="0" fontId="5" fillId="44" borderId="71" xfId="85" applyNumberFormat="1" applyFont="1" applyFill="1" applyBorder="1" applyAlignment="1" applyProtection="1"/>
    <xf numFmtId="0" fontId="5" fillId="44" borderId="71" xfId="85" applyNumberFormat="1" applyFont="1" applyFill="1" applyBorder="1" applyAlignment="1" applyProtection="1">
      <alignment horizontal="left" indent="1"/>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8" xfId="85" applyFont="1" applyBorder="1" applyAlignment="1">
      <alignment horizontal="center" vertical="center"/>
    </xf>
    <xf numFmtId="0" fontId="5" fillId="0" borderId="2" xfId="85" applyFont="1" applyBorder="1" applyAlignment="1">
      <alignment horizontal="center" vertical="center"/>
    </xf>
    <xf numFmtId="0" fontId="5" fillId="0" borderId="129" xfId="48237" applyFont="1" applyBorder="1" applyAlignment="1">
      <alignment horizontal="left"/>
    </xf>
    <xf numFmtId="0" fontId="5" fillId="0" borderId="129" xfId="85" applyFont="1" applyBorder="1" applyProtection="1"/>
    <xf numFmtId="0" fontId="5" fillId="0" borderId="129" xfId="48237" applyFont="1" applyBorder="1"/>
    <xf numFmtId="0" fontId="6" fillId="0" borderId="129" xfId="48237" applyFont="1" applyBorder="1" applyAlignment="1">
      <alignment horizontal="left"/>
    </xf>
    <xf numFmtId="0" fontId="5" fillId="0" borderId="129" xfId="84" applyFont="1" applyBorder="1" applyAlignment="1">
      <alignment wrapText="1"/>
    </xf>
    <xf numFmtId="0" fontId="5" fillId="0" borderId="129" xfId="84" applyFont="1" applyBorder="1" applyAlignment="1">
      <alignment horizontal="left" wrapText="1"/>
    </xf>
    <xf numFmtId="0" fontId="5" fillId="0" borderId="129" xfId="85" applyFont="1" applyFill="1" applyBorder="1" applyAlignment="1">
      <alignment horizontal="left" vertical="center"/>
    </xf>
    <xf numFmtId="0" fontId="5" fillId="0" borderId="129" xfId="85" applyFont="1" applyFill="1" applyBorder="1" applyAlignment="1">
      <alignment horizontal="left" vertical="center" wrapText="1"/>
    </xf>
    <xf numFmtId="167" fontId="5" fillId="3" borderId="129" xfId="85" applyNumberFormat="1" applyFont="1" applyFill="1" applyBorder="1" applyAlignment="1" applyProtection="1">
      <protection locked="0"/>
    </xf>
    <xf numFmtId="0" fontId="6" fillId="0" borderId="129" xfId="85" applyFont="1" applyFill="1" applyBorder="1" applyAlignment="1">
      <alignment horizontal="left" vertical="center" wrapText="1"/>
    </xf>
    <xf numFmtId="0" fontId="5" fillId="0" borderId="129" xfId="85" applyFont="1" applyBorder="1" applyAlignment="1"/>
    <xf numFmtId="0" fontId="5" fillId="0" borderId="132" xfId="48237" applyFont="1" applyBorder="1" applyAlignment="1">
      <alignment horizontal="center"/>
    </xf>
    <xf numFmtId="0" fontId="5" fillId="0" borderId="132" xfId="85" applyFont="1" applyBorder="1" applyProtection="1"/>
    <xf numFmtId="0" fontId="5" fillId="0" borderId="132" xfId="48237" applyFont="1" applyBorder="1"/>
    <xf numFmtId="0" fontId="5" fillId="0" borderId="132" xfId="85" applyFont="1" applyBorder="1"/>
    <xf numFmtId="0" fontId="6" fillId="0" borderId="133" xfId="48237" applyFont="1" applyBorder="1" applyAlignment="1">
      <alignment horizontal="left"/>
    </xf>
    <xf numFmtId="0" fontId="5" fillId="0" borderId="133" xfId="85" applyFont="1" applyBorder="1" applyProtection="1"/>
    <xf numFmtId="0" fontId="5" fillId="0" borderId="133" xfId="85" applyFont="1" applyBorder="1"/>
    <xf numFmtId="0" fontId="5" fillId="0" borderId="133" xfId="48237" applyFont="1" applyBorder="1"/>
    <xf numFmtId="0" fontId="6" fillId="0" borderId="133" xfId="85" applyFont="1" applyBorder="1" applyProtection="1"/>
    <xf numFmtId="0" fontId="6" fillId="0" borderId="133" xfId="85" applyFont="1" applyFill="1" applyBorder="1" applyAlignment="1">
      <alignment vertical="center"/>
    </xf>
    <xf numFmtId="0" fontId="2" fillId="0" borderId="133" xfId="0" applyFont="1" applyBorder="1"/>
    <xf numFmtId="0" fontId="255" fillId="0" borderId="132" xfId="48238" applyFont="1" applyFill="1" applyBorder="1"/>
    <xf numFmtId="0" fontId="2" fillId="0" borderId="132" xfId="0" applyFont="1" applyBorder="1"/>
    <xf numFmtId="0" fontId="5" fillId="0" borderId="132" xfId="48237" applyFont="1" applyBorder="1" applyAlignment="1">
      <alignment horizontal="left"/>
    </xf>
    <xf numFmtId="0" fontId="5" fillId="0" borderId="132"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31"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101" xfId="85" applyNumberFormat="1" applyFont="1" applyFill="1" applyBorder="1" applyAlignment="1" applyProtection="1">
      <alignment horizontal="center" wrapText="1"/>
    </xf>
    <xf numFmtId="175" fontId="5" fillId="42" borderId="102"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126" xfId="85" applyNumberFormat="1" applyFont="1" applyFill="1" applyBorder="1" applyAlignment="1" applyProtection="1">
      <alignment horizontal="center" wrapText="1"/>
    </xf>
    <xf numFmtId="175" fontId="5" fillId="42" borderId="127"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101"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175" fontId="5" fillId="42" borderId="126" xfId="85" applyNumberFormat="1" applyFont="1" applyFill="1" applyBorder="1" applyAlignment="1" applyProtection="1">
      <alignment horizontal="center"/>
    </xf>
    <xf numFmtId="175" fontId="5" fillId="42" borderId="127"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wrapText="1"/>
    </xf>
    <xf numFmtId="0" fontId="5" fillId="42" borderId="102" xfId="85" applyNumberFormat="1" applyFont="1" applyFill="1" applyBorder="1" applyAlignment="1" applyProtection="1">
      <alignment horizontal="center" wrapText="1"/>
    </xf>
    <xf numFmtId="0" fontId="5" fillId="42" borderId="125" xfId="85" applyNumberFormat="1" applyFont="1" applyFill="1" applyBorder="1" applyAlignment="1" applyProtection="1">
      <alignment horizontal="center"/>
    </xf>
    <xf numFmtId="0" fontId="5" fillId="42" borderId="126" xfId="85" applyNumberFormat="1" applyFont="1" applyFill="1" applyBorder="1" applyAlignment="1" applyProtection="1">
      <alignment horizontal="center"/>
    </xf>
    <xf numFmtId="0" fontId="5" fillId="42" borderId="127"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5"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1" fontId="3" fillId="2" borderId="127"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6"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6" xfId="85" quotePrefix="1" applyFont="1" applyBorder="1" applyAlignment="1">
      <alignment horizontal="center"/>
    </xf>
    <xf numFmtId="0" fontId="5" fillId="0" borderId="114" xfId="85" quotePrefix="1" applyFont="1" applyBorder="1" applyAlignment="1">
      <alignment horizontal="center"/>
    </xf>
    <xf numFmtId="0" fontId="5" fillId="0" borderId="114" xfId="85" applyFont="1" applyBorder="1" applyAlignment="1" applyProtection="1">
      <alignment horizontal="center" wrapText="1"/>
    </xf>
    <xf numFmtId="0" fontId="5" fillId="0" borderId="112" xfId="85" quotePrefix="1" applyFont="1" applyBorder="1" applyAlignment="1" applyProtection="1">
      <alignment horizontal="center"/>
    </xf>
    <xf numFmtId="0" fontId="5" fillId="0" borderId="114" xfId="85" applyFont="1" applyBorder="1" applyAlignment="1">
      <alignment horizontal="center"/>
    </xf>
    <xf numFmtId="9" fontId="2" fillId="43" borderId="110" xfId="77" applyFill="1" applyBorder="1" applyAlignment="1" applyProtection="1">
      <alignment vertical="center"/>
    </xf>
    <xf numFmtId="0" fontId="5" fillId="0" borderId="136" xfId="48234" applyFont="1" applyFill="1" applyBorder="1" applyAlignment="1" applyProtection="1">
      <alignment horizontal="center" vertical="center"/>
    </xf>
    <xf numFmtId="0" fontId="259" fillId="53" borderId="137" xfId="85" applyFont="1" applyFill="1" applyBorder="1" applyProtection="1"/>
    <xf numFmtId="0" fontId="259" fillId="0" borderId="137" xfId="85" applyFont="1" applyFill="1" applyBorder="1" applyProtection="1"/>
    <xf numFmtId="0" fontId="5" fillId="118" borderId="137" xfId="85" applyFont="1" applyFill="1" applyBorder="1" applyProtection="1"/>
    <xf numFmtId="0" fontId="5" fillId="0" borderId="137" xfId="85" applyFont="1" applyFill="1" applyBorder="1" applyProtection="1"/>
    <xf numFmtId="0" fontId="5" fillId="119" borderId="137" xfId="85" applyFont="1" applyFill="1" applyBorder="1" applyProtection="1"/>
    <xf numFmtId="0" fontId="5" fillId="0" borderId="138" xfId="85" quotePrefix="1" applyFont="1" applyBorder="1" applyAlignment="1">
      <alignment horizontal="center"/>
    </xf>
    <xf numFmtId="0" fontId="251" fillId="0" borderId="137" xfId="85" applyFont="1" applyFill="1" applyBorder="1" applyProtection="1">
      <protection locked="0"/>
    </xf>
    <xf numFmtId="0" fontId="5" fillId="119" borderId="137" xfId="85" applyFont="1" applyFill="1" applyBorder="1"/>
    <xf numFmtId="0" fontId="5" fillId="0" borderId="137" xfId="85" applyFont="1" applyFill="1" applyBorder="1"/>
    <xf numFmtId="0" fontId="5" fillId="0" borderId="139" xfId="85" quotePrefix="1" applyFont="1" applyBorder="1" applyAlignment="1">
      <alignment horizontal="center"/>
    </xf>
    <xf numFmtId="0" fontId="6" fillId="0" borderId="137" xfId="85" applyFont="1" applyBorder="1" applyProtection="1"/>
    <xf numFmtId="0" fontId="258" fillId="53" borderId="137" xfId="85" applyFont="1" applyFill="1" applyBorder="1" applyProtection="1"/>
    <xf numFmtId="0" fontId="258" fillId="0" borderId="137" xfId="85" applyFont="1" applyFill="1" applyBorder="1" applyProtection="1"/>
    <xf numFmtId="0" fontId="6" fillId="119" borderId="137" xfId="85" applyFont="1" applyFill="1" applyBorder="1" applyProtection="1"/>
    <xf numFmtId="0" fontId="6" fillId="0" borderId="137" xfId="85" applyFont="1" applyFill="1" applyBorder="1" applyProtection="1"/>
    <xf numFmtId="0" fontId="5" fillId="0" borderId="137" xfId="85" applyFont="1" applyBorder="1"/>
    <xf numFmtId="0" fontId="252" fillId="0" borderId="137" xfId="84" applyFont="1" applyBorder="1" applyAlignment="1" applyProtection="1">
      <alignment horizontal="center"/>
    </xf>
    <xf numFmtId="0" fontId="5" fillId="0" borderId="139" xfId="85" applyFont="1" applyBorder="1" applyAlignment="1" applyProtection="1">
      <alignment horizontal="center" wrapText="1"/>
    </xf>
    <xf numFmtId="0" fontId="5" fillId="0" borderId="140" xfId="85" quotePrefix="1" applyFont="1" applyBorder="1" applyAlignment="1" applyProtection="1">
      <alignment horizontal="center"/>
    </xf>
    <xf numFmtId="0" fontId="5" fillId="53" borderId="137" xfId="85" applyFont="1" applyFill="1" applyBorder="1" applyProtection="1"/>
    <xf numFmtId="0" fontId="5" fillId="0" borderId="139" xfId="85" applyFont="1" applyBorder="1" applyAlignment="1">
      <alignment horizontal="center"/>
    </xf>
    <xf numFmtId="171" fontId="5" fillId="0" borderId="137" xfId="48237" applyNumberFormat="1" applyFont="1" applyFill="1" applyBorder="1"/>
    <xf numFmtId="0" fontId="5" fillId="0" borderId="137" xfId="85" applyFont="1" applyBorder="1" applyProtection="1"/>
    <xf numFmtId="9" fontId="2" fillId="43" borderId="141" xfId="77" applyFill="1" applyBorder="1" applyAlignment="1" applyProtection="1">
      <alignment vertical="center"/>
    </xf>
    <xf numFmtId="169" fontId="5" fillId="0" borderId="137" xfId="85" applyNumberFormat="1" applyFont="1" applyBorder="1" applyProtection="1"/>
    <xf numFmtId="169" fontId="5" fillId="0" borderId="137" xfId="48237" applyNumberFormat="1" applyFont="1" applyBorder="1"/>
    <xf numFmtId="0" fontId="0" fillId="0" borderId="124" xfId="0" applyFont="1" applyBorder="1" applyAlignment="1">
      <alignment horizontal="center" vertical="top"/>
    </xf>
    <xf numFmtId="1" fontId="3" fillId="2" borderId="104" xfId="0" applyNumberFormat="1" applyFont="1" applyFill="1" applyBorder="1" applyAlignment="1">
      <alignment horizontal="center" vertical="center"/>
    </xf>
    <xf numFmtId="0" fontId="0" fillId="0" borderId="143" xfId="0" applyFont="1" applyBorder="1" applyAlignment="1">
      <alignment horizontal="center" vertical="top"/>
    </xf>
    <xf numFmtId="1" fontId="3" fillId="2" borderId="142" xfId="0" applyNumberFormat="1" applyFont="1" applyFill="1" applyBorder="1" applyAlignment="1">
      <alignment horizontal="center" vertical="center"/>
    </xf>
    <xf numFmtId="0" fontId="251" fillId="0" borderId="0" xfId="85" applyFont="1" applyFill="1" applyBorder="1" applyAlignment="1" applyProtection="1">
      <alignment horizontal="center"/>
      <protection locked="0"/>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5" fillId="0" borderId="131"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6" fillId="0" borderId="67" xfId="85" applyFont="1" applyBorder="1" applyAlignment="1">
      <alignment horizontal="center"/>
    </xf>
    <xf numFmtId="0" fontId="256" fillId="0" borderId="68" xfId="85" applyFont="1" applyBorder="1" applyAlignment="1">
      <alignment horizontal="center"/>
    </xf>
    <xf numFmtId="0" fontId="256"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2" xfId="85" applyNumberFormat="1" applyFont="1" applyFill="1" applyBorder="1" applyAlignment="1" applyProtection="1">
      <alignment horizontal="center"/>
      <protection locked="0"/>
    </xf>
    <xf numFmtId="0" fontId="5" fillId="0" borderId="122"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3" xfId="85" applyFont="1" applyFill="1" applyBorder="1" applyAlignment="1">
      <alignment horizontal="center"/>
    </xf>
    <xf numFmtId="0" fontId="5" fillId="0" borderId="14" xfId="85" applyFont="1" applyBorder="1" applyAlignment="1">
      <alignment horizontal="left" indent="1"/>
    </xf>
    <xf numFmtId="0" fontId="5" fillId="0" borderId="96" xfId="85" applyFont="1" applyFill="1" applyBorder="1" applyAlignment="1">
      <alignment horizontal="center"/>
    </xf>
    <xf numFmtId="0" fontId="5" fillId="0" borderId="57" xfId="85" applyFont="1" applyFill="1" applyBorder="1"/>
    <xf numFmtId="0" fontId="260" fillId="0" borderId="64" xfId="85" applyFont="1" applyBorder="1" applyAlignment="1" applyProtection="1">
      <alignment horizontal="center" wrapText="1"/>
    </xf>
    <xf numFmtId="0" fontId="260" fillId="0" borderId="65" xfId="85" applyFont="1" applyBorder="1" applyAlignment="1" applyProtection="1">
      <alignment horizontal="center" wrapText="1"/>
    </xf>
    <xf numFmtId="0" fontId="260" fillId="0" borderId="66" xfId="85" applyFont="1" applyBorder="1" applyAlignment="1" applyProtection="1">
      <alignment horizontal="center" wrapText="1"/>
    </xf>
    <xf numFmtId="0" fontId="5" fillId="0" borderId="145" xfId="85" applyFont="1" applyBorder="1" applyAlignment="1">
      <alignment horizontal="left" indent="1"/>
    </xf>
    <xf numFmtId="0" fontId="5" fillId="0" borderId="101" xfId="85" applyFont="1" applyFill="1" applyBorder="1" applyAlignment="1">
      <alignment horizontal="center"/>
    </xf>
    <xf numFmtId="0" fontId="5" fillId="0" borderId="101" xfId="85" applyFont="1" applyBorder="1" applyAlignment="1">
      <alignment horizontal="center" wrapText="1"/>
    </xf>
    <xf numFmtId="0" fontId="5" fillId="0" borderId="102" xfId="85" applyFont="1" applyFill="1" applyBorder="1" applyAlignment="1">
      <alignment horizontal="center" wrapText="1"/>
    </xf>
    <xf numFmtId="0" fontId="5" fillId="42" borderId="125" xfId="85" applyFont="1" applyFill="1" applyBorder="1" applyAlignment="1">
      <alignment horizontal="left" indent="1"/>
    </xf>
    <xf numFmtId="0" fontId="5" fillId="0" borderId="126" xfId="85" applyFont="1" applyFill="1" applyBorder="1" applyAlignment="1">
      <alignment horizontal="center"/>
    </xf>
    <xf numFmtId="0" fontId="5" fillId="0" borderId="127" xfId="85" applyFont="1" applyBorder="1"/>
    <xf numFmtId="0" fontId="5" fillId="0" borderId="106" xfId="85" applyFont="1" applyBorder="1" applyProtection="1"/>
    <xf numFmtId="0" fontId="5" fillId="0" borderId="107" xfId="85" applyFont="1" applyFill="1" applyBorder="1"/>
    <xf numFmtId="0" fontId="5" fillId="0" borderId="105" xfId="85" applyFont="1" applyFill="1" applyBorder="1"/>
    <xf numFmtId="0" fontId="5" fillId="0" borderId="104" xfId="85" applyFont="1" applyFill="1" applyBorder="1" applyAlignment="1" applyProtection="1">
      <alignment horizontal="left" indent="1"/>
    </xf>
    <xf numFmtId="0" fontId="5" fillId="0" borderId="102" xfId="85" applyFont="1" applyFill="1" applyBorder="1" applyAlignment="1">
      <alignment horizontal="center"/>
    </xf>
    <xf numFmtId="0" fontId="5" fillId="0" borderId="106"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5" xfId="85" applyFont="1" applyBorder="1" applyAlignment="1">
      <alignment horizontal="left" indent="1"/>
    </xf>
    <xf numFmtId="0" fontId="5" fillId="0" borderId="104" xfId="85" applyFont="1" applyFill="1" applyBorder="1" applyAlignment="1">
      <alignment horizontal="center"/>
    </xf>
    <xf numFmtId="0" fontId="5" fillId="0" borderId="82" xfId="85" applyFont="1" applyBorder="1" applyAlignment="1" applyProtection="1">
      <alignment horizontal="left" indent="1"/>
    </xf>
    <xf numFmtId="170" fontId="5" fillId="3" borderId="92" xfId="83" applyNumberFormat="1" applyFont="1" applyFill="1" applyBorder="1" applyProtection="1">
      <protection locked="0"/>
    </xf>
    <xf numFmtId="173" fontId="5" fillId="3" borderId="92" xfId="83" applyNumberFormat="1" applyFont="1" applyFill="1" applyBorder="1" applyProtection="1">
      <protection locked="0"/>
    </xf>
    <xf numFmtId="170" fontId="5" fillId="3" borderId="92" xfId="83" applyNumberFormat="1" applyFont="1" applyFill="1" applyBorder="1" applyAlignment="1" applyProtection="1">
      <alignment horizontal="center"/>
      <protection locked="0"/>
    </xf>
    <xf numFmtId="170" fontId="5" fillId="3" borderId="92" xfId="83" applyNumberFormat="1" applyFont="1" applyFill="1" applyBorder="1" applyAlignment="1" applyProtection="1">
      <alignment horizontal="right" indent="1"/>
      <protection locked="0"/>
    </xf>
    <xf numFmtId="170" fontId="5" fillId="3" borderId="92" xfId="83" applyNumberFormat="1" applyFont="1" applyFill="1" applyBorder="1" applyAlignment="1" applyProtection="1">
      <alignment horizontal="left" indent="1"/>
      <protection locked="0"/>
    </xf>
    <xf numFmtId="0" fontId="5" fillId="0" borderId="101" xfId="85" applyFont="1" applyFill="1" applyBorder="1" applyAlignment="1">
      <alignment horizontal="center" wrapText="1"/>
    </xf>
    <xf numFmtId="0" fontId="5" fillId="0" borderId="126" xfId="85" applyFont="1" applyFill="1" applyBorder="1" applyAlignment="1" applyProtection="1">
      <alignment horizontal="center" wrapText="1"/>
      <protection locked="0"/>
    </xf>
    <xf numFmtId="173" fontId="5" fillId="3" borderId="68" xfId="85" applyNumberFormat="1" applyFont="1" applyFill="1" applyBorder="1" applyAlignment="1" applyProtection="1">
      <alignment horizontal="left" indent="1"/>
      <protection locked="0"/>
    </xf>
    <xf numFmtId="0" fontId="5" fillId="3" borderId="92" xfId="83"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5" xfId="84" applyFont="1" applyBorder="1" applyAlignment="1">
      <alignment horizontal="left" indent="1"/>
    </xf>
    <xf numFmtId="0" fontId="5" fillId="0" borderId="126" xfId="85" applyFont="1" applyFill="1" applyBorder="1" applyAlignment="1">
      <alignment horizontal="center" wrapText="1"/>
    </xf>
    <xf numFmtId="0" fontId="5" fillId="0" borderId="127" xfId="85" applyFont="1" applyFill="1" applyBorder="1" applyAlignment="1">
      <alignment horizontal="center" vertical="top"/>
    </xf>
    <xf numFmtId="252" fontId="5" fillId="3" borderId="92" xfId="83" applyNumberFormat="1" applyFont="1" applyFill="1" applyBorder="1" applyAlignment="1" applyProtection="1">
      <alignment horizontal="right" indent="1"/>
      <protection locked="0"/>
    </xf>
    <xf numFmtId="9" fontId="2" fillId="3" borderId="67" xfId="77" applyNumberFormat="1" applyFill="1" applyBorder="1" applyAlignment="1" applyProtection="1">
      <alignment vertical="center"/>
      <protection locked="0"/>
    </xf>
    <xf numFmtId="9" fontId="2" fillId="43" borderId="70" xfId="77" applyNumberFormat="1" applyFill="1" applyBorder="1" applyAlignment="1" applyProtection="1">
      <alignment vertical="center"/>
    </xf>
    <xf numFmtId="9" fontId="2" fillId="43" borderId="71" xfId="77" applyNumberFormat="1" applyFill="1" applyBorder="1" applyAlignment="1" applyProtection="1">
      <alignment vertical="center"/>
    </xf>
    <xf numFmtId="9" fontId="2" fillId="43" borderId="72" xfId="77" applyNumberFormat="1" applyFill="1" applyBorder="1" applyAlignment="1" applyProtection="1">
      <alignment vertical="center"/>
    </xf>
    <xf numFmtId="9" fontId="2" fillId="3" borderId="64" xfId="77" applyNumberFormat="1" applyFill="1" applyBorder="1" applyAlignment="1" applyProtection="1">
      <alignment vertical="center"/>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5"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6"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4" xfId="0" applyNumberFormat="1" applyFont="1" applyFill="1" applyBorder="1" applyAlignment="1">
      <alignment horizontal="center" vertical="center"/>
    </xf>
    <xf numFmtId="0" fontId="5" fillId="0" borderId="114" xfId="85" applyFont="1" applyFill="1" applyBorder="1" applyAlignment="1" applyProtection="1">
      <alignment horizontal="center"/>
    </xf>
    <xf numFmtId="0" fontId="260" fillId="0" borderId="114" xfId="85" applyFont="1" applyBorder="1" applyAlignment="1" applyProtection="1">
      <alignment horizontal="center" wrapText="1"/>
    </xf>
    <xf numFmtId="0" fontId="5" fillId="0" borderId="114" xfId="85" applyFont="1" applyBorder="1" applyAlignment="1">
      <alignment horizontal="centerContinuous"/>
    </xf>
    <xf numFmtId="0" fontId="256" fillId="0" borderId="112" xfId="85" applyFont="1" applyBorder="1" applyAlignment="1">
      <alignment horizontal="center"/>
    </xf>
    <xf numFmtId="0" fontId="5" fillId="0" borderId="112" xfId="85" quotePrefix="1" applyFont="1" applyBorder="1" applyAlignment="1">
      <alignment horizontal="center"/>
    </xf>
    <xf numFmtId="9" fontId="2" fillId="43" borderId="110" xfId="77" applyNumberFormat="1" applyFill="1" applyBorder="1" applyAlignment="1" applyProtection="1">
      <alignment vertical="center"/>
    </xf>
    <xf numFmtId="0" fontId="0" fillId="0" borderId="146" xfId="0" applyFont="1" applyBorder="1" applyAlignment="1">
      <alignment horizontal="center" vertical="top"/>
    </xf>
    <xf numFmtId="1" fontId="3" fillId="2" borderId="146" xfId="0" applyNumberFormat="1" applyFont="1" applyFill="1" applyBorder="1" applyAlignment="1">
      <alignment horizontal="center" vertical="center"/>
    </xf>
    <xf numFmtId="0" fontId="5" fillId="0" borderId="137" xfId="85" applyFont="1" applyFill="1" applyBorder="1" applyAlignment="1" applyProtection="1">
      <alignment horizontal="center"/>
    </xf>
    <xf numFmtId="0" fontId="5" fillId="0" borderId="139" xfId="85" applyFont="1" applyFill="1" applyBorder="1" applyAlignment="1" applyProtection="1">
      <alignment horizontal="center"/>
    </xf>
    <xf numFmtId="0" fontId="260" fillId="0" borderId="139" xfId="85" applyFont="1" applyBorder="1" applyAlignment="1" applyProtection="1">
      <alignment horizontal="center" wrapText="1"/>
    </xf>
    <xf numFmtId="0" fontId="5" fillId="0" borderId="139" xfId="85" applyFont="1" applyBorder="1" applyAlignment="1">
      <alignment horizontal="centerContinuous"/>
    </xf>
    <xf numFmtId="0" fontId="256" fillId="0" borderId="140" xfId="85" applyFont="1" applyBorder="1" applyAlignment="1">
      <alignment horizontal="center"/>
    </xf>
    <xf numFmtId="0" fontId="5" fillId="0" borderId="140" xfId="85" quotePrefix="1" applyFont="1" applyBorder="1" applyAlignment="1">
      <alignment horizontal="center"/>
    </xf>
    <xf numFmtId="9" fontId="2" fillId="43" borderId="141" xfId="77" applyNumberFormat="1" applyFill="1" applyBorder="1" applyAlignment="1" applyProtection="1">
      <alignment vertical="center"/>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8" xfId="89" applyNumberFormat="1" applyFont="1" applyFill="1" applyBorder="1" applyAlignment="1">
      <alignment horizontal="left" indent="1"/>
    </xf>
    <xf numFmtId="3" fontId="5" fillId="0" borderId="116"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5" xfId="1" applyNumberFormat="1" applyFont="1" applyFill="1" applyBorder="1" applyAlignment="1">
      <alignment horizontal="right"/>
    </xf>
    <xf numFmtId="9" fontId="0" fillId="51" borderId="101" xfId="1" applyNumberFormat="1" applyFont="1" applyFill="1" applyBorder="1" applyAlignment="1">
      <alignment horizontal="right"/>
    </xf>
    <xf numFmtId="9" fontId="0" fillId="51" borderId="102" xfId="1" applyNumberFormat="1" applyFont="1" applyFill="1" applyBorder="1" applyAlignment="1">
      <alignment horizontal="right"/>
    </xf>
    <xf numFmtId="9" fontId="2" fillId="3" borderId="64"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165" fontId="5" fillId="3" borderId="64" xfId="2" applyNumberFormat="1" applyFont="1" applyFill="1" applyBorder="1" applyAlignment="1">
      <alignment vertical="center"/>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173" fontId="5" fillId="52"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178" fontId="0" fillId="51" borderId="76" xfId="1" applyNumberFormat="1" applyFont="1" applyFill="1" applyBorder="1" applyAlignment="1">
      <alignment horizontal="right"/>
    </xf>
    <xf numFmtId="0" fontId="0" fillId="0" borderId="0" xfId="0" applyFont="1" applyAlignment="1">
      <alignment horizontal="left" vertical="top" indent="1"/>
    </xf>
    <xf numFmtId="170" fontId="5" fillId="38" borderId="64" xfId="77" applyNumberFormat="1" applyFont="1" applyFill="1" applyBorder="1" applyProtection="1"/>
    <xf numFmtId="170" fontId="5" fillId="38" borderId="66" xfId="77" applyNumberFormat="1" applyFont="1" applyFill="1" applyBorder="1" applyProtection="1"/>
    <xf numFmtId="170" fontId="5" fillId="38" borderId="65" xfId="77" applyNumberFormat="1" applyFont="1" applyFill="1" applyBorder="1" applyProtection="1"/>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347" fontId="5" fillId="54" borderId="77" xfId="2" applyNumberFormat="1" applyFont="1" applyFill="1" applyBorder="1" applyAlignment="1">
      <alignment horizontal="center"/>
    </xf>
    <xf numFmtId="347" fontId="5" fillId="54" borderId="78" xfId="2" applyNumberFormat="1" applyFont="1" applyFill="1" applyBorder="1" applyAlignment="1">
      <alignment horizontal="center"/>
    </xf>
    <xf numFmtId="164" fontId="0" fillId="0" borderId="0" xfId="1" applyFont="1"/>
    <xf numFmtId="0" fontId="0" fillId="3" borderId="0" xfId="0" applyFont="1" applyFill="1" applyAlignment="1">
      <alignment horizontal="left" vertical="top" indent="1"/>
    </xf>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9" xfId="48237" applyFont="1" applyFill="1" applyBorder="1" applyAlignment="1">
      <alignment horizontal="left"/>
    </xf>
    <xf numFmtId="0" fontId="5" fillId="3" borderId="129" xfId="85" applyFont="1" applyFill="1" applyBorder="1" applyProtection="1"/>
    <xf numFmtId="0" fontId="5" fillId="3" borderId="129" xfId="84" applyFont="1" applyFill="1" applyBorder="1" applyAlignment="1">
      <alignment wrapText="1"/>
    </xf>
    <xf numFmtId="0" fontId="6" fillId="0" borderId="129"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0" fillId="3" borderId="0" xfId="0" applyFont="1" applyFill="1" applyAlignment="1">
      <alignment horizontal="left" vertical="top" indent="1"/>
    </xf>
    <xf numFmtId="0" fontId="5" fillId="0" borderId="0" xfId="84" applyFont="1" applyFill="1" applyBorder="1" applyAlignment="1"/>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6" fillId="0" borderId="77" xfId="7" applyFont="1" applyFill="1" applyBorder="1" applyAlignment="1">
      <alignment horizontal="center" vertical="center" wrapText="1"/>
    </xf>
    <xf numFmtId="0" fontId="256"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6" xfId="0" applyFill="1" applyBorder="1"/>
    <xf numFmtId="0" fontId="0" fillId="120" borderId="100"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2" xfId="0" applyFill="1" applyBorder="1"/>
    <xf numFmtId="0" fontId="0" fillId="120" borderId="25" xfId="0" applyFill="1" applyBorder="1"/>
    <xf numFmtId="0" fontId="0" fillId="120" borderId="119" xfId="0" applyFill="1" applyBorder="1"/>
    <xf numFmtId="0" fontId="0" fillId="120" borderId="113"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5" xfId="0" applyFill="1" applyBorder="1" applyAlignment="1">
      <alignment horizontal="right" vertical="top"/>
    </xf>
    <xf numFmtId="0" fontId="5" fillId="3" borderId="85" xfId="2" applyNumberFormat="1" applyFont="1" applyFill="1" applyBorder="1" applyAlignment="1">
      <alignment horizontal="left" vertical="top"/>
    </xf>
    <xf numFmtId="0" fontId="5" fillId="3" borderId="86" xfId="2" applyNumberFormat="1" applyFont="1" applyFill="1" applyBorder="1" applyAlignment="1">
      <alignment horizontal="left" vertical="top"/>
    </xf>
    <xf numFmtId="0" fontId="5" fillId="3" borderId="87" xfId="2" applyNumberFormat="1" applyFont="1" applyFill="1" applyBorder="1" applyAlignment="1">
      <alignment horizontal="lef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5" xfId="1" applyNumberFormat="1" applyFont="1" applyFill="1" applyBorder="1" applyProtection="1"/>
    <xf numFmtId="172" fontId="5" fillId="38" borderId="126" xfId="1" applyNumberFormat="1" applyFont="1" applyFill="1" applyBorder="1" applyProtection="1"/>
    <xf numFmtId="172" fontId="5" fillId="38" borderId="99" xfId="1" applyNumberFormat="1" applyFont="1" applyFill="1" applyBorder="1" applyProtection="1"/>
    <xf numFmtId="172" fontId="5" fillId="38" borderId="148" xfId="1" applyNumberFormat="1" applyFont="1" applyFill="1" applyBorder="1" applyProtection="1"/>
    <xf numFmtId="172" fontId="5" fillId="3" borderId="64" xfId="2" applyNumberFormat="1" applyFont="1" applyFill="1" applyBorder="1"/>
    <xf numFmtId="172" fontId="5" fillId="52" borderId="64" xfId="2" applyNumberFormat="1" applyFont="1" applyFill="1" applyBorder="1"/>
    <xf numFmtId="172" fontId="5" fillId="52"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52" borderId="67" xfId="2" applyNumberFormat="1" applyFont="1" applyFill="1" applyBorder="1"/>
    <xf numFmtId="172" fontId="5" fillId="52" borderId="69"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5" fillId="52" borderId="73" xfId="2" applyNumberFormat="1" applyFont="1" applyFill="1" applyBorder="1"/>
    <xf numFmtId="172" fontId="5" fillId="52" borderId="75" xfId="2" applyNumberFormat="1" applyFont="1" applyFill="1" applyBorder="1"/>
    <xf numFmtId="172" fontId="0" fillId="3" borderId="64"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0" fillId="51" borderId="67" xfId="0" applyNumberFormat="1" applyFont="1" applyFill="1" applyBorder="1" applyAlignment="1">
      <alignment horizontal="right"/>
    </xf>
    <xf numFmtId="172" fontId="5" fillId="51" borderId="68" xfId="75" applyNumberFormat="1" applyFont="1" applyFill="1" applyBorder="1" applyAlignment="1" applyProtection="1">
      <alignment horizontal="right"/>
    </xf>
    <xf numFmtId="172" fontId="0" fillId="51" borderId="68" xfId="0" applyNumberFormat="1" applyFont="1" applyFill="1" applyBorder="1" applyAlignment="1">
      <alignment horizontal="right"/>
    </xf>
    <xf numFmtId="172" fontId="0" fillId="51" borderId="69" xfId="0" applyNumberFormat="1" applyFont="1" applyFill="1" applyBorder="1" applyAlignment="1">
      <alignment horizontal="right"/>
    </xf>
    <xf numFmtId="172" fontId="3" fillId="52" borderId="76" xfId="0" applyNumberFormat="1" applyFont="1" applyFill="1" applyBorder="1" applyAlignment="1">
      <alignment horizontal="right"/>
    </xf>
    <xf numFmtId="172" fontId="3" fillId="52" borderId="77" xfId="0" applyNumberFormat="1" applyFont="1" applyFill="1" applyBorder="1" applyAlignment="1">
      <alignment horizontal="right"/>
    </xf>
    <xf numFmtId="172" fontId="3" fillId="52" borderId="7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3" borderId="75"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0" fillId="3" borderId="66" xfId="0" applyNumberFormat="1" applyFont="1" applyFill="1" applyBorder="1" applyAlignment="1">
      <alignment horizontal="right" vertical="top"/>
    </xf>
    <xf numFmtId="172" fontId="0" fillId="3" borderId="68" xfId="0" applyNumberFormat="1" applyFont="1" applyFill="1" applyBorder="1" applyAlignment="1">
      <alignment horizontal="right" vertical="top"/>
    </xf>
    <xf numFmtId="172" fontId="0" fillId="3" borderId="69" xfId="0" applyNumberFormat="1" applyFont="1" applyFill="1" applyBorder="1" applyAlignment="1">
      <alignment horizontal="right" vertical="top"/>
    </xf>
    <xf numFmtId="172" fontId="0" fillId="3" borderId="72" xfId="0" applyNumberFormat="1" applyFont="1" applyFill="1" applyBorder="1" applyAlignment="1">
      <alignment horizontal="right"/>
    </xf>
    <xf numFmtId="172" fontId="0" fillId="52" borderId="76" xfId="0" applyNumberFormat="1" applyFont="1" applyFill="1" applyBorder="1" applyAlignment="1">
      <alignment horizontal="right"/>
    </xf>
    <xf numFmtId="172" fontId="0" fillId="52" borderId="77" xfId="0" applyNumberFormat="1" applyFont="1" applyFill="1" applyBorder="1" applyAlignment="1">
      <alignment horizontal="right"/>
    </xf>
    <xf numFmtId="172" fontId="0" fillId="3" borderId="78" xfId="0" applyNumberFormat="1" applyFont="1" applyFill="1" applyBorder="1" applyAlignment="1">
      <alignment horizontal="right"/>
    </xf>
    <xf numFmtId="172" fontId="0" fillId="52" borderId="64" xfId="0" applyNumberFormat="1" applyFont="1" applyFill="1" applyBorder="1" applyAlignment="1">
      <alignment horizontal="right"/>
    </xf>
    <xf numFmtId="172" fontId="0" fillId="52" borderId="65" xfId="0" applyNumberFormat="1" applyFont="1" applyFill="1" applyBorder="1" applyAlignment="1">
      <alignment horizontal="right"/>
    </xf>
    <xf numFmtId="172" fontId="0" fillId="3" borderId="72" xfId="0" applyNumberFormat="1" applyFill="1" applyBorder="1" applyAlignment="1">
      <alignment horizontal="right" vertical="top"/>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1" borderId="76" xfId="0" quotePrefix="1" applyNumberFormat="1" applyFill="1" applyBorder="1" applyAlignment="1">
      <alignment horizontal="right" vertical="top"/>
    </xf>
    <xf numFmtId="172" fontId="0" fillId="51" borderId="77" xfId="0" quotePrefix="1"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52" borderId="120"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52" borderId="121" xfId="2" applyNumberFormat="1" applyFont="1" applyFill="1" applyBorder="1" applyAlignment="1">
      <alignment vertical="center"/>
    </xf>
    <xf numFmtId="172" fontId="5" fillId="52" borderId="149" xfId="2" applyNumberFormat="1" applyFont="1" applyFill="1" applyBorder="1" applyAlignment="1">
      <alignment vertical="center"/>
    </xf>
    <xf numFmtId="172" fontId="5" fillId="52" borderId="120" xfId="2" applyNumberFormat="1" applyFont="1" applyFill="1" applyBorder="1"/>
    <xf numFmtId="172" fontId="5" fillId="52" borderId="85" xfId="2" applyNumberFormat="1" applyFont="1" applyFill="1" applyBorder="1"/>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5" fillId="52" borderId="67" xfId="2" applyNumberFormat="1" applyFont="1" applyFill="1" applyBorder="1" applyAlignment="1">
      <alignment vertical="center"/>
    </xf>
    <xf numFmtId="172" fontId="5" fillId="52" borderId="69" xfId="2" applyNumberFormat="1" applyFont="1" applyFill="1" applyBorder="1" applyAlignment="1">
      <alignment vertical="center"/>
    </xf>
    <xf numFmtId="172" fontId="0" fillId="0" borderId="66" xfId="0" applyNumberFormat="1" applyFill="1" applyBorder="1" applyAlignment="1">
      <alignment horizontal="right" vertical="top"/>
    </xf>
    <xf numFmtId="172" fontId="0" fillId="52" borderId="64" xfId="0" applyNumberFormat="1" applyFont="1" applyFill="1" applyBorder="1" applyAlignment="1">
      <alignment horizontal="right" vertical="top"/>
    </xf>
    <xf numFmtId="172" fontId="0" fillId="0" borderId="74" xfId="0" applyNumberFormat="1" applyFont="1" applyFill="1" applyBorder="1" applyAlignment="1">
      <alignment horizontal="right"/>
    </xf>
    <xf numFmtId="172" fontId="0" fillId="0" borderId="75" xfId="0" applyNumberFormat="1" applyFont="1" applyFill="1" applyBorder="1" applyAlignment="1">
      <alignment horizontal="right"/>
    </xf>
    <xf numFmtId="172" fontId="0" fillId="51" borderId="70" xfId="1" applyNumberFormat="1" applyFont="1" applyFill="1" applyBorder="1" applyAlignment="1">
      <alignment horizontal="right"/>
    </xf>
    <xf numFmtId="172" fontId="0" fillId="51" borderId="71" xfId="1" applyNumberFormat="1" applyFont="1" applyFill="1" applyBorder="1" applyAlignment="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5" fillId="51" borderId="64" xfId="1" applyNumberFormat="1" applyFont="1" applyFill="1" applyBorder="1"/>
    <xf numFmtId="172" fontId="5" fillId="51" borderId="65" xfId="1" applyNumberFormat="1" applyFont="1" applyFill="1" applyBorder="1"/>
    <xf numFmtId="172" fontId="5" fillId="51" borderId="66" xfId="1" applyNumberFormat="1" applyFont="1" applyFill="1" applyBorder="1"/>
    <xf numFmtId="172" fontId="5" fillId="51" borderId="67" xfId="1" applyNumberFormat="1" applyFont="1" applyFill="1" applyBorder="1"/>
    <xf numFmtId="172" fontId="5" fillId="51" borderId="68" xfId="1" applyNumberFormat="1" applyFont="1" applyFill="1" applyBorder="1"/>
    <xf numFmtId="172" fontId="5" fillId="51" borderId="69" xfId="1" applyNumberFormat="1" applyFont="1" applyFill="1" applyBorder="1"/>
    <xf numFmtId="172" fontId="3" fillId="52" borderId="76" xfId="1" applyNumberFormat="1" applyFont="1" applyFill="1" applyBorder="1" applyAlignment="1">
      <alignment horizontal="right"/>
    </xf>
    <xf numFmtId="172" fontId="3" fillId="52" borderId="30" xfId="1" applyNumberFormat="1" applyFont="1" applyFill="1" applyBorder="1" applyAlignment="1">
      <alignment horizontal="right"/>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172" fontId="0" fillId="52" borderId="64" xfId="0" applyNumberFormat="1" applyFill="1" applyBorder="1" applyAlignment="1">
      <alignment horizontal="right" vertical="top"/>
    </xf>
    <xf numFmtId="172" fontId="0" fillId="52" borderId="65" xfId="0" applyNumberFormat="1" applyFill="1" applyBorder="1" applyAlignment="1">
      <alignment horizontal="right" vertical="top"/>
    </xf>
    <xf numFmtId="172" fontId="0" fillId="52" borderId="66" xfId="0" applyNumberFormat="1" applyFill="1" applyBorder="1" applyAlignment="1">
      <alignment horizontal="right" vertical="top"/>
    </xf>
    <xf numFmtId="172" fontId="5" fillId="52" borderId="64" xfId="1" applyNumberFormat="1" applyFont="1" applyFill="1" applyBorder="1" applyProtection="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0" fillId="52" borderId="64" xfId="0" applyNumberFormat="1" applyFont="1" applyFill="1" applyBorder="1"/>
    <xf numFmtId="172" fontId="0" fillId="52" borderId="65" xfId="0" applyNumberFormat="1" applyFont="1" applyFill="1" applyBorder="1"/>
    <xf numFmtId="172" fontId="0" fillId="52" borderId="66" xfId="0" applyNumberFormat="1" applyFont="1" applyFill="1" applyBorder="1"/>
    <xf numFmtId="172" fontId="5" fillId="3" borderId="76" xfId="2" applyNumberFormat="1" applyFont="1" applyFill="1" applyBorder="1"/>
    <xf numFmtId="172" fontId="5" fillId="52" borderId="65" xfId="2" applyNumberFormat="1" applyFont="1" applyFill="1" applyBorder="1"/>
    <xf numFmtId="172" fontId="6" fillId="52" borderId="64" xfId="2" applyNumberFormat="1" applyFont="1" applyFill="1" applyBorder="1"/>
    <xf numFmtId="172" fontId="6" fillId="52" borderId="65" xfId="2" applyNumberFormat="1" applyFont="1" applyFill="1" applyBorder="1"/>
    <xf numFmtId="172" fontId="6" fillId="52" borderId="66" xfId="2" applyNumberFormat="1" applyFont="1" applyFill="1" applyBorder="1"/>
    <xf numFmtId="172" fontId="6" fillId="3" borderId="73" xfId="2" applyNumberFormat="1" applyFont="1" applyFill="1" applyBorder="1"/>
    <xf numFmtId="172" fontId="6" fillId="3" borderId="74" xfId="2" applyNumberFormat="1" applyFont="1" applyFill="1" applyBorder="1"/>
    <xf numFmtId="172" fontId="6" fillId="3" borderId="75" xfId="2" applyNumberFormat="1" applyFont="1" applyFill="1" applyBorder="1"/>
    <xf numFmtId="172" fontId="6" fillId="52" borderId="76" xfId="2" applyNumberFormat="1" applyFont="1" applyFill="1" applyBorder="1"/>
    <xf numFmtId="172" fontId="6" fillId="52" borderId="77" xfId="2" applyNumberFormat="1" applyFont="1" applyFill="1" applyBorder="1"/>
    <xf numFmtId="172" fontId="6" fillId="52" borderId="78" xfId="2" applyNumberFormat="1" applyFont="1" applyFill="1" applyBorder="1"/>
    <xf numFmtId="172" fontId="5" fillId="38" borderId="145" xfId="1" applyNumberFormat="1" applyFont="1" applyFill="1" applyBorder="1" applyProtection="1"/>
    <xf numFmtId="172" fontId="5" fillId="38" borderId="101" xfId="1" applyNumberFormat="1" applyFont="1" applyFill="1" applyBorder="1" applyProtection="1"/>
    <xf numFmtId="172" fontId="5" fillId="38" borderId="102"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3" fillId="0" borderId="0" xfId="0" applyNumberFormat="1" applyFont="1"/>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0" fillId="0" borderId="76" xfId="0" applyNumberFormat="1" applyFill="1" applyBorder="1" applyAlignment="1">
      <alignment horizontal="right" vertical="top"/>
    </xf>
    <xf numFmtId="172" fontId="0" fillId="0" borderId="78" xfId="0" applyNumberFormat="1" applyFill="1" applyBorder="1" applyAlignment="1">
      <alignment horizontal="right" vertical="top"/>
    </xf>
    <xf numFmtId="172" fontId="0" fillId="0" borderId="72" xfId="0" applyNumberFormat="1" applyFill="1" applyBorder="1" applyAlignment="1">
      <alignment horizontal="right" vertical="top"/>
    </xf>
    <xf numFmtId="172" fontId="5" fillId="3" borderId="3" xfId="2" applyNumberFormat="1" applyFont="1" applyFill="1" applyBorder="1"/>
    <xf numFmtId="172" fontId="5" fillId="38" borderId="76" xfId="1" applyNumberFormat="1" applyFont="1" applyFill="1" applyBorder="1" applyAlignment="1" applyProtection="1">
      <alignment horizontal="right"/>
    </xf>
    <xf numFmtId="172" fontId="5" fillId="38" borderId="77" xfId="1" applyNumberFormat="1" applyFont="1" applyFill="1" applyBorder="1" applyAlignment="1" applyProtection="1">
      <alignment horizontal="right"/>
    </xf>
    <xf numFmtId="172" fontId="5" fillId="38" borderId="78" xfId="1" applyNumberFormat="1" applyFont="1" applyFill="1" applyBorder="1" applyAlignment="1" applyProtection="1">
      <alignment horizontal="right"/>
    </xf>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5" xfId="2" applyNumberFormat="1" applyFont="1" applyFill="1" applyBorder="1" applyAlignment="1">
      <alignment vertical="center"/>
    </xf>
    <xf numFmtId="172" fontId="5" fillId="52" borderId="102"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5" fillId="3" borderId="64" xfId="85" applyNumberFormat="1" applyFont="1" applyFill="1" applyBorder="1" applyAlignment="1" applyProtection="1">
      <protection locked="0"/>
    </xf>
    <xf numFmtId="172" fontId="5" fillId="3" borderId="65" xfId="85" applyNumberFormat="1" applyFont="1" applyFill="1" applyBorder="1" applyAlignment="1" applyProtection="1">
      <protection locked="0"/>
    </xf>
    <xf numFmtId="172" fontId="5" fillId="3" borderId="114" xfId="85" applyNumberFormat="1" applyFont="1" applyFill="1" applyBorder="1" applyAlignment="1" applyProtection="1">
      <protection locked="0"/>
    </xf>
    <xf numFmtId="172" fontId="5" fillId="3" borderId="139" xfId="85" applyNumberFormat="1" applyFont="1" applyFill="1" applyBorder="1" applyAlignment="1" applyProtection="1">
      <protection locked="0"/>
    </xf>
    <xf numFmtId="172" fontId="5" fillId="3" borderId="66" xfId="85" applyNumberFormat="1" applyFont="1" applyFill="1" applyBorder="1" applyAlignment="1" applyProtection="1">
      <protection locked="0"/>
    </xf>
    <xf numFmtId="172" fontId="5" fillId="3" borderId="67" xfId="85" applyNumberFormat="1" applyFont="1" applyFill="1" applyBorder="1" applyAlignment="1" applyProtection="1">
      <protection locked="0"/>
    </xf>
    <xf numFmtId="172" fontId="5" fillId="3" borderId="68" xfId="85" applyNumberFormat="1" applyFont="1" applyFill="1" applyBorder="1" applyAlignment="1" applyProtection="1">
      <protection locked="0"/>
    </xf>
    <xf numFmtId="172" fontId="5" fillId="3" borderId="112" xfId="85" applyNumberFormat="1" applyFont="1" applyFill="1" applyBorder="1" applyAlignment="1" applyProtection="1">
      <protection locked="0"/>
    </xf>
    <xf numFmtId="172" fontId="5" fillId="3" borderId="140" xfId="85" applyNumberFormat="1" applyFont="1" applyFill="1" applyBorder="1" applyAlignment="1" applyProtection="1">
      <protection locked="0"/>
    </xf>
    <xf numFmtId="172" fontId="5" fillId="3" borderId="69" xfId="85" applyNumberFormat="1" applyFont="1" applyFill="1" applyBorder="1" applyAlignment="1" applyProtection="1">
      <protection locked="0"/>
    </xf>
    <xf numFmtId="172" fontId="5" fillId="3" borderId="70" xfId="85" applyNumberFormat="1" applyFont="1" applyFill="1" applyBorder="1" applyAlignment="1" applyProtection="1">
      <protection locked="0"/>
    </xf>
    <xf numFmtId="172" fontId="5" fillId="3" borderId="71" xfId="85" applyNumberFormat="1" applyFont="1" applyFill="1" applyBorder="1" applyAlignment="1" applyProtection="1">
      <protection locked="0"/>
    </xf>
    <xf numFmtId="172" fontId="5" fillId="3" borderId="110" xfId="85" applyNumberFormat="1" applyFont="1" applyFill="1" applyBorder="1" applyAlignment="1" applyProtection="1">
      <protection locked="0"/>
    </xf>
    <xf numFmtId="172" fontId="5" fillId="3" borderId="141" xfId="85" applyNumberFormat="1" applyFont="1" applyFill="1" applyBorder="1" applyAlignment="1" applyProtection="1">
      <protection locked="0"/>
    </xf>
    <xf numFmtId="172" fontId="5" fillId="3" borderId="72" xfId="85" applyNumberFormat="1" applyFont="1" applyFill="1" applyBorder="1" applyAlignment="1" applyProtection="1">
      <protection locked="0"/>
    </xf>
    <xf numFmtId="172" fontId="2" fillId="43" borderId="125" xfId="48236" applyNumberFormat="1" applyBorder="1" applyProtection="1">
      <alignment vertical="center"/>
    </xf>
    <xf numFmtId="172" fontId="2" fillId="43" borderId="126" xfId="48236" applyNumberFormat="1" applyBorder="1" applyProtection="1">
      <alignment vertical="center"/>
    </xf>
    <xf numFmtId="172" fontId="2" fillId="43" borderId="104" xfId="48236" applyNumberFormat="1" applyBorder="1" applyProtection="1">
      <alignment vertical="center"/>
    </xf>
    <xf numFmtId="172" fontId="2" fillId="43" borderId="142" xfId="48236" applyNumberFormat="1" applyBorder="1" applyProtection="1">
      <alignment vertical="center"/>
    </xf>
    <xf numFmtId="172" fontId="2" fillId="43" borderId="127" xfId="48236" applyNumberFormat="1" applyBorder="1" applyProtection="1">
      <alignment vertical="center"/>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4" xfId="48236" applyNumberFormat="1" applyBorder="1" applyProtection="1">
      <alignment vertical="center"/>
    </xf>
    <xf numFmtId="172" fontId="2" fillId="43" borderId="143" xfId="48236" applyNumberFormat="1" applyBorder="1" applyProtection="1">
      <alignment vertical="center"/>
    </xf>
    <xf numFmtId="172" fontId="2" fillId="43" borderId="78" xfId="48236" applyNumberFormat="1" applyBorder="1" applyProtection="1">
      <alignment vertical="center"/>
    </xf>
    <xf numFmtId="172" fontId="2" fillId="43" borderId="64" xfId="48236" applyNumberFormat="1" applyBorder="1" applyProtection="1">
      <alignment vertical="center"/>
    </xf>
    <xf numFmtId="172" fontId="2" fillId="43" borderId="65" xfId="48236" applyNumberFormat="1" applyBorder="1" applyProtection="1">
      <alignment vertical="center"/>
    </xf>
    <xf numFmtId="172" fontId="2" fillId="43" borderId="114" xfId="48236" applyNumberFormat="1" applyBorder="1" applyProtection="1">
      <alignment vertical="center"/>
    </xf>
    <xf numFmtId="172" fontId="2" fillId="43" borderId="139" xfId="48236" applyNumberFormat="1" applyBorder="1" applyProtection="1">
      <alignment vertical="center"/>
    </xf>
    <xf numFmtId="172" fontId="2" fillId="43" borderId="66" xfId="48236" applyNumberFormat="1" applyBorder="1" applyProtection="1">
      <alignment vertical="center"/>
    </xf>
    <xf numFmtId="172" fontId="5" fillId="3" borderId="73" xfId="85" applyNumberFormat="1" applyFont="1" applyFill="1" applyBorder="1" applyAlignment="1" applyProtection="1">
      <protection locked="0"/>
    </xf>
    <xf numFmtId="172" fontId="5" fillId="3" borderId="74" xfId="85" applyNumberFormat="1" applyFont="1" applyFill="1" applyBorder="1" applyAlignment="1" applyProtection="1">
      <protection locked="0"/>
    </xf>
    <xf numFmtId="172" fontId="5" fillId="3" borderId="135" xfId="85" applyNumberFormat="1" applyFont="1" applyFill="1" applyBorder="1" applyAlignment="1" applyProtection="1">
      <protection locked="0"/>
    </xf>
    <xf numFmtId="172" fontId="5" fillId="3" borderId="144" xfId="85" applyNumberFormat="1" applyFont="1" applyFill="1" applyBorder="1" applyAlignment="1" applyProtection="1">
      <protection locked="0"/>
    </xf>
    <xf numFmtId="172" fontId="5" fillId="3" borderId="75" xfId="85" applyNumberFormat="1" applyFont="1" applyFill="1" applyBorder="1" applyAlignment="1" applyProtection="1">
      <protection locked="0"/>
    </xf>
    <xf numFmtId="172" fontId="5" fillId="44" borderId="64" xfId="85" applyNumberFormat="1" applyFont="1" applyFill="1" applyBorder="1" applyAlignment="1" applyProtection="1"/>
    <xf numFmtId="172" fontId="5" fillId="44" borderId="65" xfId="85" applyNumberFormat="1" applyFont="1" applyFill="1" applyBorder="1" applyAlignment="1" applyProtection="1"/>
    <xf numFmtId="172" fontId="5" fillId="44" borderId="114" xfId="85" applyNumberFormat="1" applyFont="1" applyFill="1" applyBorder="1" applyAlignment="1" applyProtection="1"/>
    <xf numFmtId="172" fontId="5" fillId="44" borderId="139" xfId="85" applyNumberFormat="1" applyFont="1" applyFill="1" applyBorder="1" applyAlignment="1" applyProtection="1"/>
    <xf numFmtId="172" fontId="5" fillId="44" borderId="66" xfId="85" applyNumberFormat="1" applyFont="1" applyFill="1" applyBorder="1" applyAlignment="1" applyProtection="1"/>
    <xf numFmtId="172" fontId="2" fillId="43" borderId="70" xfId="48236" applyNumberFormat="1" applyBorder="1" applyProtection="1">
      <alignment vertical="center"/>
    </xf>
    <xf numFmtId="172" fontId="2" fillId="43" borderId="71" xfId="48236" applyNumberFormat="1" applyBorder="1" applyProtection="1">
      <alignment vertical="center"/>
    </xf>
    <xf numFmtId="172" fontId="2" fillId="43" borderId="110" xfId="48236" applyNumberFormat="1" applyBorder="1" applyProtection="1">
      <alignment vertical="center"/>
    </xf>
    <xf numFmtId="172" fontId="2" fillId="43" borderId="141" xfId="48236" applyNumberFormat="1" applyBorder="1" applyProtection="1">
      <alignment vertical="center"/>
    </xf>
    <xf numFmtId="172" fontId="2" fillId="43" borderId="72" xfId="48236" applyNumberFormat="1" applyBorder="1" applyProtection="1">
      <alignment vertical="center"/>
    </xf>
    <xf numFmtId="172" fontId="2" fillId="3" borderId="67" xfId="95" applyNumberFormat="1" applyFill="1" applyBorder="1" applyAlignment="1" applyProtection="1">
      <alignment vertical="center"/>
      <protection locked="0"/>
    </xf>
    <xf numFmtId="172" fontId="2" fillId="3" borderId="68" xfId="95" applyNumberFormat="1" applyFill="1" applyBorder="1" applyAlignment="1" applyProtection="1">
      <alignment vertical="center"/>
      <protection locked="0"/>
    </xf>
    <xf numFmtId="172" fontId="2" fillId="3" borderId="112" xfId="95" applyNumberFormat="1" applyFill="1" applyBorder="1" applyAlignment="1" applyProtection="1">
      <alignment vertical="center"/>
      <protection locked="0"/>
    </xf>
    <xf numFmtId="172" fontId="2" fillId="3" borderId="140" xfId="95" applyNumberFormat="1" applyFill="1" applyBorder="1" applyAlignment="1" applyProtection="1">
      <alignment vertical="center"/>
      <protection locked="0"/>
    </xf>
    <xf numFmtId="172" fontId="2" fillId="3" borderId="69" xfId="95" applyNumberFormat="1" applyFill="1" applyBorder="1" applyAlignment="1" applyProtection="1">
      <alignment vertical="center"/>
      <protection locked="0"/>
    </xf>
    <xf numFmtId="172" fontId="2" fillId="3" borderId="70" xfId="95" applyNumberFormat="1" applyFill="1" applyBorder="1" applyAlignment="1" applyProtection="1">
      <alignment vertical="center"/>
      <protection locked="0"/>
    </xf>
    <xf numFmtId="172" fontId="2" fillId="3" borderId="71" xfId="95" applyNumberFormat="1" applyFill="1" applyBorder="1" applyAlignment="1" applyProtection="1">
      <alignment vertical="center"/>
      <protection locked="0"/>
    </xf>
    <xf numFmtId="172" fontId="2" fillId="3" borderId="110" xfId="95" applyNumberFormat="1" applyFill="1" applyBorder="1" applyAlignment="1" applyProtection="1">
      <alignment vertical="center"/>
      <protection locked="0"/>
    </xf>
    <xf numFmtId="172" fontId="2" fillId="3" borderId="141" xfId="95" applyNumberFormat="1" applyFill="1" applyBorder="1" applyAlignment="1" applyProtection="1">
      <alignment vertical="center"/>
      <protection locked="0"/>
    </xf>
    <xf numFmtId="172" fontId="2" fillId="3" borderId="72" xfId="95" applyNumberFormat="1" applyFill="1" applyBorder="1" applyAlignment="1" applyProtection="1">
      <alignment vertical="center"/>
      <protection locked="0"/>
    </xf>
    <xf numFmtId="172" fontId="5" fillId="3" borderId="67" xfId="95" applyNumberFormat="1" applyFont="1" applyFill="1" applyBorder="1" applyAlignment="1" applyProtection="1">
      <alignment horizontal="right"/>
      <protection locked="0"/>
    </xf>
    <xf numFmtId="172" fontId="5" fillId="3" borderId="68" xfId="95" applyNumberFormat="1" applyFont="1" applyFill="1" applyBorder="1" applyAlignment="1" applyProtection="1">
      <alignment horizontal="right"/>
      <protection locked="0"/>
    </xf>
    <xf numFmtId="172" fontId="5" fillId="3" borderId="112" xfId="95" applyNumberFormat="1" applyFont="1" applyFill="1" applyBorder="1" applyAlignment="1" applyProtection="1">
      <alignment horizontal="right"/>
      <protection locked="0"/>
    </xf>
    <xf numFmtId="172" fontId="5" fillId="3" borderId="140" xfId="95" applyNumberFormat="1" applyFont="1" applyFill="1" applyBorder="1" applyAlignment="1" applyProtection="1">
      <alignment horizontal="right"/>
      <protection locked="0"/>
    </xf>
    <xf numFmtId="172" fontId="5" fillId="3" borderId="69" xfId="95" applyNumberFormat="1" applyFont="1" applyFill="1" applyBorder="1" applyAlignment="1" applyProtection="1">
      <alignment horizontal="right"/>
      <protection locked="0"/>
    </xf>
    <xf numFmtId="172" fontId="5" fillId="3" borderId="70" xfId="95" applyNumberFormat="1" applyFont="1" applyFill="1" applyBorder="1" applyAlignment="1" applyProtection="1">
      <alignment horizontal="right"/>
      <protection locked="0"/>
    </xf>
    <xf numFmtId="172" fontId="5" fillId="3" borderId="71" xfId="95" applyNumberFormat="1" applyFont="1" applyFill="1" applyBorder="1" applyAlignment="1" applyProtection="1">
      <alignment horizontal="right"/>
      <protection locked="0"/>
    </xf>
    <xf numFmtId="172" fontId="5" fillId="3" borderId="110" xfId="95" applyNumberFormat="1" applyFont="1" applyFill="1" applyBorder="1" applyAlignment="1" applyProtection="1">
      <alignment horizontal="right"/>
      <protection locked="0"/>
    </xf>
    <xf numFmtId="172" fontId="5" fillId="3" borderId="141" xfId="95" applyNumberFormat="1" applyFont="1" applyFill="1" applyBorder="1" applyAlignment="1" applyProtection="1">
      <alignment horizontal="right"/>
      <protection locked="0"/>
    </xf>
    <xf numFmtId="172" fontId="5" fillId="3" borderId="72" xfId="95" applyNumberFormat="1" applyFont="1" applyFill="1" applyBorder="1" applyAlignment="1" applyProtection="1">
      <alignment horizontal="right"/>
      <protection locked="0"/>
    </xf>
    <xf numFmtId="172" fontId="2" fillId="43" borderId="67" xfId="48236" applyNumberFormat="1" applyBorder="1" applyProtection="1">
      <alignment vertical="center"/>
    </xf>
    <xf numFmtId="172" fontId="2" fillId="43" borderId="68" xfId="48236" applyNumberFormat="1" applyBorder="1" applyProtection="1">
      <alignment vertical="center"/>
    </xf>
    <xf numFmtId="172" fontId="2" fillId="43" borderId="112" xfId="48236" applyNumberFormat="1" applyBorder="1" applyProtection="1">
      <alignment vertical="center"/>
    </xf>
    <xf numFmtId="172" fontId="2" fillId="43" borderId="140" xfId="48236" applyNumberFormat="1" applyBorder="1" applyProtection="1">
      <alignment vertical="center"/>
    </xf>
    <xf numFmtId="172" fontId="2" fillId="43" borderId="69" xfId="48236" applyNumberFormat="1" applyBorder="1" applyProtection="1">
      <alignment vertical="center"/>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2" xfId="0" applyBorder="1" applyAlignment="1">
      <alignment horizontal="center" wrapText="1"/>
    </xf>
    <xf numFmtId="0" fontId="0" fillId="0" borderId="123" xfId="0" applyBorder="1"/>
    <xf numFmtId="0" fontId="0" fillId="0" borderId="14" xfId="0" applyBorder="1" applyAlignment="1">
      <alignment horizontal="center" wrapText="1"/>
    </xf>
    <xf numFmtId="3" fontId="0" fillId="0" borderId="0" xfId="0" applyNumberFormat="1" applyBorder="1"/>
    <xf numFmtId="0" fontId="0" fillId="0" borderId="99" xfId="0" applyBorder="1" applyAlignment="1">
      <alignment horizontal="center" wrapText="1"/>
    </xf>
    <xf numFmtId="3" fontId="0" fillId="0" borderId="96"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49" xfId="0" applyFill="1" applyBorder="1" applyAlignment="1">
      <alignment horizontal="left" indent="1"/>
    </xf>
    <xf numFmtId="0" fontId="5" fillId="0" borderId="82" xfId="85" applyFont="1" applyBorder="1" applyAlignment="1">
      <alignment horizontal="left" indent="1"/>
    </xf>
    <xf numFmtId="0" fontId="5" fillId="0" borderId="92"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7"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5" xfId="85" applyFont="1" applyBorder="1" applyAlignment="1">
      <alignment horizontal="center" vertical="center"/>
    </xf>
    <xf numFmtId="0" fontId="5" fillId="0" borderId="92" xfId="85" applyFont="1" applyFill="1" applyBorder="1" applyAlignment="1">
      <alignment horizontal="center" vertical="top"/>
    </xf>
    <xf numFmtId="0" fontId="5" fillId="0" borderId="92" xfId="85" applyFont="1" applyBorder="1" applyAlignment="1">
      <alignment horizontal="center" vertical="top"/>
    </xf>
    <xf numFmtId="0" fontId="5" fillId="0" borderId="92" xfId="85" applyFont="1" applyFill="1" applyBorder="1" applyAlignment="1">
      <alignment vertical="top" wrapText="1"/>
    </xf>
    <xf numFmtId="0" fontId="5" fillId="0" borderId="92"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5" xfId="84" applyFont="1" applyBorder="1" applyAlignment="1">
      <alignment horizontal="left"/>
    </xf>
    <xf numFmtId="0" fontId="5" fillId="0" borderId="0" xfId="85" applyFont="1" applyFill="1" applyAlignment="1"/>
    <xf numFmtId="0" fontId="5" fillId="0" borderId="0" xfId="85" applyFont="1" applyAlignment="1"/>
    <xf numFmtId="0" fontId="5" fillId="0" borderId="137" xfId="85" applyFont="1" applyBorder="1" applyAlignment="1"/>
    <xf numFmtId="0" fontId="6" fillId="0" borderId="145" xfId="84" applyFont="1" applyBorder="1" applyAlignment="1">
      <alignment horizontal="left"/>
    </xf>
    <xf numFmtId="0" fontId="6" fillId="0" borderId="122" xfId="84" applyFont="1" applyBorder="1" applyAlignment="1">
      <alignment horizontal="left"/>
    </xf>
    <xf numFmtId="0" fontId="5" fillId="0" borderId="99" xfId="84" applyFont="1" applyBorder="1" applyAlignment="1">
      <alignment horizontal="center" vertical="top"/>
    </xf>
    <xf numFmtId="0" fontId="5" fillId="0" borderId="126" xfId="85" applyFont="1" applyFill="1" applyBorder="1" applyAlignment="1">
      <alignment horizontal="center" vertical="top"/>
    </xf>
    <xf numFmtId="0" fontId="5" fillId="0" borderId="96" xfId="85" applyFont="1" applyFill="1" applyBorder="1" applyAlignment="1">
      <alignment horizontal="center" vertical="top"/>
    </xf>
    <xf numFmtId="0" fontId="5" fillId="0" borderId="96" xfId="85" applyFont="1" applyFill="1" applyBorder="1" applyAlignment="1" applyProtection="1">
      <alignment horizontal="center" vertical="top"/>
      <protection locked="0"/>
    </xf>
    <xf numFmtId="0" fontId="5" fillId="0" borderId="126" xfId="85" applyFont="1" applyFill="1" applyBorder="1" applyAlignment="1" applyProtection="1">
      <alignment horizontal="center" vertical="top"/>
      <protection locked="0"/>
    </xf>
    <xf numFmtId="0" fontId="5" fillId="0" borderId="96" xfId="85" applyFont="1" applyFill="1" applyBorder="1" applyAlignment="1">
      <alignment horizontal="center" vertical="top" wrapText="1"/>
    </xf>
    <xf numFmtId="0" fontId="5" fillId="0" borderId="126" xfId="85" applyFont="1" applyFill="1" applyBorder="1" applyAlignment="1" applyProtection="1">
      <alignment horizontal="center" vertical="top" wrapText="1"/>
      <protection locked="0"/>
    </xf>
    <xf numFmtId="0" fontId="5" fillId="0" borderId="96" xfId="85" applyFont="1" applyFill="1" applyBorder="1" applyAlignment="1" applyProtection="1">
      <alignment horizontal="center" vertical="top" wrapText="1"/>
      <protection locked="0"/>
    </xf>
    <xf numFmtId="0" fontId="5" fillId="0" borderId="100"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4" xfId="85" quotePrefix="1" applyFont="1" applyBorder="1" applyAlignment="1">
      <alignment horizontal="center" vertical="top"/>
    </xf>
    <xf numFmtId="0" fontId="5" fillId="0" borderId="139"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4" xfId="85" applyFont="1" applyBorder="1" applyAlignment="1">
      <alignment horizontal="center" vertical="top"/>
    </xf>
    <xf numFmtId="0" fontId="5" fillId="0" borderId="139"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5" xfId="85" applyNumberFormat="1" applyFont="1" applyFill="1" applyBorder="1" applyAlignment="1" applyProtection="1">
      <alignment horizontal="right" indent="1"/>
    </xf>
    <xf numFmtId="0" fontId="5" fillId="44" borderId="68" xfId="85" applyNumberFormat="1" applyFont="1" applyFill="1" applyBorder="1" applyAlignment="1" applyProtection="1">
      <alignment horizontal="right" indent="1"/>
    </xf>
    <xf numFmtId="0" fontId="5" fillId="44" borderId="71" xfId="85" applyNumberFormat="1" applyFont="1" applyFill="1" applyBorder="1" applyAlignment="1" applyProtection="1">
      <alignment horizontal="right" indent="1"/>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175" fontId="5" fillId="44" borderId="65" xfId="85" applyNumberFormat="1" applyFont="1" applyFill="1" applyBorder="1" applyAlignment="1" applyProtection="1">
      <alignment horizontal="right" indent="1"/>
    </xf>
    <xf numFmtId="175" fontId="5" fillId="44" borderId="68" xfId="85" applyNumberFormat="1" applyFont="1" applyFill="1" applyBorder="1" applyAlignment="1" applyProtection="1">
      <alignment horizontal="right" indent="1"/>
    </xf>
    <xf numFmtId="175" fontId="5" fillId="44" borderId="71" xfId="85" applyNumberFormat="1" applyFont="1" applyFill="1" applyBorder="1" applyAlignment="1" applyProtection="1">
      <alignment horizontal="right" indent="1"/>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351" fontId="0" fillId="3" borderId="68" xfId="0" applyNumberFormat="1" applyFill="1" applyBorder="1" applyAlignment="1">
      <alignment horizontal="right" vertical="top"/>
    </xf>
    <xf numFmtId="0" fontId="0" fillId="0" borderId="0" xfId="0" applyAlignment="1">
      <alignment horizontal="center"/>
    </xf>
    <xf numFmtId="0" fontId="5" fillId="0" borderId="0" xfId="85" applyFont="1" applyFill="1" applyBorder="1" applyAlignment="1">
      <alignment horizontal="left" vertical="center" wrapTex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27" xfId="1" applyNumberFormat="1" applyFont="1" applyFill="1" applyBorder="1" applyProtection="1"/>
    <xf numFmtId="172" fontId="5" fillId="3" borderId="64" xfId="1" applyNumberFormat="1" applyFont="1" applyFill="1" applyBorder="1" applyProtection="1"/>
    <xf numFmtId="349" fontId="5" fillId="0" borderId="116"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0" borderId="114"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2" xfId="85" applyNumberFormat="1" applyFont="1" applyFill="1" applyBorder="1" applyAlignment="1" applyProtection="1">
      <alignment horizontal="center"/>
      <protection locked="0"/>
    </xf>
    <xf numFmtId="0" fontId="5" fillId="0" borderId="64" xfId="85" applyFont="1" applyBorder="1" applyAlignment="1" applyProtection="1">
      <alignment horizontal="left" indent="1"/>
    </xf>
    <xf numFmtId="167" fontId="2" fillId="51" borderId="71" xfId="48239" applyNumberFormat="1" applyFill="1" applyBorder="1" applyAlignment="1">
      <alignment horizontal="left"/>
      <protection locked="0"/>
    </xf>
    <xf numFmtId="167" fontId="2" fillId="51" borderId="110" xfId="48239" applyNumberFormat="1" applyFill="1" applyBorder="1" applyAlignment="1">
      <protection locked="0"/>
    </xf>
    <xf numFmtId="167" fontId="2" fillId="51" borderId="117" xfId="48239" applyNumberFormat="1" applyFill="1" applyBorder="1" applyAlignment="1">
      <protection locked="0"/>
    </xf>
    <xf numFmtId="167" fontId="2" fillId="51" borderId="111" xfId="48239" applyNumberFormat="1" applyFill="1" applyBorder="1" applyAlignment="1">
      <protection locked="0"/>
    </xf>
    <xf numFmtId="0" fontId="5" fillId="0" borderId="25" xfId="85" applyFont="1" applyFill="1" applyBorder="1" applyAlignment="1">
      <alignment horizontal="center"/>
    </xf>
    <xf numFmtId="15" fontId="239" fillId="46" borderId="148" xfId="48240" applyNumberFormat="1" applyFont="1" applyFill="1" applyBorder="1" applyAlignment="1">
      <alignment horizontal="center" vertical="top" wrapText="1"/>
    </xf>
    <xf numFmtId="0" fontId="239" fillId="46" borderId="148" xfId="48240" applyFont="1" applyFill="1" applyBorder="1" applyAlignment="1">
      <alignment vertical="top" wrapText="1"/>
    </xf>
    <xf numFmtId="0" fontId="239" fillId="46" borderId="148"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8" xfId="85" applyFont="1" applyFill="1" applyBorder="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54" borderId="0" xfId="85" applyFont="1" applyFill="1"/>
    <xf numFmtId="0" fontId="5" fillId="51" borderId="114" xfId="85" applyFont="1" applyFill="1" applyBorder="1" applyAlignment="1" applyProtection="1">
      <protection locked="0"/>
    </xf>
    <xf numFmtId="0" fontId="5" fillId="51" borderId="91" xfId="85" applyFont="1" applyFill="1" applyBorder="1" applyAlignment="1" applyProtection="1">
      <protection locked="0"/>
    </xf>
    <xf numFmtId="0" fontId="5" fillId="51" borderId="115" xfId="85" applyFont="1" applyFill="1" applyBorder="1" applyAlignment="1" applyProtection="1">
      <protection locked="0"/>
    </xf>
    <xf numFmtId="0" fontId="5" fillId="51" borderId="112" xfId="85" applyFont="1" applyFill="1" applyBorder="1" applyAlignment="1" applyProtection="1">
      <protection locked="0"/>
    </xf>
    <xf numFmtId="0" fontId="5" fillId="51" borderId="119" xfId="85" applyFont="1" applyFill="1" applyBorder="1" applyAlignment="1" applyProtection="1">
      <protection locked="0"/>
    </xf>
    <xf numFmtId="0" fontId="5" fillId="51" borderId="113" xfId="85" applyFont="1" applyFill="1" applyBorder="1" applyAlignment="1" applyProtection="1">
      <protection locked="0"/>
    </xf>
    <xf numFmtId="14" fontId="5" fillId="51" borderId="147" xfId="85" applyNumberFormat="1" applyFont="1" applyFill="1" applyBorder="1" applyAlignment="1" applyProtection="1">
      <alignment horizontal="center"/>
      <protection locked="0"/>
    </xf>
    <xf numFmtId="0" fontId="5" fillId="0" borderId="107" xfId="85" applyFont="1" applyBorder="1" applyAlignment="1">
      <alignment horizontal="center" vertical="center"/>
    </xf>
    <xf numFmtId="0" fontId="5" fillId="0" borderId="95" xfId="85" applyFont="1" applyBorder="1" applyAlignment="1">
      <alignment horizontal="left" indent="1"/>
    </xf>
    <xf numFmtId="0" fontId="5" fillId="42" borderId="96" xfId="85" applyFont="1" applyFill="1" applyBorder="1" applyAlignment="1">
      <alignment horizontal="left" indent="1"/>
    </xf>
    <xf numFmtId="0" fontId="5" fillId="0" borderId="96" xfId="85" applyFont="1" applyBorder="1" applyAlignment="1">
      <alignment horizontal="left" indent="1"/>
    </xf>
    <xf numFmtId="0" fontId="5" fillId="0" borderId="105" xfId="85" applyFont="1" applyBorder="1" applyAlignment="1">
      <alignment horizontal="left" indent="1"/>
    </xf>
    <xf numFmtId="0" fontId="5" fillId="0" borderId="0" xfId="85" applyFont="1" applyFill="1" applyBorder="1" applyAlignment="1" applyProtection="1"/>
    <xf numFmtId="0" fontId="0" fillId="3" borderId="0" xfId="0" applyFont="1" applyFill="1" applyAlignment="1">
      <alignment horizontal="left" vertical="top" indent="1"/>
    </xf>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2" xfId="0" applyBorder="1" applyAlignment="1">
      <alignment horizontal="left" vertical="top" wrapText="1" indent="1"/>
    </xf>
    <xf numFmtId="172" fontId="0" fillId="3" borderId="79" xfId="0" applyNumberFormat="1" applyFill="1" applyBorder="1" applyAlignment="1">
      <alignment horizontal="right" vertical="top"/>
    </xf>
    <xf numFmtId="172" fontId="0" fillId="3" borderId="80" xfId="0" applyNumberFormat="1" applyFill="1" applyBorder="1" applyAlignment="1">
      <alignment horizontal="right" vertical="top"/>
    </xf>
    <xf numFmtId="172" fontId="0" fillId="3" borderId="103" xfId="0" applyNumberFormat="1" applyFill="1" applyBorder="1" applyAlignment="1">
      <alignment horizontal="right" vertical="top"/>
    </xf>
    <xf numFmtId="10" fontId="2" fillId="3" borderId="64" xfId="95" applyNumberFormat="1" applyFill="1" applyBorder="1" applyAlignment="1" applyProtection="1">
      <alignment vertical="center"/>
      <protection locked="0"/>
    </xf>
    <xf numFmtId="9" fontId="2" fillId="3" borderId="64" xfId="77" applyFill="1" applyBorder="1" applyAlignment="1" applyProtection="1">
      <alignment vertical="center"/>
      <protection locked="0"/>
    </xf>
    <xf numFmtId="0" fontId="5" fillId="0" borderId="0" xfId="7" applyFont="1" applyFill="1" applyBorder="1" applyAlignment="1">
      <alignment horizontal="left" vertical="center" wrapText="1" indent="1"/>
    </xf>
    <xf numFmtId="0" fontId="22" fillId="0" borderId="0" xfId="0" applyFont="1" applyAlignment="1"/>
    <xf numFmtId="164" fontId="5" fillId="3" borderId="69" xfId="1" applyFont="1" applyFill="1" applyBorder="1" applyProtection="1">
      <protection locked="0"/>
    </xf>
    <xf numFmtId="172" fontId="0" fillId="3" borderId="67" xfId="95" applyNumberFormat="1" applyFont="1" applyFill="1" applyBorder="1" applyAlignment="1" applyProtection="1">
      <alignment vertical="center"/>
      <protection locked="0"/>
    </xf>
    <xf numFmtId="0" fontId="0" fillId="42" borderId="68" xfId="0" applyFill="1" applyBorder="1" applyAlignment="1">
      <alignment horizontal="left" vertical="center" wrapText="1"/>
    </xf>
    <xf numFmtId="0" fontId="0" fillId="0" borderId="92" xfId="0" applyBorder="1" applyAlignment="1">
      <alignment vertical="center" wrapText="1"/>
    </xf>
    <xf numFmtId="172" fontId="0" fillId="51" borderId="65" xfId="0" applyNumberFormat="1" applyFont="1" applyFill="1" applyBorder="1" applyAlignment="1">
      <alignment horizontal="right"/>
    </xf>
    <xf numFmtId="168" fontId="6" fillId="0" borderId="0" xfId="0" applyNumberFormat="1" applyFont="1" applyFill="1" applyBorder="1" applyAlignment="1">
      <alignment horizontal="left" vertical="center" indent="1"/>
    </xf>
    <xf numFmtId="172" fontId="0" fillId="51" borderId="65" xfId="0" applyNumberFormat="1" applyFill="1" applyBorder="1" applyAlignment="1">
      <alignment horizontal="right" vertical="top"/>
    </xf>
    <xf numFmtId="172" fontId="0" fillId="51" borderId="66" xfId="0" applyNumberFormat="1" applyFill="1" applyBorder="1" applyAlignment="1">
      <alignment horizontal="right" vertical="top"/>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5" fillId="51" borderId="76" xfId="1" applyNumberFormat="1" applyFont="1" applyFill="1" applyBorder="1" applyProtection="1"/>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0" fontId="5" fillId="52" borderId="68" xfId="85" applyNumberFormat="1" applyFont="1" applyFill="1" applyBorder="1" applyAlignment="1" applyProtection="1"/>
    <xf numFmtId="0" fontId="5" fillId="52" borderId="68" xfId="85" applyNumberFormat="1" applyFont="1" applyFill="1" applyBorder="1" applyAlignment="1" applyProtection="1">
      <alignment horizontal="left" indent="1"/>
    </xf>
    <xf numFmtId="0" fontId="5" fillId="52" borderId="68" xfId="85" applyNumberFormat="1" applyFont="1" applyFill="1" applyBorder="1" applyAlignment="1" applyProtection="1">
      <alignment horizontal="right" indent="1"/>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0" fontId="5" fillId="52" borderId="71" xfId="85" applyNumberFormat="1" applyFont="1" applyFill="1" applyBorder="1" applyAlignment="1" applyProtection="1"/>
    <xf numFmtId="0" fontId="5" fillId="52" borderId="71" xfId="85" applyNumberFormat="1" applyFont="1" applyFill="1" applyBorder="1" applyAlignment="1" applyProtection="1">
      <alignment horizontal="left" indent="1"/>
    </xf>
    <xf numFmtId="0" fontId="5" fillId="52" borderId="71" xfId="85" applyNumberFormat="1" applyFont="1" applyFill="1" applyBorder="1" applyAlignment="1" applyProtection="1">
      <alignment horizontal="right" indent="1"/>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92" xfId="85" applyNumberFormat="1" applyFont="1" applyFill="1" applyBorder="1" applyAlignment="1" applyProtection="1">
      <alignment horizontal="center"/>
    </xf>
    <xf numFmtId="175" fontId="5" fillId="52" borderId="92" xfId="85" applyNumberFormat="1" applyFont="1" applyFill="1" applyBorder="1" applyAlignment="1" applyProtection="1"/>
    <xf numFmtId="175" fontId="5" fillId="52" borderId="92" xfId="85" applyNumberFormat="1" applyFont="1" applyFill="1" applyBorder="1" applyAlignment="1" applyProtection="1">
      <alignment horizontal="left" indent="1"/>
    </xf>
    <xf numFmtId="175" fontId="5" fillId="52" borderId="92"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68" xfId="85" applyNumberFormat="1" applyFont="1" applyFill="1" applyBorder="1" applyAlignment="1" applyProtection="1">
      <alignment horizontal="righ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5" fontId="5" fillId="52" borderId="71" xfId="85" applyNumberFormat="1" applyFont="1" applyFill="1" applyBorder="1" applyAlignment="1" applyProtection="1">
      <alignment horizontal="right" indent="1"/>
    </xf>
    <xf numFmtId="172" fontId="5" fillId="52" borderId="70" xfId="85" applyNumberFormat="1" applyFont="1" applyFill="1" applyBorder="1" applyAlignment="1" applyProtection="1"/>
    <xf numFmtId="172" fontId="5" fillId="52" borderId="71" xfId="85" applyNumberFormat="1" applyFont="1" applyFill="1" applyBorder="1" applyAlignment="1" applyProtection="1"/>
    <xf numFmtId="172" fontId="5" fillId="52" borderId="110" xfId="85" applyNumberFormat="1" applyFont="1" applyFill="1" applyBorder="1" applyAlignment="1" applyProtection="1"/>
    <xf numFmtId="172" fontId="5" fillId="52" borderId="141" xfId="85" applyNumberFormat="1" applyFont="1" applyFill="1" applyBorder="1" applyAlignment="1" applyProtection="1"/>
    <xf numFmtId="172" fontId="5" fillId="52" borderId="72" xfId="85" applyNumberFormat="1" applyFont="1" applyFill="1" applyBorder="1" applyAlignment="1" applyProtection="1"/>
    <xf numFmtId="172" fontId="5" fillId="52" borderId="64" xfId="85" applyNumberFormat="1" applyFont="1" applyFill="1" applyBorder="1" applyAlignment="1" applyProtection="1"/>
    <xf numFmtId="172" fontId="5" fillId="52" borderId="65" xfId="85" applyNumberFormat="1" applyFont="1" applyFill="1" applyBorder="1" applyAlignment="1" applyProtection="1"/>
    <xf numFmtId="172" fontId="5" fillId="52" borderId="114" xfId="85" applyNumberFormat="1" applyFont="1" applyFill="1" applyBorder="1" applyAlignment="1" applyProtection="1"/>
    <xf numFmtId="172" fontId="5" fillId="52" borderId="139" xfId="85" applyNumberFormat="1" applyFont="1" applyFill="1" applyBorder="1" applyAlignment="1" applyProtection="1"/>
    <xf numFmtId="172" fontId="5" fillId="52" borderId="66" xfId="85" applyNumberFormat="1" applyFont="1" applyFill="1" applyBorder="1" applyAlignment="1" applyProtection="1"/>
    <xf numFmtId="172" fontId="5" fillId="52" borderId="67" xfId="85" applyNumberFormat="1" applyFont="1" applyFill="1" applyBorder="1" applyAlignment="1" applyProtection="1"/>
    <xf numFmtId="172" fontId="5" fillId="52" borderId="68" xfId="85" applyNumberFormat="1" applyFont="1" applyFill="1" applyBorder="1" applyAlignment="1" applyProtection="1"/>
    <xf numFmtId="172" fontId="5" fillId="52" borderId="112" xfId="85" applyNumberFormat="1" applyFont="1" applyFill="1" applyBorder="1" applyAlignment="1" applyProtection="1"/>
    <xf numFmtId="172" fontId="5" fillId="52" borderId="140" xfId="85" applyNumberFormat="1" applyFont="1" applyFill="1" applyBorder="1" applyAlignment="1" applyProtection="1"/>
    <xf numFmtId="172" fontId="5" fillId="52" borderId="69" xfId="85" applyNumberFormat="1" applyFont="1" applyFill="1" applyBorder="1" applyAlignment="1" applyProtection="1"/>
    <xf numFmtId="172" fontId="5" fillId="52" borderId="73" xfId="85" applyNumberFormat="1" applyFont="1" applyFill="1" applyBorder="1" applyAlignment="1" applyProtection="1"/>
    <xf numFmtId="172" fontId="5" fillId="52" borderId="74" xfId="85" applyNumberFormat="1" applyFont="1" applyFill="1" applyBorder="1" applyAlignment="1" applyProtection="1"/>
    <xf numFmtId="172" fontId="5" fillId="52" borderId="135" xfId="85" applyNumberFormat="1" applyFont="1" applyFill="1" applyBorder="1" applyAlignment="1" applyProtection="1"/>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27" xfId="1" applyNumberFormat="1" applyFont="1" applyFill="1" applyBorder="1" applyAlignment="1"/>
    <xf numFmtId="172" fontId="5" fillId="52" borderId="30" xfId="2" applyNumberFormat="1" applyFont="1" applyFill="1" applyBorder="1" applyAlignment="1">
      <alignment horizontal="right" vertical="center"/>
    </xf>
    <xf numFmtId="0" fontId="0" fillId="101" borderId="0" xfId="0" applyFill="1"/>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22" xfId="90" applyFont="1" applyFill="1" applyBorder="1" applyAlignment="1">
      <alignment horizontal="left"/>
    </xf>
    <xf numFmtId="0" fontId="271" fillId="47" borderId="57" xfId="0" applyFont="1" applyFill="1" applyBorder="1" applyAlignment="1">
      <alignment wrapText="1"/>
    </xf>
    <xf numFmtId="0" fontId="271" fillId="47" borderId="123" xfId="0" applyFont="1" applyFill="1" applyBorder="1" applyAlignment="1">
      <alignment wrapText="1"/>
    </xf>
    <xf numFmtId="0" fontId="272" fillId="47" borderId="14" xfId="90" applyFont="1" applyFill="1" applyBorder="1" applyAlignment="1">
      <alignment horizontal="left"/>
    </xf>
    <xf numFmtId="0" fontId="271" fillId="47" borderId="0" xfId="0" applyFont="1" applyFill="1" applyBorder="1" applyAlignment="1">
      <alignment wrapText="1"/>
    </xf>
    <xf numFmtId="0" fontId="271" fillId="47" borderId="15" xfId="0" applyFont="1" applyFill="1" applyBorder="1" applyAlignment="1">
      <alignment wrapText="1"/>
    </xf>
    <xf numFmtId="0" fontId="272" fillId="47" borderId="99" xfId="90" applyFont="1" applyFill="1" applyBorder="1" applyAlignment="1">
      <alignment horizontal="left"/>
    </xf>
    <xf numFmtId="0" fontId="271" fillId="47" borderId="96" xfId="0" applyFont="1" applyFill="1" applyBorder="1" applyAlignment="1">
      <alignment wrapText="1"/>
    </xf>
    <xf numFmtId="0" fontId="271" fillId="47" borderId="100" xfId="0" applyFont="1" applyFill="1" applyBorder="1" applyAlignment="1">
      <alignment wrapText="1"/>
    </xf>
    <xf numFmtId="0" fontId="272" fillId="47" borderId="25" xfId="90" applyNumberFormat="1" applyFont="1" applyFill="1" applyBorder="1" applyAlignment="1">
      <alignment horizontal="left" indent="1"/>
    </xf>
    <xf numFmtId="0" fontId="272" fillId="47" borderId="25"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6" xfId="90" applyNumberFormat="1" applyFont="1" applyFill="1" applyBorder="1" applyAlignment="1">
      <alignment horizontal="left" indent="1"/>
    </xf>
    <xf numFmtId="0" fontId="272" fillId="47" borderId="96" xfId="90" applyFont="1" applyFill="1" applyBorder="1" applyAlignment="1">
      <alignment horizontal="left"/>
    </xf>
    <xf numFmtId="0" fontId="272" fillId="47" borderId="97" xfId="90" applyFont="1" applyFill="1" applyBorder="1" applyAlignment="1">
      <alignment horizontal="left"/>
    </xf>
    <xf numFmtId="0" fontId="271" fillId="47" borderId="25" xfId="0" applyFont="1" applyFill="1" applyBorder="1" applyAlignment="1">
      <alignment horizontal="left" indent="1"/>
    </xf>
    <xf numFmtId="0" fontId="272" fillId="47" borderId="0" xfId="90" applyFont="1" applyFill="1" applyBorder="1" applyAlignment="1">
      <alignment horizontal="left" indent="1"/>
    </xf>
    <xf numFmtId="0" fontId="272" fillId="47" borderId="96" xfId="90" applyFont="1" applyFill="1" applyBorder="1" applyAlignment="1">
      <alignment horizontal="left" indent="1"/>
    </xf>
    <xf numFmtId="0" fontId="272" fillId="47" borderId="28" xfId="90" applyFont="1" applyFill="1" applyBorder="1" applyAlignment="1">
      <alignment horizontal="left"/>
    </xf>
    <xf numFmtId="0" fontId="271" fillId="47" borderId="57" xfId="0" applyFont="1" applyFill="1" applyBorder="1"/>
    <xf numFmtId="0" fontId="272" fillId="47" borderId="1" xfId="90" applyFont="1" applyFill="1" applyBorder="1" applyAlignment="1">
      <alignment horizontal="left"/>
    </xf>
    <xf numFmtId="0" fontId="272" fillId="47" borderId="13" xfId="90" applyFont="1" applyFill="1" applyBorder="1" applyAlignment="1">
      <alignment horizontal="left"/>
    </xf>
    <xf numFmtId="0" fontId="272" fillId="47" borderId="25" xfId="90" applyFont="1" applyFill="1" applyBorder="1" applyAlignment="1">
      <alignment horizontal="left" indent="1"/>
    </xf>
    <xf numFmtId="0" fontId="275" fillId="47" borderId="28" xfId="90" applyFont="1" applyFill="1" applyBorder="1" applyAlignment="1">
      <alignment horizontal="left"/>
    </xf>
    <xf numFmtId="0" fontId="276" fillId="47" borderId="57" xfId="90" applyFont="1" applyFill="1" applyBorder="1" applyAlignment="1">
      <alignment horizontal="left"/>
    </xf>
    <xf numFmtId="0" fontId="275" fillId="47" borderId="14" xfId="90" applyFont="1" applyFill="1" applyBorder="1" applyAlignment="1">
      <alignment horizontal="left"/>
    </xf>
    <xf numFmtId="0" fontId="276" fillId="47" borderId="0" xfId="90" applyFont="1" applyFill="1" applyBorder="1" applyAlignment="1">
      <alignment horizontal="left"/>
    </xf>
    <xf numFmtId="0" fontId="275" fillId="47" borderId="1" xfId="90" applyFont="1" applyFill="1" applyBorder="1" applyAlignment="1">
      <alignment horizontal="left"/>
    </xf>
    <xf numFmtId="0" fontId="276" fillId="47" borderId="13" xfId="90" applyFont="1" applyFill="1" applyBorder="1" applyAlignment="1">
      <alignment horizontal="left"/>
    </xf>
    <xf numFmtId="1" fontId="272" fillId="47" borderId="99" xfId="90" applyNumberFormat="1" applyFont="1" applyFill="1" applyBorder="1" applyAlignment="1">
      <alignment horizontal="left"/>
    </xf>
    <xf numFmtId="0" fontId="272"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2" xfId="0" applyFill="1" applyBorder="1" applyAlignment="1">
      <alignment horizontal="left" vertical="top" wrapText="1" indent="1"/>
    </xf>
    <xf numFmtId="0" fontId="0" fillId="42" borderId="92" xfId="0" applyFill="1" applyBorder="1" applyAlignment="1">
      <alignment horizontal="left" vertical="top" wrapText="1"/>
    </xf>
    <xf numFmtId="0" fontId="0" fillId="42" borderId="160" xfId="0" applyFill="1" applyBorder="1" applyAlignment="1">
      <alignment horizontal="left" vertical="center" wrapText="1" indent="1"/>
    </xf>
    <xf numFmtId="0" fontId="0" fillId="42" borderId="161" xfId="0" applyFill="1" applyBorder="1" applyAlignment="1">
      <alignment horizontal="left" vertical="top" wrapText="1" indent="1"/>
    </xf>
    <xf numFmtId="0" fontId="0" fillId="42" borderId="161" xfId="0" applyFill="1" applyBorder="1" applyAlignment="1">
      <alignment horizontal="left" vertical="top" wrapText="1"/>
    </xf>
    <xf numFmtId="2" fontId="5" fillId="3" borderId="69" xfId="83" applyNumberFormat="1" applyFont="1" applyFill="1" applyBorder="1" applyAlignment="1" applyProtection="1">
      <alignment horizontal="left" indent="1"/>
      <protection locked="0"/>
    </xf>
    <xf numFmtId="0" fontId="0" fillId="134" borderId="0" xfId="0" applyFill="1"/>
    <xf numFmtId="352" fontId="0" fillId="134" borderId="0" xfId="0" applyNumberFormat="1" applyFill="1"/>
    <xf numFmtId="10" fontId="0" fillId="134" borderId="68" xfId="0" applyNumberFormat="1" applyFill="1" applyBorder="1"/>
    <xf numFmtId="0" fontId="0" fillId="3" borderId="0" xfId="0" applyFont="1" applyFill="1" applyAlignment="1">
      <alignment horizontal="left" vertical="top" indent="1"/>
    </xf>
    <xf numFmtId="173" fontId="0" fillId="3" borderId="64" xfId="0" applyNumberFormat="1" applyFill="1" applyBorder="1" applyAlignment="1">
      <alignment horizontal="right" vertical="top"/>
    </xf>
    <xf numFmtId="173" fontId="0" fillId="3" borderId="76" xfId="0" applyNumberFormat="1" applyFill="1" applyBorder="1" applyAlignment="1">
      <alignment horizontal="right" vertical="top"/>
    </xf>
    <xf numFmtId="173" fontId="0" fillId="0" borderId="76" xfId="0" applyNumberFormat="1" applyFill="1" applyBorder="1" applyAlignment="1">
      <alignment horizontal="right" vertical="top"/>
    </xf>
    <xf numFmtId="173" fontId="0" fillId="51" borderId="67" xfId="0" applyNumberFormat="1" applyFont="1" applyFill="1" applyBorder="1" applyAlignment="1">
      <alignment horizontal="right"/>
    </xf>
    <xf numFmtId="173" fontId="5" fillId="51" borderId="68" xfId="75" applyNumberFormat="1" applyFont="1" applyFill="1" applyBorder="1" applyAlignment="1" applyProtection="1">
      <alignment horizontal="right"/>
    </xf>
    <xf numFmtId="173" fontId="0" fillId="51" borderId="68" xfId="0" applyNumberFormat="1" applyFont="1" applyFill="1" applyBorder="1" applyAlignment="1">
      <alignment horizontal="right"/>
    </xf>
    <xf numFmtId="173" fontId="0" fillId="0" borderId="0" xfId="0" applyNumberFormat="1" applyAlignment="1">
      <alignment horizontal="center" vertical="top"/>
    </xf>
    <xf numFmtId="173" fontId="5" fillId="3" borderId="73" xfId="2" applyNumberFormat="1" applyFont="1" applyFill="1" applyBorder="1"/>
    <xf numFmtId="0" fontId="5" fillId="0" borderId="0" xfId="84" applyFont="1" applyFill="1" applyBorder="1" applyAlignment="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3" borderId="68" xfId="85" applyFont="1" applyFill="1" applyBorder="1" applyAlignment="1" applyProtection="1">
      <alignment horizontal="left" indent="1"/>
      <protection locked="0"/>
    </xf>
    <xf numFmtId="0" fontId="5" fillId="3" borderId="68" xfId="85" applyFont="1" applyFill="1" applyBorder="1" applyProtection="1">
      <protection locked="0"/>
    </xf>
    <xf numFmtId="0" fontId="5" fillId="3" borderId="68" xfId="85" applyFont="1" applyFill="1" applyBorder="1" applyAlignment="1" applyProtection="1">
      <alignment horizontal="left" wrapText="1" indent="1"/>
      <protection locked="0"/>
    </xf>
    <xf numFmtId="164" fontId="5" fillId="3" borderId="68" xfId="1" applyFont="1" applyFill="1" applyBorder="1" applyAlignment="1" applyProtection="1">
      <alignment horizontal="center"/>
      <protection locked="0"/>
    </xf>
    <xf numFmtId="172" fontId="2" fillId="3" borderId="73" xfId="95" applyNumberFormat="1" applyFill="1" applyBorder="1" applyAlignment="1" applyProtection="1">
      <alignment vertical="center"/>
      <protection locked="0"/>
    </xf>
    <xf numFmtId="172" fontId="2" fillId="3" borderId="74" xfId="95" applyNumberFormat="1" applyFill="1" applyBorder="1" applyAlignment="1" applyProtection="1">
      <alignment vertical="center"/>
      <protection locked="0"/>
    </xf>
    <xf numFmtId="172" fontId="2" fillId="3" borderId="135" xfId="95" applyNumberFormat="1" applyFill="1" applyBorder="1" applyAlignment="1" applyProtection="1">
      <alignment vertical="center"/>
      <protection locked="0"/>
    </xf>
    <xf numFmtId="172" fontId="2" fillId="3" borderId="144" xfId="95" applyNumberFormat="1" applyFill="1" applyBorder="1" applyAlignment="1" applyProtection="1">
      <alignment vertical="center"/>
      <protection locked="0"/>
    </xf>
    <xf numFmtId="172" fontId="2" fillId="3" borderId="75" xfId="95" applyNumberFormat="1" applyFill="1" applyBorder="1" applyAlignment="1" applyProtection="1">
      <alignment vertical="center"/>
      <protection locked="0"/>
    </xf>
    <xf numFmtId="14" fontId="5" fillId="3" borderId="68" xfId="85" applyNumberFormat="1" applyFont="1" applyFill="1" applyBorder="1" applyAlignment="1" applyProtection="1">
      <alignment horizontal="left"/>
      <protection locked="0"/>
    </xf>
    <xf numFmtId="0" fontId="5" fillId="3" borderId="68" xfId="85" applyNumberFormat="1" applyFont="1" applyFill="1" applyBorder="1" applyAlignment="1" applyProtection="1">
      <alignment horizontal="center"/>
      <protection locked="0"/>
    </xf>
    <xf numFmtId="0" fontId="5" fillId="3" borderId="92" xfId="85" applyFont="1" applyFill="1" applyBorder="1" applyProtection="1">
      <protection locked="0"/>
    </xf>
    <xf numFmtId="164" fontId="5" fillId="3" borderId="92" xfId="1" applyFont="1" applyFill="1" applyBorder="1" applyAlignment="1" applyProtection="1">
      <alignment horizontal="left" indent="1"/>
      <protection locked="0"/>
    </xf>
    <xf numFmtId="9" fontId="5" fillId="3" borderId="92" xfId="77" applyFont="1" applyFill="1" applyBorder="1" applyProtection="1">
      <protection locked="0"/>
    </xf>
    <xf numFmtId="0" fontId="5" fillId="0" borderId="118" xfId="85" applyFont="1" applyBorder="1" applyAlignment="1" applyProtection="1">
      <alignment horizontal="left" indent="1"/>
    </xf>
    <xf numFmtId="0" fontId="5" fillId="0" borderId="77" xfId="85" applyFont="1" applyBorder="1" applyAlignment="1">
      <alignment horizontal="center" wrapText="1"/>
    </xf>
    <xf numFmtId="167" fontId="5" fillId="3" borderId="162" xfId="85" applyNumberFormat="1" applyFont="1" applyFill="1" applyBorder="1" applyAlignment="1" applyProtection="1">
      <protection locked="0"/>
    </xf>
    <xf numFmtId="9" fontId="2" fillId="3" borderId="64" xfId="48239" applyNumberFormat="1" applyBorder="1">
      <alignment vertical="center"/>
      <protection locked="0"/>
    </xf>
    <xf numFmtId="0" fontId="5" fillId="3" borderId="68" xfId="85" applyFont="1" applyFill="1" applyBorder="1" applyAlignment="1" applyProtection="1">
      <protection locked="0"/>
    </xf>
    <xf numFmtId="164" fontId="5" fillId="0" borderId="0" xfId="85" applyNumberFormat="1" applyFont="1" applyFill="1" applyBorder="1" applyAlignment="1">
      <alignment horizontal="left" indent="1"/>
    </xf>
    <xf numFmtId="173" fontId="0" fillId="51" borderId="64" xfId="0" applyNumberFormat="1" applyFont="1" applyFill="1" applyBorder="1" applyAlignment="1">
      <alignment horizontal="right"/>
    </xf>
    <xf numFmtId="173" fontId="0" fillId="51" borderId="65" xfId="0" applyNumberFormat="1" applyFont="1" applyFill="1" applyBorder="1" applyAlignment="1">
      <alignment horizontal="right"/>
    </xf>
    <xf numFmtId="173" fontId="5" fillId="3" borderId="64" xfId="2" applyNumberFormat="1" applyFont="1" applyFill="1" applyBorder="1"/>
    <xf numFmtId="173" fontId="0" fillId="51" borderId="67" xfId="1" applyNumberFormat="1" applyFont="1" applyFill="1" applyBorder="1" applyAlignment="1">
      <alignment horizontal="right"/>
    </xf>
    <xf numFmtId="173" fontId="0" fillId="51" borderId="68" xfId="1" applyNumberFormat="1" applyFont="1" applyFill="1" applyBorder="1" applyAlignment="1">
      <alignment horizontal="right"/>
    </xf>
    <xf numFmtId="173" fontId="0" fillId="51" borderId="69" xfId="1" applyNumberFormat="1" applyFont="1" applyFill="1" applyBorder="1" applyAlignment="1">
      <alignment horizontal="right"/>
    </xf>
    <xf numFmtId="173" fontId="0" fillId="51" borderId="64" xfId="1" applyNumberFormat="1" applyFont="1" applyFill="1" applyBorder="1" applyAlignment="1">
      <alignment horizontal="right"/>
    </xf>
    <xf numFmtId="173" fontId="0" fillId="51" borderId="65" xfId="1" applyNumberFormat="1" applyFont="1" applyFill="1" applyBorder="1" applyAlignment="1">
      <alignment horizontal="right"/>
    </xf>
    <xf numFmtId="173" fontId="0" fillId="51" borderId="73" xfId="1" applyNumberFormat="1" applyFont="1" applyFill="1" applyBorder="1" applyAlignment="1">
      <alignment horizontal="right"/>
    </xf>
    <xf numFmtId="173" fontId="0" fillId="51" borderId="74" xfId="1" applyNumberFormat="1" applyFont="1" applyFill="1" applyBorder="1" applyAlignment="1">
      <alignment horizontal="right"/>
    </xf>
    <xf numFmtId="173" fontId="0" fillId="51" borderId="75" xfId="1" applyNumberFormat="1" applyFont="1" applyFill="1" applyBorder="1" applyAlignment="1">
      <alignment horizontal="right"/>
    </xf>
    <xf numFmtId="173" fontId="5" fillId="3" borderId="67" xfId="2" applyNumberFormat="1" applyFont="1" applyFill="1" applyBorder="1"/>
    <xf numFmtId="173" fontId="6" fillId="42" borderId="32" xfId="1" applyNumberFormat="1" applyFont="1" applyFill="1" applyBorder="1" applyProtection="1"/>
    <xf numFmtId="173" fontId="6" fillId="38" borderId="76" xfId="1" applyNumberFormat="1" applyFont="1" applyFill="1" applyBorder="1" applyProtection="1"/>
    <xf numFmtId="173" fontId="5" fillId="38" borderId="64" xfId="1" applyNumberFormat="1" applyFont="1" applyFill="1" applyBorder="1" applyProtection="1"/>
    <xf numFmtId="173" fontId="5" fillId="52" borderId="76" xfId="2" applyNumberFormat="1" applyFont="1" applyFill="1" applyBorder="1" applyAlignment="1">
      <alignment horizontal="right" vertical="center"/>
    </xf>
    <xf numFmtId="173" fontId="5" fillId="52" borderId="78" xfId="2" applyNumberFormat="1" applyFont="1" applyFill="1" applyBorder="1" applyAlignment="1">
      <alignment horizontal="right" vertical="center"/>
    </xf>
    <xf numFmtId="173" fontId="5" fillId="3" borderId="64" xfId="85" applyNumberFormat="1" applyFont="1" applyFill="1" applyBorder="1" applyAlignment="1" applyProtection="1">
      <protection locked="0"/>
    </xf>
    <xf numFmtId="173" fontId="5" fillId="3" borderId="70" xfId="85" applyNumberFormat="1" applyFont="1" applyFill="1" applyBorder="1" applyAlignment="1" applyProtection="1">
      <protection locked="0"/>
    </xf>
    <xf numFmtId="173" fontId="5" fillId="3" borderId="71" xfId="85" applyNumberFormat="1" applyFont="1" applyFill="1" applyBorder="1" applyAlignment="1" applyProtection="1">
      <protection locked="0"/>
    </xf>
    <xf numFmtId="173" fontId="2" fillId="43" borderId="76" xfId="48236" applyNumberFormat="1" applyBorder="1" applyProtection="1">
      <alignment vertical="center"/>
    </xf>
    <xf numFmtId="173" fontId="2" fillId="43" borderId="77" xfId="48236" applyNumberFormat="1" applyBorder="1" applyProtection="1">
      <alignment vertical="center"/>
    </xf>
    <xf numFmtId="173" fontId="2" fillId="43" borderId="143" xfId="48236" applyNumberFormat="1" applyBorder="1" applyProtection="1">
      <alignment vertical="center"/>
    </xf>
    <xf numFmtId="173" fontId="2" fillId="43" borderId="78" xfId="48236" applyNumberFormat="1" applyBorder="1" applyProtection="1">
      <alignment vertical="center"/>
    </xf>
    <xf numFmtId="173" fontId="2" fillId="43" borderId="124" xfId="48236" applyNumberFormat="1" applyBorder="1" applyProtection="1">
      <alignment vertical="center"/>
    </xf>
    <xf numFmtId="173" fontId="2" fillId="3" borderId="67" xfId="95" applyNumberFormat="1" applyFill="1" applyBorder="1" applyAlignment="1" applyProtection="1">
      <alignment vertical="center"/>
      <protection locked="0"/>
    </xf>
    <xf numFmtId="173" fontId="2" fillId="3" borderId="68" xfId="95" applyNumberFormat="1" applyFill="1" applyBorder="1" applyAlignment="1" applyProtection="1">
      <alignment vertical="center"/>
      <protection locked="0"/>
    </xf>
    <xf numFmtId="173" fontId="2" fillId="43" borderId="70" xfId="48236" applyNumberFormat="1" applyBorder="1" applyProtection="1">
      <alignment vertical="center"/>
    </xf>
    <xf numFmtId="173" fontId="2" fillId="43" borderId="71" xfId="48236" applyNumberFormat="1" applyBorder="1" applyProtection="1">
      <alignment vertical="center"/>
    </xf>
    <xf numFmtId="173" fontId="5" fillId="3" borderId="67" xfId="95" applyNumberFormat="1" applyFont="1" applyFill="1" applyBorder="1" applyAlignment="1" applyProtection="1">
      <alignment horizontal="right"/>
      <protection locked="0"/>
    </xf>
    <xf numFmtId="173" fontId="5" fillId="3" borderId="70" xfId="95" applyNumberFormat="1" applyFont="1" applyFill="1" applyBorder="1" applyAlignment="1" applyProtection="1">
      <alignment horizontal="right"/>
      <protection locked="0"/>
    </xf>
    <xf numFmtId="173" fontId="5" fillId="3" borderId="71" xfId="95" applyNumberFormat="1" applyFont="1" applyFill="1" applyBorder="1" applyAlignment="1" applyProtection="1">
      <alignment horizontal="right"/>
      <protection locked="0"/>
    </xf>
    <xf numFmtId="173" fontId="5" fillId="3" borderId="68" xfId="95" applyNumberFormat="1" applyFont="1" applyFill="1" applyBorder="1" applyAlignment="1" applyProtection="1">
      <alignment horizontal="right"/>
      <protection locked="0"/>
    </xf>
    <xf numFmtId="173" fontId="5" fillId="3" borderId="67" xfId="85" applyNumberFormat="1" applyFont="1" applyFill="1" applyBorder="1" applyAlignment="1" applyProtection="1">
      <protection locked="0"/>
    </xf>
    <xf numFmtId="173" fontId="5" fillId="52" borderId="67" xfId="85" applyNumberFormat="1" applyFont="1" applyFill="1" applyBorder="1" applyAlignment="1" applyProtection="1"/>
    <xf numFmtId="173" fontId="5" fillId="52" borderId="68" xfId="85" applyNumberFormat="1" applyFont="1" applyFill="1" applyBorder="1" applyAlignment="1" applyProtection="1"/>
    <xf numFmtId="173" fontId="5" fillId="52" borderId="112" xfId="85" applyNumberFormat="1" applyFont="1" applyFill="1" applyBorder="1" applyAlignment="1" applyProtection="1"/>
    <xf numFmtId="173" fontId="5" fillId="52" borderId="140" xfId="85" applyNumberFormat="1" applyFont="1" applyFill="1" applyBorder="1" applyAlignment="1" applyProtection="1"/>
    <xf numFmtId="173" fontId="5" fillId="52" borderId="69" xfId="85" applyNumberFormat="1" applyFont="1" applyFill="1" applyBorder="1" applyAlignment="1" applyProtection="1"/>
    <xf numFmtId="173" fontId="5" fillId="52" borderId="144" xfId="85" applyNumberFormat="1" applyFont="1" applyFill="1" applyBorder="1" applyAlignment="1" applyProtection="1"/>
    <xf numFmtId="173" fontId="5" fillId="52" borderId="74" xfId="85" applyNumberFormat="1" applyFont="1" applyFill="1" applyBorder="1" applyAlignment="1" applyProtection="1"/>
    <xf numFmtId="173" fontId="5" fillId="52" borderId="75" xfId="85" applyNumberFormat="1" applyFont="1" applyFill="1" applyBorder="1" applyAlignment="1" applyProtection="1"/>
    <xf numFmtId="173" fontId="2" fillId="43" borderId="139" xfId="48236" applyNumberFormat="1" applyBorder="1" applyProtection="1">
      <alignment vertical="center"/>
    </xf>
    <xf numFmtId="173" fontId="2" fillId="43" borderId="65" xfId="48236" applyNumberFormat="1" applyBorder="1" applyProtection="1">
      <alignment vertical="center"/>
    </xf>
    <xf numFmtId="173" fontId="2" fillId="43" borderId="66" xfId="48236" applyNumberFormat="1" applyBorder="1" applyProtection="1">
      <alignment vertical="center"/>
    </xf>
    <xf numFmtId="173" fontId="2" fillId="43" borderId="64" xfId="48236" applyNumberFormat="1" applyBorder="1" applyProtection="1">
      <alignment vertical="center"/>
    </xf>
    <xf numFmtId="173" fontId="2" fillId="43" borderId="114" xfId="48236" applyNumberFormat="1" applyBorder="1" applyProtection="1">
      <alignment vertical="center"/>
    </xf>
    <xf numFmtId="173" fontId="0" fillId="52" borderId="77" xfId="0" applyNumberFormat="1" applyFill="1" applyBorder="1" applyAlignment="1">
      <alignment horizontal="right" vertical="top"/>
    </xf>
    <xf numFmtId="173" fontId="0" fillId="52" borderId="78" xfId="0" applyNumberFormat="1" applyFill="1" applyBorder="1" applyAlignment="1">
      <alignment horizontal="right" vertical="top"/>
    </xf>
    <xf numFmtId="173" fontId="5" fillId="51" borderId="67" xfId="1" applyNumberFormat="1" applyFont="1" applyFill="1" applyBorder="1"/>
    <xf numFmtId="173" fontId="5" fillId="51" borderId="68" xfId="1" applyNumberFormat="1" applyFont="1" applyFill="1" applyBorder="1"/>
    <xf numFmtId="173" fontId="5" fillId="51" borderId="69" xfId="1" applyNumberFormat="1" applyFont="1" applyFill="1" applyBorder="1"/>
    <xf numFmtId="173" fontId="2" fillId="43" borderId="110" xfId="48236" applyNumberFormat="1" applyBorder="1" applyProtection="1">
      <alignment vertical="center"/>
    </xf>
    <xf numFmtId="173" fontId="2" fillId="43" borderId="141" xfId="48236" applyNumberFormat="1" applyBorder="1" applyProtection="1">
      <alignment vertical="center"/>
    </xf>
    <xf numFmtId="173" fontId="2" fillId="43" borderId="72" xfId="48236" applyNumberFormat="1" applyBorder="1" applyProtection="1">
      <alignment vertical="center"/>
    </xf>
    <xf numFmtId="173" fontId="6" fillId="52" borderId="145" xfId="2" applyNumberFormat="1" applyFont="1" applyFill="1" applyBorder="1"/>
    <xf numFmtId="173" fontId="6" fillId="52" borderId="101" xfId="2" applyNumberFormat="1" applyFont="1" applyFill="1" applyBorder="1"/>
    <xf numFmtId="173" fontId="6" fillId="52" borderId="102" xfId="2" applyNumberFormat="1" applyFont="1" applyFill="1" applyBorder="1"/>
    <xf numFmtId="173" fontId="6" fillId="52" borderId="76" xfId="2" applyNumberFormat="1" applyFont="1" applyFill="1" applyBorder="1" applyAlignment="1">
      <alignment horizontal="right" vertical="center"/>
    </xf>
    <xf numFmtId="173" fontId="6" fillId="42" borderId="32" xfId="2" applyNumberFormat="1" applyFont="1" applyFill="1" applyBorder="1" applyAlignment="1">
      <alignment horizontal="right" vertical="center"/>
    </xf>
    <xf numFmtId="173" fontId="6" fillId="52" borderId="78" xfId="2" applyNumberFormat="1" applyFont="1" applyFill="1" applyBorder="1" applyAlignment="1">
      <alignment horizontal="right" vertical="center"/>
    </xf>
    <xf numFmtId="173" fontId="3" fillId="52" borderId="76" xfId="0" applyNumberFormat="1" applyFont="1" applyFill="1" applyBorder="1" applyAlignment="1">
      <alignment horizontal="right" vertical="top"/>
    </xf>
    <xf numFmtId="173" fontId="3" fillId="52" borderId="77" xfId="0" applyNumberFormat="1" applyFont="1" applyFill="1" applyBorder="1" applyAlignment="1">
      <alignment horizontal="right" vertical="top"/>
    </xf>
    <xf numFmtId="173" fontId="5" fillId="52" borderId="145" xfId="2" applyNumberFormat="1" applyFont="1" applyFill="1" applyBorder="1" applyAlignment="1">
      <alignment vertical="center"/>
    </xf>
    <xf numFmtId="173" fontId="5" fillId="52" borderId="64" xfId="2" applyNumberFormat="1" applyFont="1" applyFill="1" applyBorder="1" applyAlignment="1">
      <alignment vertical="center"/>
    </xf>
    <xf numFmtId="173" fontId="5" fillId="52" borderId="66" xfId="2" applyNumberFormat="1" applyFont="1" applyFill="1" applyBorder="1" applyAlignment="1">
      <alignment vertical="center"/>
    </xf>
    <xf numFmtId="173" fontId="6" fillId="52" borderId="76" xfId="2" applyNumberFormat="1" applyFont="1" applyFill="1" applyBorder="1" applyAlignment="1">
      <alignment vertical="center"/>
    </xf>
    <xf numFmtId="173" fontId="6" fillId="52" borderId="78" xfId="2" applyNumberFormat="1" applyFont="1" applyFill="1" applyBorder="1" applyAlignment="1">
      <alignment vertical="center"/>
    </xf>
    <xf numFmtId="0" fontId="5" fillId="0" borderId="0" xfId="85" applyFont="1" applyFill="1" applyBorder="1" applyAlignment="1">
      <alignment horizontal="center"/>
    </xf>
    <xf numFmtId="173" fontId="5" fillId="51" borderId="76" xfId="1" applyNumberFormat="1" applyFont="1" applyFill="1" applyBorder="1" applyProtection="1"/>
    <xf numFmtId="43" fontId="0" fillId="0" borderId="0" xfId="0" applyNumberFormat="1" applyFill="1" applyAlignment="1">
      <alignment horizontal="left" vertical="top"/>
    </xf>
    <xf numFmtId="43" fontId="0" fillId="0" borderId="0" xfId="0" applyNumberFormat="1"/>
    <xf numFmtId="10" fontId="0" fillId="0" borderId="0" xfId="77" applyNumberFormat="1" applyFont="1"/>
    <xf numFmtId="172" fontId="2" fillId="3" borderId="86" xfId="95" applyNumberFormat="1" applyFill="1" applyBorder="1" applyAlignment="1" applyProtection="1">
      <alignment vertical="center"/>
      <protection locked="0"/>
    </xf>
    <xf numFmtId="173" fontId="2" fillId="3" borderId="86" xfId="95" applyNumberFormat="1" applyFill="1" applyBorder="1" applyAlignment="1" applyProtection="1">
      <alignment vertical="center"/>
      <protection locked="0"/>
    </xf>
    <xf numFmtId="173" fontId="5" fillId="39" borderId="89" xfId="1" applyNumberFormat="1" applyFont="1" applyFill="1" applyBorder="1" applyProtection="1"/>
    <xf numFmtId="173" fontId="5" fillId="39" borderId="68" xfId="1" applyNumberFormat="1" applyFont="1" applyFill="1" applyBorder="1" applyProtection="1"/>
    <xf numFmtId="173" fontId="5" fillId="39" borderId="69" xfId="1" applyNumberFormat="1" applyFont="1" applyFill="1" applyBorder="1" applyProtection="1"/>
    <xf numFmtId="173" fontId="5" fillId="39" borderId="90" xfId="1" applyNumberFormat="1" applyFont="1" applyFill="1" applyBorder="1" applyProtection="1"/>
    <xf numFmtId="173" fontId="0" fillId="52" borderId="66" xfId="0" applyNumberFormat="1" applyFont="1" applyFill="1" applyBorder="1" applyAlignment="1">
      <alignment horizontal="right"/>
    </xf>
    <xf numFmtId="173" fontId="0" fillId="51" borderId="69" xfId="0" applyNumberFormat="1" applyFont="1" applyFill="1" applyBorder="1" applyAlignment="1">
      <alignment horizontal="right"/>
    </xf>
    <xf numFmtId="173" fontId="3" fillId="52" borderId="78" xfId="0" applyNumberFormat="1" applyFont="1" applyFill="1" applyBorder="1" applyAlignment="1">
      <alignment horizontal="right"/>
    </xf>
    <xf numFmtId="173" fontId="3" fillId="52" borderId="78" xfId="0" applyNumberFormat="1" applyFont="1" applyFill="1" applyBorder="1" applyAlignment="1">
      <alignment horizontal="right" vertical="top"/>
    </xf>
    <xf numFmtId="173" fontId="0" fillId="52" borderId="78" xfId="0" applyNumberFormat="1" applyFont="1" applyFill="1" applyBorder="1" applyAlignment="1">
      <alignment horizontal="right"/>
    </xf>
    <xf numFmtId="173" fontId="3" fillId="52" borderId="66" xfId="0" applyNumberFormat="1" applyFont="1" applyFill="1" applyBorder="1" applyAlignment="1">
      <alignment horizontal="right" vertical="top"/>
    </xf>
    <xf numFmtId="173" fontId="5" fillId="52" borderId="67" xfId="2" applyNumberFormat="1" applyFont="1" applyFill="1" applyBorder="1"/>
    <xf numFmtId="173" fontId="5" fillId="52" borderId="69" xfId="2" applyNumberFormat="1" applyFont="1" applyFill="1" applyBorder="1"/>
    <xf numFmtId="173" fontId="5" fillId="52" borderId="73" xfId="2" applyNumberFormat="1" applyFont="1" applyFill="1" applyBorder="1"/>
    <xf numFmtId="173" fontId="5" fillId="52" borderId="75" xfId="2" applyNumberFormat="1" applyFont="1" applyFill="1" applyBorder="1"/>
    <xf numFmtId="173" fontId="5" fillId="52" borderId="64" xfId="2" applyNumberFormat="1" applyFont="1" applyFill="1" applyBorder="1"/>
    <xf numFmtId="173" fontId="5" fillId="38" borderId="9" xfId="1" applyNumberFormat="1" applyFont="1" applyFill="1" applyBorder="1" applyProtection="1"/>
    <xf numFmtId="43" fontId="0" fillId="0" borderId="0" xfId="0" applyNumberFormat="1" applyBorder="1" applyAlignment="1">
      <alignment horizontal="left" vertical="top"/>
    </xf>
    <xf numFmtId="173" fontId="0" fillId="0" borderId="0" xfId="0" applyNumberFormat="1" applyFill="1"/>
    <xf numFmtId="173" fontId="5" fillId="44" borderId="65" xfId="85" applyNumberFormat="1" applyFont="1" applyFill="1" applyBorder="1" applyAlignment="1" applyProtection="1">
      <alignment horizontal="center"/>
    </xf>
    <xf numFmtId="173" fontId="5" fillId="44" borderId="65" xfId="85" applyNumberFormat="1" applyFont="1" applyFill="1" applyBorder="1" applyAlignment="1" applyProtection="1"/>
    <xf numFmtId="173" fontId="5" fillId="44" borderId="65" xfId="85" applyNumberFormat="1" applyFont="1" applyFill="1" applyBorder="1" applyAlignment="1" applyProtection="1">
      <alignment horizontal="left" indent="1"/>
    </xf>
    <xf numFmtId="173" fontId="5" fillId="52" borderId="65" xfId="85" applyNumberFormat="1" applyFont="1" applyFill="1" applyBorder="1" applyAlignment="1" applyProtection="1">
      <alignment horizontal="center"/>
    </xf>
    <xf numFmtId="173" fontId="5" fillId="52" borderId="65" xfId="85" applyNumberFormat="1" applyFont="1" applyFill="1" applyBorder="1" applyAlignment="1" applyProtection="1"/>
    <xf numFmtId="173" fontId="5" fillId="52" borderId="65" xfId="85" applyNumberFormat="1" applyFont="1" applyFill="1" applyBorder="1" applyAlignment="1" applyProtection="1">
      <alignment horizontal="left" indent="1"/>
    </xf>
    <xf numFmtId="351" fontId="5" fillId="51" borderId="67" xfId="95" applyNumberFormat="1" applyFont="1" applyFill="1" applyBorder="1" applyAlignment="1" applyProtection="1">
      <alignment horizontal="right"/>
      <protection locked="0"/>
    </xf>
    <xf numFmtId="173" fontId="5" fillId="134" borderId="68" xfId="7" applyNumberFormat="1" applyFont="1" applyFill="1" applyBorder="1" applyAlignment="1">
      <alignment horizontal="center"/>
    </xf>
    <xf numFmtId="10" fontId="0" fillId="0" borderId="0" xfId="0" applyNumberFormat="1"/>
    <xf numFmtId="173" fontId="5" fillId="3" borderId="64" xfId="2" applyNumberFormat="1" applyFont="1" applyFill="1" applyBorder="1" applyAlignment="1">
      <alignment vertical="center"/>
    </xf>
    <xf numFmtId="172" fontId="0" fillId="0" borderId="0" xfId="1" applyNumberFormat="1" applyFont="1"/>
    <xf numFmtId="172" fontId="0" fillId="0" borderId="0" xfId="1" applyNumberFormat="1" applyFont="1" applyFill="1"/>
    <xf numFmtId="354" fontId="0" fillId="0" borderId="0" xfId="0" applyNumberFormat="1"/>
    <xf numFmtId="9" fontId="0" fillId="0" borderId="0" xfId="0" applyNumberFormat="1" applyBorder="1" applyAlignment="1">
      <alignment horizontal="center"/>
    </xf>
    <xf numFmtId="43" fontId="0" fillId="0" borderId="0" xfId="0" applyNumberFormat="1" applyBorder="1"/>
    <xf numFmtId="0" fontId="0" fillId="3" borderId="0" xfId="0" applyFont="1" applyFill="1" applyAlignment="1">
      <alignment horizontal="left" vertical="top" indent="1"/>
    </xf>
    <xf numFmtId="0" fontId="0" fillId="3" borderId="0" xfId="0" applyFont="1" applyFill="1" applyAlignment="1">
      <alignment horizontal="left" vertical="top" indent="1"/>
    </xf>
    <xf numFmtId="252" fontId="0" fillId="3" borderId="64" xfId="0" applyNumberFormat="1" applyFill="1" applyBorder="1" applyAlignment="1">
      <alignment horizontal="right" vertical="top"/>
    </xf>
    <xf numFmtId="252" fontId="0" fillId="3" borderId="76" xfId="0" applyNumberFormat="1" applyFill="1" applyBorder="1" applyAlignment="1">
      <alignment horizontal="right" vertical="top"/>
    </xf>
    <xf numFmtId="252" fontId="5" fillId="3" borderId="64" xfId="2" applyNumberFormat="1" applyFont="1" applyFill="1" applyBorder="1"/>
    <xf numFmtId="173" fontId="0" fillId="42" borderId="67" xfId="0" applyNumberFormat="1" applyFill="1" applyBorder="1" applyAlignment="1">
      <alignment horizontal="left" vertical="center" wrapText="1" indent="1"/>
    </xf>
    <xf numFmtId="173" fontId="5" fillId="52" borderId="120" xfId="2" applyNumberFormat="1" applyFont="1" applyFill="1" applyBorder="1"/>
    <xf numFmtId="173" fontId="5" fillId="52" borderId="85" xfId="2" applyNumberFormat="1" applyFont="1" applyFill="1" applyBorder="1"/>
    <xf numFmtId="0" fontId="3" fillId="0" borderId="0" xfId="0" applyFont="1" applyAlignment="1">
      <alignment wrapText="1"/>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0" fontId="0" fillId="3" borderId="118" xfId="0" applyFill="1" applyBorder="1" applyAlignment="1">
      <alignment horizontal="left" vertical="center" wrapText="1" indent="1"/>
    </xf>
    <xf numFmtId="0" fontId="0" fillId="3" borderId="119" xfId="0" applyFill="1" applyBorder="1" applyAlignment="1">
      <alignment horizontal="left" vertical="center" wrapText="1" indent="1"/>
    </xf>
    <xf numFmtId="0" fontId="0" fillId="3" borderId="113" xfId="0" applyFill="1" applyBorder="1" applyAlignment="1">
      <alignment horizontal="left" vertical="center" wrapText="1" indent="1"/>
    </xf>
    <xf numFmtId="3" fontId="0" fillId="0" borderId="10" xfId="0" applyNumberFormat="1"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0" fillId="3" borderId="120" xfId="0" applyFill="1" applyBorder="1" applyAlignment="1">
      <alignment horizontal="left" vertical="center" wrapText="1" indent="1"/>
    </xf>
    <xf numFmtId="0" fontId="0" fillId="3" borderId="91" xfId="0" applyFill="1" applyBorder="1" applyAlignment="1">
      <alignment horizontal="left" vertical="center" wrapText="1" indent="1"/>
    </xf>
    <xf numFmtId="0" fontId="0" fillId="3" borderId="115" xfId="0" applyFill="1" applyBorder="1" applyAlignment="1">
      <alignment horizontal="left" vertical="center" wrapText="1" indent="1"/>
    </xf>
    <xf numFmtId="0" fontId="0" fillId="0" borderId="10"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0" borderId="30" xfId="0" applyBorder="1" applyAlignment="1">
      <alignment horizontal="center"/>
    </xf>
    <xf numFmtId="0" fontId="29" fillId="0" borderId="162"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20" xfId="0" applyBorder="1" applyAlignment="1">
      <alignment horizontal="left"/>
    </xf>
    <xf numFmtId="0" fontId="0" fillId="0" borderId="91" xfId="0" applyBorder="1" applyAlignment="1">
      <alignment horizontal="left"/>
    </xf>
    <xf numFmtId="0" fontId="0" fillId="0" borderId="93" xfId="0" applyBorder="1" applyAlignment="1">
      <alignment horizontal="left"/>
    </xf>
    <xf numFmtId="0" fontId="0" fillId="0" borderId="118" xfId="0" applyBorder="1" applyAlignment="1">
      <alignment horizontal="left"/>
    </xf>
    <xf numFmtId="0" fontId="0" fillId="0" borderId="119" xfId="0" applyBorder="1" applyAlignment="1">
      <alignment horizontal="left"/>
    </xf>
    <xf numFmtId="0" fontId="0" fillId="0" borderId="89"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94" xfId="0" applyBorder="1" applyAlignment="1">
      <alignment horizontal="left"/>
    </xf>
    <xf numFmtId="0" fontId="0" fillId="0" borderId="114" xfId="0" applyBorder="1" applyAlignment="1">
      <alignment horizontal="center"/>
    </xf>
    <xf numFmtId="0" fontId="0" fillId="0" borderId="115"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53" borderId="0" xfId="0" applyFill="1" applyAlignment="1">
      <alignment horizontal="left" wrapText="1"/>
    </xf>
    <xf numFmtId="3" fontId="0" fillId="0" borderId="11" xfId="0" applyNumberFormat="1" applyBorder="1" applyAlignment="1">
      <alignment horizontal="center" vertical="center" wrapTex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0" fontId="0" fillId="0" borderId="0" xfId="0" applyAlignment="1">
      <alignment horizontal="center"/>
    </xf>
    <xf numFmtId="0" fontId="0" fillId="3" borderId="0" xfId="0" applyFont="1" applyFill="1" applyAlignment="1">
      <alignment horizontal="left" vertical="top" indent="1"/>
    </xf>
    <xf numFmtId="0" fontId="5" fillId="51" borderId="112" xfId="85" applyFont="1" applyFill="1" applyBorder="1" applyAlignment="1" applyProtection="1">
      <alignment horizontal="left"/>
      <protection locked="0"/>
    </xf>
    <xf numFmtId="0" fontId="0" fillId="0" borderId="113" xfId="0" applyBorder="1" applyAlignment="1">
      <alignment horizontal="left"/>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0" borderId="106"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3" xfId="85" applyFont="1" applyFill="1" applyBorder="1" applyAlignment="1">
      <alignment horizontal="left" vertical="center" wrapText="1"/>
    </xf>
    <xf numFmtId="0" fontId="5" fillId="0" borderId="104" xfId="85" applyFont="1" applyFill="1" applyBorder="1" applyAlignment="1">
      <alignment horizontal="left" vertical="center" wrapText="1"/>
    </xf>
    <xf numFmtId="0" fontId="5" fillId="0" borderId="96" xfId="85" applyFont="1" applyFill="1" applyBorder="1" applyAlignment="1">
      <alignment horizontal="left" vertical="center" wrapText="1"/>
    </xf>
    <xf numFmtId="0" fontId="5" fillId="0" borderId="100" xfId="85" applyFont="1" applyFill="1" applyBorder="1" applyAlignment="1">
      <alignment horizontal="left" vertical="center" wrapText="1"/>
    </xf>
    <xf numFmtId="167" fontId="2" fillId="51" borderId="110" xfId="48239" applyNumberFormat="1" applyFill="1" applyBorder="1" applyAlignment="1">
      <alignment horizontal="left"/>
      <protection locked="0"/>
    </xf>
    <xf numFmtId="167" fontId="2" fillId="51" borderId="117" xfId="48239" applyNumberFormat="1" applyFill="1" applyBorder="1" applyAlignment="1">
      <alignment horizontal="left"/>
      <protection locked="0"/>
    </xf>
    <xf numFmtId="167" fontId="2" fillId="51" borderId="111" xfId="48239" applyNumberFormat="1" applyFill="1" applyBorder="1" applyAlignment="1">
      <alignment horizontal="left"/>
      <protection locked="0"/>
    </xf>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167" fontId="2" fillId="51" borderId="96" xfId="48239" applyNumberFormat="1" applyFill="1" applyBorder="1" applyAlignment="1">
      <alignment horizontal="left"/>
      <protection locked="0"/>
    </xf>
    <xf numFmtId="0" fontId="5" fillId="0" borderId="103"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2" fillId="0" borderId="134"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5" fillId="0" borderId="131" xfId="85" applyFont="1" applyBorder="1" applyAlignment="1">
      <alignment horizontal="center" vertical="center"/>
    </xf>
    <xf numFmtId="0" fontId="5" fillId="0" borderId="109" xfId="85" applyFont="1" applyBorder="1" applyAlignment="1">
      <alignment horizontal="center" vertical="center"/>
    </xf>
    <xf numFmtId="0" fontId="5" fillId="0" borderId="122"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3" xfId="85" applyFont="1" applyBorder="1" applyAlignment="1" applyProtection="1">
      <alignment horizontal="left" vertical="center" indent="1"/>
    </xf>
    <xf numFmtId="0" fontId="5" fillId="0" borderId="99" xfId="85" applyFont="1" applyBorder="1" applyAlignment="1" applyProtection="1">
      <alignment horizontal="left" vertical="center" indent="1"/>
    </xf>
    <xf numFmtId="0" fontId="5" fillId="0" borderId="96" xfId="85" applyFont="1" applyBorder="1" applyAlignment="1" applyProtection="1">
      <alignment horizontal="left" vertical="center" indent="1"/>
    </xf>
    <xf numFmtId="0" fontId="5" fillId="0" borderId="100" xfId="85" applyFont="1" applyBorder="1" applyAlignment="1" applyProtection="1">
      <alignment horizontal="left" vertical="center" indent="1"/>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168" fontId="5" fillId="3" borderId="120" xfId="0" applyNumberFormat="1" applyFont="1" applyFill="1" applyBorder="1" applyAlignment="1">
      <alignment horizontal="left" vertical="center" indent="1"/>
    </xf>
    <xf numFmtId="168" fontId="5" fillId="3" borderId="91" xfId="0" applyNumberFormat="1" applyFont="1" applyFill="1" applyBorder="1" applyAlignment="1">
      <alignment horizontal="left" vertical="center" indent="1"/>
    </xf>
    <xf numFmtId="168" fontId="5" fillId="3" borderId="115" xfId="0" applyNumberFormat="1" applyFont="1" applyFill="1" applyBorder="1" applyAlignment="1">
      <alignment horizontal="left" vertical="center" indent="1"/>
    </xf>
    <xf numFmtId="0" fontId="5" fillId="0" borderId="101" xfId="85" applyFont="1" applyFill="1" applyBorder="1" applyAlignment="1">
      <alignment horizontal="center" vertical="center" wrapText="1"/>
    </xf>
    <xf numFmtId="0" fontId="5" fillId="0" borderId="126" xfId="85" applyFont="1" applyFill="1" applyBorder="1" applyAlignment="1">
      <alignment horizontal="center" vertical="center" wrapText="1"/>
    </xf>
    <xf numFmtId="14" fontId="5" fillId="3" borderId="68" xfId="85" applyNumberFormat="1" applyFont="1" applyFill="1" applyBorder="1" applyAlignment="1" applyProtection="1">
      <alignment horizontal="left" indent="1"/>
      <protection locked="0"/>
    </xf>
    <xf numFmtId="14" fontId="5" fillId="3" borderId="92" xfId="85" applyNumberFormat="1" applyFont="1" applyFill="1" applyBorder="1" applyAlignment="1" applyProtection="1">
      <alignment horizontal="left" indent="1"/>
      <protection locked="0"/>
    </xf>
    <xf numFmtId="0" fontId="5" fillId="3" borderId="114"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0" fontId="5" fillId="3" borderId="93" xfId="85" applyFont="1" applyFill="1" applyBorder="1" applyAlignment="1" applyProtection="1">
      <alignment horizontal="left" indent="1"/>
      <protection locked="0"/>
    </xf>
    <xf numFmtId="167" fontId="2" fillId="3" borderId="110" xfId="48239" applyNumberFormat="1" applyBorder="1" applyAlignment="1">
      <alignment horizontal="left" vertical="center"/>
      <protection locked="0"/>
    </xf>
    <xf numFmtId="167" fontId="2" fillId="3" borderId="117" xfId="48239" applyNumberFormat="1" applyBorder="1" applyAlignment="1">
      <alignment horizontal="left" vertical="center"/>
      <protection locked="0"/>
    </xf>
    <xf numFmtId="167" fontId="2" fillId="3" borderId="111" xfId="48239" applyNumberFormat="1" applyBorder="1" applyAlignment="1">
      <alignment horizontal="left" vertical="center"/>
      <protection locked="0"/>
    </xf>
    <xf numFmtId="0" fontId="6" fillId="0" borderId="0" xfId="85" applyFont="1" applyFill="1" applyBorder="1" applyAlignment="1">
      <alignment horizontal="left" vertical="center" wrapText="1"/>
    </xf>
    <xf numFmtId="0" fontId="5" fillId="0" borderId="0" xfId="85" applyFont="1" applyFill="1" applyBorder="1" applyAlignment="1">
      <alignment horizontal="left" vertical="center" wrapText="1"/>
    </xf>
    <xf numFmtId="168" fontId="5" fillId="3" borderId="70" xfId="0" applyNumberFormat="1" applyFont="1" applyFill="1" applyBorder="1" applyAlignment="1">
      <alignment horizontal="left" vertical="center" indent="1"/>
    </xf>
    <xf numFmtId="168" fontId="5" fillId="3" borderId="71" xfId="0" applyNumberFormat="1" applyFont="1" applyFill="1" applyBorder="1" applyAlignment="1">
      <alignment horizontal="left" vertical="center" indent="1"/>
    </xf>
    <xf numFmtId="168" fontId="5" fillId="3" borderId="72" xfId="0" applyNumberFormat="1" applyFont="1" applyFill="1" applyBorder="1" applyAlignment="1">
      <alignment horizontal="left" vertical="center" indent="1"/>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168" fontId="5" fillId="3" borderId="118" xfId="0" applyNumberFormat="1" applyFont="1" applyFill="1" applyBorder="1" applyAlignment="1">
      <alignment horizontal="left" vertical="center" indent="1"/>
    </xf>
    <xf numFmtId="168" fontId="5" fillId="3" borderId="119" xfId="0" applyNumberFormat="1" applyFont="1" applyFill="1" applyBorder="1" applyAlignment="1">
      <alignment horizontal="left" vertical="center" indent="1"/>
    </xf>
    <xf numFmtId="168" fontId="5" fillId="3" borderId="113" xfId="0" applyNumberFormat="1" applyFont="1" applyFill="1" applyBorder="1" applyAlignment="1">
      <alignment horizontal="left" vertical="center" indent="1"/>
    </xf>
    <xf numFmtId="168" fontId="5" fillId="3" borderId="67" xfId="0" applyNumberFormat="1" applyFont="1" applyFill="1" applyBorder="1" applyAlignment="1">
      <alignment horizontal="left" vertical="center" indent="1"/>
    </xf>
    <xf numFmtId="168" fontId="5" fillId="3" borderId="68" xfId="0" applyNumberFormat="1" applyFont="1" applyFill="1" applyBorder="1" applyAlignment="1">
      <alignment horizontal="left" vertical="center" indent="1"/>
    </xf>
    <xf numFmtId="168" fontId="5" fillId="3" borderId="69" xfId="0" applyNumberFormat="1" applyFont="1" applyFill="1" applyBorder="1" applyAlignment="1">
      <alignment horizontal="left" vertical="center" indent="1"/>
    </xf>
    <xf numFmtId="0" fontId="6" fillId="0" borderId="114" xfId="85" applyFont="1" applyFill="1" applyBorder="1" applyAlignment="1" applyProtection="1">
      <alignment horizontal="left"/>
    </xf>
    <xf numFmtId="0" fontId="6" fillId="0" borderId="91" xfId="85" applyFont="1" applyFill="1" applyBorder="1" applyAlignment="1" applyProtection="1">
      <alignment horizontal="left"/>
    </xf>
    <xf numFmtId="0" fontId="6" fillId="0" borderId="115" xfId="85" applyFont="1" applyFill="1" applyBorder="1" applyAlignment="1" applyProtection="1">
      <alignment horizontal="left"/>
    </xf>
    <xf numFmtId="0" fontId="6" fillId="0" borderId="114" xfId="85" applyFont="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3" borderId="68" xfId="85" applyFont="1" applyFill="1" applyBorder="1" applyAlignment="1" applyProtection="1">
      <protection locked="0"/>
    </xf>
    <xf numFmtId="0" fontId="5" fillId="3" borderId="69" xfId="85" applyFont="1" applyFill="1" applyBorder="1" applyAlignment="1" applyProtection="1">
      <protection locked="0"/>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167" fontId="2" fillId="3" borderId="104" xfId="48239" applyNumberFormat="1" applyBorder="1" applyAlignment="1">
      <alignment horizontal="left" vertical="center"/>
      <protection locked="0"/>
    </xf>
    <xf numFmtId="167" fontId="2" fillId="3" borderId="96" xfId="48239" applyNumberFormat="1" applyBorder="1" applyAlignment="1">
      <alignment horizontal="left" vertical="center"/>
      <protection locked="0"/>
    </xf>
    <xf numFmtId="167" fontId="2" fillId="3" borderId="100" xfId="48239" applyNumberFormat="1" applyBorder="1" applyAlignment="1">
      <alignment horizontal="left" vertical="center"/>
      <protection locked="0"/>
    </xf>
    <xf numFmtId="0" fontId="5" fillId="0" borderId="106"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7" xfId="85" applyFont="1" applyFill="1" applyBorder="1" applyAlignment="1">
      <alignment horizontal="left" vertical="center" wrapText="1" indent="1"/>
    </xf>
    <xf numFmtId="0" fontId="5" fillId="0" borderId="104" xfId="85" applyFont="1" applyFill="1" applyBorder="1" applyAlignment="1">
      <alignment horizontal="left" vertical="center" wrapText="1" indent="1"/>
    </xf>
    <xf numFmtId="0" fontId="5" fillId="0" borderId="96"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3" borderId="112" xfId="85" applyFont="1" applyFill="1" applyBorder="1" applyAlignment="1" applyProtection="1">
      <alignment horizontal="left" indent="1"/>
      <protection locked="0"/>
    </xf>
    <xf numFmtId="0" fontId="5" fillId="3" borderId="119" xfId="85" applyFont="1" applyFill="1" applyBorder="1" applyAlignment="1" applyProtection="1">
      <alignment horizontal="left" indent="1"/>
      <protection locked="0"/>
    </xf>
    <xf numFmtId="0" fontId="5" fillId="3" borderId="89" xfId="85" applyFont="1" applyFill="1" applyBorder="1" applyAlignment="1" applyProtection="1">
      <alignment horizontal="left" indent="1"/>
      <protection locked="0"/>
    </xf>
    <xf numFmtId="0" fontId="6" fillId="0" borderId="163" xfId="85" applyFont="1" applyBorder="1" applyAlignment="1" applyProtection="1">
      <alignment horizontal="left" indent="1"/>
    </xf>
    <xf numFmtId="0" fontId="6" fillId="0" borderId="25" xfId="85" applyFont="1" applyBorder="1" applyAlignment="1" applyProtection="1">
      <alignment horizontal="left" indent="1"/>
    </xf>
    <xf numFmtId="0" fontId="6" fillId="0" borderId="164" xfId="85" applyFont="1" applyBorder="1" applyAlignment="1" applyProtection="1">
      <alignment horizontal="left" indent="1"/>
    </xf>
    <xf numFmtId="167" fontId="2" fillId="3" borderId="99" xfId="48239" applyNumberFormat="1" applyBorder="1" applyAlignment="1">
      <alignment horizontal="left" vertical="center"/>
      <protection locked="0"/>
    </xf>
    <xf numFmtId="0" fontId="0" fillId="53" borderId="131"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8" xfId="0" applyNumberFormat="1" applyFont="1" applyFill="1" applyBorder="1" applyAlignment="1">
      <alignment horizontal="center" vertical="top" wrapText="1"/>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92">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886552/Forecomp_May_2020.pdf" TargetMode="External"/><Relationship Id="rId1" Type="http://schemas.openxmlformats.org/officeDocument/2006/relationships/hyperlink" Target="https://www.gov.uk/government/statistics/forecasts-for-the-uk-economy-august-2018" TargetMode="Externa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F40" sqref="F40"/>
    </sheetView>
  </sheetViews>
  <sheetFormatPr defaultRowHeight="12.75"/>
  <cols>
    <col min="1" max="1" width="8.375" customWidth="1"/>
    <col min="2" max="2" width="27.125" customWidth="1"/>
    <col min="3" max="6" width="14.125" customWidth="1"/>
    <col min="7" max="7" width="14.125" style="213" customWidth="1"/>
    <col min="8" max="11" width="14.125" customWidth="1"/>
  </cols>
  <sheetData>
    <row r="1" spans="1:11" s="31" customFormat="1" ht="20.25">
      <c r="A1" s="1426" t="s">
        <v>565</v>
      </c>
      <c r="B1" s="1427"/>
      <c r="C1" s="1427"/>
      <c r="D1" s="1428"/>
      <c r="E1" s="1429"/>
      <c r="F1" s="1427"/>
      <c r="G1" s="1430"/>
      <c r="H1" s="1427"/>
      <c r="I1" s="1427"/>
      <c r="J1" s="1427"/>
      <c r="K1" s="1427"/>
    </row>
    <row r="2" spans="1:11" s="31" customFormat="1" ht="20.25">
      <c r="A2" s="1426" t="str">
        <f>'RFPR cover'!C5</f>
        <v>NGGT (TO)</v>
      </c>
      <c r="B2" s="1427"/>
      <c r="C2" s="1427"/>
      <c r="D2" s="1429"/>
      <c r="E2" s="1429"/>
      <c r="F2" s="1427"/>
      <c r="G2" s="1430"/>
      <c r="H2" s="1427"/>
      <c r="I2" s="1427"/>
      <c r="J2" s="1427"/>
      <c r="K2" s="1427"/>
    </row>
    <row r="3" spans="1:11" s="31" customFormat="1" ht="20.25">
      <c r="A3" s="1426">
        <f>'RFPR cover'!C7</f>
        <v>2020</v>
      </c>
      <c r="B3" s="1427"/>
      <c r="C3" s="1427"/>
      <c r="D3" s="1429"/>
      <c r="E3" s="1429"/>
      <c r="F3" s="1427"/>
      <c r="G3" s="1430"/>
      <c r="H3" s="1427"/>
      <c r="I3" s="1427"/>
      <c r="J3" s="1427"/>
      <c r="K3" s="1427"/>
    </row>
    <row r="4" spans="1:11" ht="14.25">
      <c r="A4" s="30"/>
      <c r="B4" s="30"/>
      <c r="C4" s="30"/>
      <c r="D4" s="30"/>
      <c r="E4" s="30"/>
      <c r="H4" s="10"/>
      <c r="I4" s="10"/>
      <c r="J4" s="10"/>
    </row>
    <row r="5" spans="1:11" ht="13.5" customHeight="1">
      <c r="A5" s="30"/>
      <c r="B5" s="77" t="s">
        <v>63</v>
      </c>
      <c r="C5" s="45" t="s">
        <v>114</v>
      </c>
      <c r="D5" s="334"/>
      <c r="E5" s="19"/>
      <c r="F5" s="11"/>
      <c r="G5" s="897" t="s">
        <v>0</v>
      </c>
      <c r="H5" s="10"/>
      <c r="I5" s="10"/>
      <c r="J5" s="10"/>
    </row>
    <row r="6" spans="1:11" ht="13.5" customHeight="1">
      <c r="A6" s="30"/>
      <c r="B6" s="77" t="s">
        <v>188</v>
      </c>
      <c r="C6" s="82" t="str">
        <f>INDEX(Data!$A$73:$A$100,MATCH($C$5,Data!$B$73:$B$100,0),0)&amp;"1"</f>
        <v>GT1</v>
      </c>
      <c r="D6" s="19"/>
      <c r="E6" s="19"/>
      <c r="F6" s="9"/>
      <c r="G6" s="897" t="s">
        <v>1</v>
      </c>
      <c r="H6" s="10"/>
      <c r="I6" s="10"/>
      <c r="J6" s="10"/>
    </row>
    <row r="7" spans="1:11" ht="25.5">
      <c r="A7" s="30"/>
      <c r="B7" s="78" t="s">
        <v>187</v>
      </c>
      <c r="C7" s="83">
        <v>2020</v>
      </c>
      <c r="D7" s="18"/>
      <c r="E7" s="19"/>
      <c r="F7" s="8"/>
      <c r="G7" s="898" t="s">
        <v>2</v>
      </c>
      <c r="H7" s="10"/>
      <c r="I7" s="10"/>
      <c r="J7" s="10"/>
    </row>
    <row r="8" spans="1:11" ht="14.25">
      <c r="A8" s="30"/>
      <c r="B8" s="77" t="s">
        <v>38</v>
      </c>
      <c r="C8" s="84">
        <v>1</v>
      </c>
      <c r="D8" s="19"/>
      <c r="E8" s="18"/>
      <c r="F8" s="7"/>
      <c r="G8" s="897" t="s">
        <v>3</v>
      </c>
      <c r="H8" s="10"/>
      <c r="I8" s="10"/>
      <c r="J8" s="10"/>
    </row>
    <row r="9" spans="1:11" ht="14.25">
      <c r="A9" s="30"/>
      <c r="B9" s="77" t="s">
        <v>39</v>
      </c>
      <c r="C9" s="85">
        <v>44071</v>
      </c>
      <c r="D9" s="18"/>
      <c r="E9" s="18"/>
      <c r="F9" s="6"/>
      <c r="G9" s="897" t="s">
        <v>4</v>
      </c>
      <c r="H9" s="10"/>
      <c r="I9" s="10"/>
      <c r="J9" s="10"/>
    </row>
    <row r="10" spans="1:11" ht="14.25">
      <c r="A10" s="30"/>
      <c r="B10" s="77" t="s">
        <v>71</v>
      </c>
      <c r="C10" s="86">
        <f>SUMIF(Data!$B$72:$B$100,C5,Data!$C$72:$C$100)</f>
        <v>6.8000000000000005E-2</v>
      </c>
      <c r="D10" s="18"/>
      <c r="E10" s="18"/>
      <c r="F10" s="5"/>
      <c r="G10" s="897" t="s">
        <v>5</v>
      </c>
      <c r="H10" s="10"/>
      <c r="I10" s="10"/>
      <c r="J10" s="10"/>
    </row>
    <row r="11" spans="1:11" ht="14.25">
      <c r="A11" s="30"/>
      <c r="B11" s="77" t="s">
        <v>72</v>
      </c>
      <c r="C11" s="87">
        <f>SUMIF(Data!$B$72:$B$100,C5,Data!$D$72:$D$100)</f>
        <v>0.44359999999999999</v>
      </c>
      <c r="D11" s="19"/>
      <c r="E11" s="19"/>
      <c r="F11" s="4"/>
      <c r="G11" s="897" t="s">
        <v>6</v>
      </c>
      <c r="H11" s="10"/>
      <c r="I11" s="10"/>
      <c r="J11" s="10"/>
    </row>
    <row r="12" spans="1:11">
      <c r="A12" s="30"/>
      <c r="B12" s="77" t="s">
        <v>116</v>
      </c>
      <c r="C12" s="86">
        <f>SUMIF(Data!$B$72:$B$100,C5,Data!$E$72:$E$100)</f>
        <v>0.625</v>
      </c>
      <c r="D12" s="18"/>
      <c r="E12" s="18"/>
      <c r="F12" s="18"/>
      <c r="G12" s="899"/>
    </row>
    <row r="13" spans="1:11">
      <c r="A13" s="30"/>
      <c r="B13" s="77" t="s">
        <v>795</v>
      </c>
      <c r="C13" s="82">
        <f>INDEX(Data!$G$73:$G$100,MATCH($C$5,Data!$B$73:$B$100,0),0)</f>
        <v>2014</v>
      </c>
      <c r="D13" s="18"/>
      <c r="E13" s="18"/>
      <c r="F13" s="76" t="s">
        <v>190</v>
      </c>
    </row>
    <row r="14" spans="1:11">
      <c r="A14" s="30"/>
      <c r="B14" s="79" t="s">
        <v>184</v>
      </c>
      <c r="C14" s="82" t="str">
        <f>INDEX(Data!$H$73:$H$100,MATCH($C$5,Data!$B$73:$B$100,0),0)</f>
        <v>£m 09/10</v>
      </c>
      <c r="D14" s="18"/>
      <c r="E14" s="18"/>
      <c r="F14" s="89">
        <v>0.1</v>
      </c>
      <c r="G14" s="899"/>
    </row>
    <row r="15" spans="1:11">
      <c r="A15" s="30"/>
      <c r="B15" s="18"/>
      <c r="C15" s="18"/>
      <c r="D15" s="18"/>
      <c r="E15" s="18"/>
      <c r="F15" s="18"/>
      <c r="G15" s="899"/>
    </row>
    <row r="85" spans="1:1">
      <c r="A85" s="204"/>
    </row>
  </sheetData>
  <pageMargins left="0.70866141732283472" right="0.70866141732283472" top="0.74803149606299213" bottom="0.74803149606299213" header="0.31496062992125984" footer="0.31496062992125984"/>
  <pageSetup scale="49"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zoomScale="80" zoomScaleNormal="80" workbookViewId="0">
      <pane ySplit="6" topLeftCell="A7" activePane="bottomLeft" state="frozen"/>
      <selection activeCell="B75" sqref="A1:XFD1048576"/>
      <selection pane="bottomLeft" activeCell="J9" sqref="J9"/>
    </sheetView>
  </sheetViews>
  <sheetFormatPr defaultRowHeight="12.75"/>
  <cols>
    <col min="1" max="1" width="8.375" customWidth="1"/>
    <col min="2" max="2" width="79.625" customWidth="1"/>
    <col min="3" max="3" width="14.125" style="136" customWidth="1"/>
    <col min="4" max="11" width="11.125" customWidth="1"/>
    <col min="12" max="12" width="5" customWidth="1"/>
  </cols>
  <sheetData>
    <row r="1" spans="1:12" s="31" customFormat="1" ht="20.25">
      <c r="A1" s="1445" t="s">
        <v>101</v>
      </c>
      <c r="B1" s="1441"/>
      <c r="C1" s="277"/>
      <c r="D1" s="255"/>
      <c r="E1" s="255"/>
      <c r="F1" s="255"/>
      <c r="G1" s="255"/>
      <c r="H1" s="255"/>
      <c r="I1" s="256"/>
      <c r="J1" s="256"/>
      <c r="K1" s="257"/>
      <c r="L1" s="258"/>
    </row>
    <row r="2" spans="1:12" s="31" customFormat="1" ht="20.25">
      <c r="A2" s="1434" t="str">
        <f>'RFPR cover'!C5</f>
        <v>NGGT (TO)</v>
      </c>
      <c r="B2" s="1426"/>
      <c r="C2" s="134"/>
      <c r="D2" s="29"/>
      <c r="E2" s="29"/>
      <c r="F2" s="29"/>
      <c r="G2" s="29"/>
      <c r="H2" s="29"/>
      <c r="I2" s="27"/>
      <c r="J2" s="27"/>
      <c r="K2" s="27"/>
      <c r="L2" s="123"/>
    </row>
    <row r="3" spans="1:12" s="37" customFormat="1" ht="23.25">
      <c r="A3" s="1437">
        <f>'RFPR cover'!C7</f>
        <v>2020</v>
      </c>
      <c r="B3" s="1443" t="str">
        <f>'R1 - RoRE'!B3</f>
        <v/>
      </c>
      <c r="C3" s="279"/>
      <c r="D3" s="278"/>
      <c r="E3" s="278"/>
      <c r="F3" s="278"/>
      <c r="G3" s="278"/>
      <c r="H3" s="278"/>
      <c r="I3" s="254"/>
      <c r="J3" s="254"/>
      <c r="K3" s="254"/>
      <c r="L3" s="260"/>
    </row>
    <row r="4" spans="1:12" s="2" customFormat="1" ht="12.75" customHeight="1">
      <c r="C4" s="136"/>
    </row>
    <row r="5" spans="1:12" s="2" customFormat="1">
      <c r="B5" s="3"/>
      <c r="C5" s="136"/>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12" s="2" customFormat="1">
      <c r="C6" s="136"/>
      <c r="D6" s="117">
        <f>'RFPR cover'!$C$13</f>
        <v>2014</v>
      </c>
      <c r="E6" s="118">
        <f>D6+1</f>
        <v>2015</v>
      </c>
      <c r="F6" s="118">
        <f t="shared" ref="F6:K6" si="0">E6+1</f>
        <v>2016</v>
      </c>
      <c r="G6" s="118">
        <f t="shared" si="0"/>
        <v>2017</v>
      </c>
      <c r="H6" s="118">
        <f t="shared" si="0"/>
        <v>2018</v>
      </c>
      <c r="I6" s="118">
        <f t="shared" si="0"/>
        <v>2019</v>
      </c>
      <c r="J6" s="118">
        <f t="shared" si="0"/>
        <v>2020</v>
      </c>
      <c r="K6" s="118">
        <f t="shared" si="0"/>
        <v>2021</v>
      </c>
    </row>
    <row r="7" spans="1:12" s="2" customFormat="1">
      <c r="C7" s="136"/>
    </row>
    <row r="8" spans="1:12" s="2" customFormat="1">
      <c r="B8" s="51" t="s">
        <v>135</v>
      </c>
      <c r="C8" s="137"/>
      <c r="D8" s="56"/>
      <c r="E8" s="56"/>
      <c r="F8" s="56"/>
      <c r="G8" s="56"/>
      <c r="H8" s="56"/>
      <c r="I8" s="56"/>
      <c r="J8" s="56"/>
      <c r="K8" s="56"/>
    </row>
    <row r="9" spans="1:12" s="2" customFormat="1">
      <c r="B9" s="225" t="s">
        <v>802</v>
      </c>
      <c r="C9" s="152" t="s">
        <v>129</v>
      </c>
      <c r="D9" s="942">
        <v>3.0013788900000002</v>
      </c>
      <c r="E9" s="942">
        <v>3.9925809496623552</v>
      </c>
      <c r="F9" s="942">
        <v>3.4446798895520798</v>
      </c>
      <c r="G9" s="942">
        <v>3.8750765745059401</v>
      </c>
      <c r="H9" s="942">
        <v>4.22452489614522</v>
      </c>
      <c r="I9" s="942">
        <v>4.6686107573069604</v>
      </c>
      <c r="J9" s="942">
        <v>4.7504463566336064</v>
      </c>
      <c r="K9" s="942">
        <v>5.4971253853615751</v>
      </c>
    </row>
    <row r="10" spans="1:12" s="2" customFormat="1">
      <c r="B10" s="225" t="s">
        <v>782</v>
      </c>
      <c r="C10" s="152" t="s">
        <v>129</v>
      </c>
      <c r="D10" s="1473">
        <v>0</v>
      </c>
      <c r="E10" s="1473">
        <v>0</v>
      </c>
      <c r="F10" s="1473">
        <v>0</v>
      </c>
      <c r="G10" s="1473">
        <v>0</v>
      </c>
      <c r="H10" s="1473">
        <v>0</v>
      </c>
      <c r="I10" s="1473">
        <v>0</v>
      </c>
      <c r="J10" s="1473">
        <v>0</v>
      </c>
      <c r="K10" s="1473">
        <v>0</v>
      </c>
    </row>
    <row r="11" spans="1:12" s="2" customFormat="1">
      <c r="B11" s="225" t="s">
        <v>801</v>
      </c>
      <c r="C11" s="152" t="s">
        <v>129</v>
      </c>
      <c r="D11" s="942">
        <v>0.30013788900000005</v>
      </c>
      <c r="E11" s="942">
        <v>0.39925809496623554</v>
      </c>
      <c r="F11" s="942">
        <v>0.34446798895520803</v>
      </c>
      <c r="G11" s="942">
        <v>0.38750765745059401</v>
      </c>
      <c r="H11" s="942">
        <v>0.42245248961452203</v>
      </c>
      <c r="I11" s="942">
        <v>0.46686107573069607</v>
      </c>
      <c r="J11" s="942">
        <v>0.47504463566336064</v>
      </c>
      <c r="K11" s="942">
        <v>0.54971253853615754</v>
      </c>
    </row>
    <row r="12" spans="1:12" s="12" customFormat="1">
      <c r="B12" s="51" t="s">
        <v>133</v>
      </c>
      <c r="C12" s="152" t="s">
        <v>129</v>
      </c>
      <c r="D12" s="957">
        <f>D9-D10-D11</f>
        <v>2.7012410010000001</v>
      </c>
      <c r="E12" s="958">
        <f t="shared" ref="E12:K12" si="1">E9-E10-E11</f>
        <v>3.5933228546961198</v>
      </c>
      <c r="F12" s="958">
        <f t="shared" si="1"/>
        <v>3.1002119005968716</v>
      </c>
      <c r="G12" s="958">
        <f t="shared" si="1"/>
        <v>3.4875689170553459</v>
      </c>
      <c r="H12" s="958">
        <f t="shared" si="1"/>
        <v>3.8020724065306979</v>
      </c>
      <c r="I12" s="958">
        <f t="shared" si="1"/>
        <v>4.2017496815762643</v>
      </c>
      <c r="J12" s="958">
        <f t="shared" si="1"/>
        <v>4.2754017209702457</v>
      </c>
      <c r="K12" s="958">
        <f t="shared" si="1"/>
        <v>4.9474128468254177</v>
      </c>
      <c r="L12" s="2"/>
    </row>
    <row r="13" spans="1:12" s="12" customFormat="1">
      <c r="B13" s="51"/>
      <c r="C13" s="136"/>
      <c r="D13" s="52"/>
      <c r="E13" s="52"/>
      <c r="F13" s="52"/>
      <c r="G13" s="52"/>
      <c r="H13" s="52"/>
      <c r="I13" s="52"/>
      <c r="J13" s="52"/>
      <c r="K13" s="52"/>
      <c r="L13" s="2"/>
    </row>
    <row r="14" spans="1:12" s="2" customFormat="1">
      <c r="B14" s="51" t="s">
        <v>155</v>
      </c>
      <c r="C14" s="137"/>
      <c r="D14" s="56"/>
      <c r="E14" s="56"/>
      <c r="F14" s="56"/>
      <c r="G14" s="56"/>
      <c r="H14" s="56"/>
      <c r="I14" s="56"/>
      <c r="J14" s="56"/>
      <c r="K14" s="56"/>
    </row>
    <row r="15" spans="1:12" s="2" customFormat="1" ht="13.15" customHeight="1">
      <c r="B15" s="225" t="s">
        <v>804</v>
      </c>
      <c r="C15" s="152" t="s">
        <v>129</v>
      </c>
      <c r="D15" s="1473">
        <v>0</v>
      </c>
      <c r="E15" s="1473">
        <v>0</v>
      </c>
      <c r="F15" s="1473">
        <v>0</v>
      </c>
      <c r="G15" s="1473">
        <v>0</v>
      </c>
      <c r="H15" s="1473">
        <v>0</v>
      </c>
      <c r="I15" s="1473">
        <v>0</v>
      </c>
      <c r="J15" s="1473">
        <v>0</v>
      </c>
      <c r="K15" s="1473">
        <v>0</v>
      </c>
    </row>
    <row r="16" spans="1:12" s="2" customFormat="1">
      <c r="B16" s="225" t="s">
        <v>803</v>
      </c>
      <c r="C16" s="152" t="s">
        <v>129</v>
      </c>
      <c r="D16" s="1473">
        <v>0</v>
      </c>
      <c r="E16" s="1473">
        <v>0</v>
      </c>
      <c r="F16" s="1473">
        <v>0</v>
      </c>
      <c r="G16" s="1473">
        <v>0</v>
      </c>
      <c r="H16" s="1473">
        <v>0</v>
      </c>
      <c r="I16" s="1473">
        <v>0</v>
      </c>
      <c r="J16" s="1473">
        <v>0</v>
      </c>
      <c r="K16" s="1473">
        <v>0</v>
      </c>
    </row>
    <row r="17" spans="2:12" s="12" customFormat="1">
      <c r="B17" s="51" t="s">
        <v>134</v>
      </c>
      <c r="C17" s="152" t="s">
        <v>129</v>
      </c>
      <c r="D17" s="1566">
        <f>D15-D16</f>
        <v>0</v>
      </c>
      <c r="E17" s="1566">
        <f t="shared" ref="E17:K17" si="2">E15-E16</f>
        <v>0</v>
      </c>
      <c r="F17" s="1566">
        <f t="shared" si="2"/>
        <v>0</v>
      </c>
      <c r="G17" s="1566">
        <f t="shared" si="2"/>
        <v>0</v>
      </c>
      <c r="H17" s="1566">
        <f t="shared" si="2"/>
        <v>0</v>
      </c>
      <c r="I17" s="1566">
        <f t="shared" si="2"/>
        <v>0</v>
      </c>
      <c r="J17" s="1566">
        <f t="shared" si="2"/>
        <v>0</v>
      </c>
      <c r="K17" s="1566">
        <f t="shared" si="2"/>
        <v>0</v>
      </c>
      <c r="L17" s="2"/>
    </row>
    <row r="18" spans="2:12" s="12" customFormat="1">
      <c r="B18" s="51"/>
      <c r="C18" s="136"/>
      <c r="D18" s="52"/>
      <c r="E18" s="52"/>
      <c r="F18" s="52"/>
      <c r="G18" s="52"/>
      <c r="H18" s="52"/>
      <c r="I18" s="52"/>
      <c r="J18" s="52"/>
      <c r="K18" s="52"/>
      <c r="L18" s="2"/>
    </row>
    <row r="19" spans="2:12" s="2" customFormat="1">
      <c r="B19" s="51" t="s">
        <v>156</v>
      </c>
      <c r="C19" s="137"/>
      <c r="D19" s="56"/>
      <c r="E19" s="56"/>
      <c r="F19" s="56"/>
      <c r="G19" s="56"/>
      <c r="H19" s="56"/>
      <c r="I19" s="56"/>
      <c r="J19" s="56"/>
      <c r="K19" s="56"/>
    </row>
    <row r="20" spans="2:12" s="2" customFormat="1">
      <c r="B20" s="225" t="s">
        <v>713</v>
      </c>
      <c r="C20" s="152" t="s">
        <v>129</v>
      </c>
      <c r="D20" s="1473">
        <v>0</v>
      </c>
      <c r="E20" s="942">
        <v>0.31811532549382798</v>
      </c>
      <c r="F20" s="942">
        <v>1.8514601820190766</v>
      </c>
      <c r="G20" s="942">
        <v>2.2927716446870097</v>
      </c>
      <c r="H20" s="942">
        <v>2.7234593897631676</v>
      </c>
      <c r="I20" s="942">
        <v>2.5785584831562942</v>
      </c>
      <c r="J20" s="1473">
        <v>0</v>
      </c>
      <c r="K20" s="1473">
        <v>0</v>
      </c>
    </row>
    <row r="21" spans="2:12" s="2" customFormat="1">
      <c r="B21" s="225" t="s">
        <v>801</v>
      </c>
      <c r="C21" s="152" t="s">
        <v>129</v>
      </c>
      <c r="D21" s="1473">
        <v>0</v>
      </c>
      <c r="E21" s="942">
        <v>3.091288450617204E-2</v>
      </c>
      <c r="F21" s="942">
        <v>0.18380428798092346</v>
      </c>
      <c r="G21" s="942">
        <v>0.24876618531298675</v>
      </c>
      <c r="H21" s="942">
        <v>0.31240291023684652</v>
      </c>
      <c r="I21" s="942">
        <v>0.32108213684370523</v>
      </c>
      <c r="J21" s="1473">
        <v>0</v>
      </c>
      <c r="K21" s="1473">
        <v>0</v>
      </c>
    </row>
    <row r="22" spans="2:12" s="2" customFormat="1">
      <c r="B22" s="35"/>
      <c r="C22" s="138"/>
      <c r="D22" s="35"/>
      <c r="E22" s="35"/>
      <c r="F22" s="35"/>
      <c r="G22" s="35"/>
      <c r="H22" s="35"/>
      <c r="I22" s="35"/>
      <c r="J22" s="35"/>
      <c r="K22" s="35"/>
    </row>
    <row r="23" spans="2:12" s="2" customFormat="1">
      <c r="B23" s="225" t="s">
        <v>785</v>
      </c>
      <c r="C23" s="152" t="s">
        <v>129</v>
      </c>
      <c r="D23" s="1473">
        <v>0</v>
      </c>
      <c r="E23" s="1473">
        <v>0</v>
      </c>
      <c r="F23" s="1473">
        <v>0</v>
      </c>
      <c r="G23" s="1473">
        <v>0</v>
      </c>
      <c r="H23" s="1473">
        <v>0</v>
      </c>
      <c r="I23" s="1473">
        <v>0</v>
      </c>
      <c r="J23" s="942">
        <v>1.173</v>
      </c>
      <c r="K23" s="1473">
        <v>0</v>
      </c>
    </row>
    <row r="24" spans="2:12" s="2" customFormat="1">
      <c r="B24" s="35"/>
      <c r="C24" s="138"/>
      <c r="D24" s="35"/>
      <c r="E24" s="35"/>
      <c r="F24" s="35"/>
      <c r="G24" s="35"/>
      <c r="H24" s="35"/>
      <c r="I24" s="35"/>
      <c r="J24" s="35"/>
      <c r="K24" s="35"/>
    </row>
    <row r="25" spans="2:12" s="2" customFormat="1">
      <c r="B25" s="80"/>
      <c r="C25" s="150"/>
      <c r="D25" s="80"/>
      <c r="E25" s="80"/>
      <c r="F25" s="80"/>
      <c r="G25" s="80"/>
      <c r="H25" s="80"/>
      <c r="I25" s="80"/>
      <c r="J25" s="80"/>
      <c r="K25" s="80"/>
      <c r="L25" s="80"/>
    </row>
    <row r="26" spans="2:12" s="2" customFormat="1">
      <c r="B26" s="35"/>
      <c r="C26" s="138"/>
      <c r="D26" s="35"/>
      <c r="E26" s="35"/>
      <c r="F26" s="35"/>
      <c r="G26" s="35"/>
      <c r="H26" s="35"/>
      <c r="I26" s="35"/>
      <c r="J26" s="35"/>
      <c r="K26" s="35"/>
    </row>
    <row r="27" spans="2:12" s="2" customFormat="1">
      <c r="B27" s="51" t="s">
        <v>652</v>
      </c>
      <c r="C27" s="138"/>
      <c r="D27" s="35"/>
      <c r="E27" s="35"/>
      <c r="F27" s="35"/>
      <c r="G27" s="35"/>
      <c r="H27" s="35"/>
      <c r="I27" s="35"/>
      <c r="J27" s="35"/>
      <c r="K27" s="35"/>
    </row>
    <row r="28" spans="2:12" s="2" customFormat="1">
      <c r="B28" s="225" t="s">
        <v>783</v>
      </c>
      <c r="C28" s="155" t="str">
        <f>'RFPR cover'!$C$14</f>
        <v>£m 09/10</v>
      </c>
      <c r="D28" s="1004">
        <f>(SUM(D10,D11,D21)-D23)/Data!C34</f>
        <v>0.25725610824112455</v>
      </c>
      <c r="E28" s="1004">
        <f>(SUM(E10,E11,E21)-E23)/Data!D34</f>
        <v>0.36162304358496794</v>
      </c>
      <c r="F28" s="1004">
        <f>(SUM(F10,F11,F21)-F23)/Data!E34</f>
        <v>0.43935707630747928</v>
      </c>
      <c r="G28" s="1004">
        <f>(SUM(G10,G11,G21)-G23)/Data!F34</f>
        <v>0.51807940704462596</v>
      </c>
      <c r="H28" s="1004">
        <f>(SUM(H10,H11,H21)-H23)/Data!G34</f>
        <v>0.57676584551824683</v>
      </c>
      <c r="I28" s="1004">
        <f>(SUM(I10,I11,I21)-I23)/Data!H34</f>
        <v>0.60009651385608898</v>
      </c>
      <c r="J28" s="1004">
        <f>(SUM(J10,J11,J21)-J23)/Data!I34</f>
        <v>-0.51814856454615532</v>
      </c>
      <c r="K28" s="1004">
        <f>(SUM(K10,K11,K21)-K23)/Data!J34</f>
        <v>0.40127429457012226</v>
      </c>
      <c r="L28" s="35"/>
    </row>
  </sheetData>
  <sheetProtection algorithmName="SHA-512" hashValue="F0z/DYf22AP3wp1FMO23+eGBrCvx+UE6ejWxyKXAsDNuGK83HinwBc5USvN46J1AnWtMK6ppKnLqbeY4Jo/KCg==" saltValue="mvMuMHAAv5vGpGIHAVTHtQ==" spinCount="100000" sheet="1" objects="1" scenarios="1"/>
  <conditionalFormatting sqref="D6:K6">
    <cfRule type="expression" dxfId="54" priority="24">
      <formula>AND(D$5="Actuals",E$5="Forecast")</formula>
    </cfRule>
  </conditionalFormatting>
  <conditionalFormatting sqref="D5:K5">
    <cfRule type="expression" dxfId="53"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O98"/>
  <sheetViews>
    <sheetView showGridLines="0" topLeftCell="C1" zoomScale="85" zoomScaleNormal="85" workbookViewId="0">
      <pane ySplit="6" topLeftCell="A13" activePane="bottomLeft" state="frozen"/>
      <selection activeCell="B75" sqref="A1:XFD1048576"/>
      <selection pane="bottomLeft" activeCell="K29" sqref="K29"/>
    </sheetView>
  </sheetViews>
  <sheetFormatPr defaultRowHeight="12.75"/>
  <cols>
    <col min="1" max="1" width="7.25" customWidth="1"/>
    <col min="2" max="2" width="92.375" customWidth="1"/>
    <col min="3" max="3" width="13.375" customWidth="1"/>
    <col min="4" max="11" width="10.25" customWidth="1"/>
    <col min="12" max="13" width="12.875" customWidth="1"/>
    <col min="14" max="14" width="5" customWidth="1"/>
  </cols>
  <sheetData>
    <row r="1" spans="1:14" s="31" customFormat="1" ht="20.25">
      <c r="A1" s="1445" t="s">
        <v>264</v>
      </c>
      <c r="B1" s="1441"/>
      <c r="C1" s="255"/>
      <c r="D1" s="255"/>
      <c r="E1" s="255"/>
      <c r="F1" s="255"/>
      <c r="G1" s="255"/>
      <c r="H1" s="255"/>
      <c r="I1" s="256"/>
      <c r="J1" s="256"/>
      <c r="K1" s="257"/>
      <c r="L1" s="257"/>
      <c r="M1" s="257"/>
      <c r="N1" s="258"/>
    </row>
    <row r="2" spans="1:14" s="31" customFormat="1" ht="20.25">
      <c r="A2" s="1434" t="str">
        <f>'RFPR cover'!C5</f>
        <v>NGGT (TO)</v>
      </c>
      <c r="B2" s="1426"/>
      <c r="C2" s="29"/>
      <c r="D2" s="29"/>
      <c r="E2" s="29"/>
      <c r="F2" s="29"/>
      <c r="G2" s="29"/>
      <c r="H2" s="29"/>
      <c r="I2" s="27"/>
      <c r="J2" s="27"/>
      <c r="K2" s="27"/>
      <c r="L2" s="27"/>
      <c r="M2" s="27"/>
      <c r="N2" s="123"/>
    </row>
    <row r="3" spans="1:14" s="31" customFormat="1" ht="23.25">
      <c r="A3" s="1437">
        <f>'RFPR cover'!C7</f>
        <v>2020</v>
      </c>
      <c r="B3" s="1443" t="str">
        <f>'R1 - RoRE'!B3</f>
        <v/>
      </c>
      <c r="C3" s="259"/>
      <c r="D3" s="259"/>
      <c r="E3" s="259"/>
      <c r="F3" s="259"/>
      <c r="G3" s="259"/>
      <c r="H3" s="259"/>
      <c r="I3" s="254"/>
      <c r="J3" s="254"/>
      <c r="K3" s="254"/>
      <c r="L3" s="254"/>
      <c r="M3" s="254"/>
      <c r="N3" s="260"/>
    </row>
    <row r="4" spans="1:14" s="31" customFormat="1" ht="12.75" customHeight="1">
      <c r="A4" s="39"/>
      <c r="B4" s="39"/>
      <c r="C4" s="39"/>
      <c r="D4" s="39"/>
      <c r="E4" s="39"/>
      <c r="F4" s="39"/>
      <c r="G4" s="39"/>
      <c r="H4" s="39"/>
      <c r="I4" s="34"/>
      <c r="J4" s="34"/>
      <c r="K4" s="34"/>
      <c r="L4" s="33"/>
    </row>
    <row r="5" spans="1:14" s="2" customFormat="1">
      <c r="B5" s="3"/>
      <c r="C5" s="3"/>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14" s="2" customFormat="1" ht="25.5">
      <c r="D6" s="117">
        <f>'RFPR cover'!$C$13</f>
        <v>2014</v>
      </c>
      <c r="E6" s="118">
        <f>D6+1</f>
        <v>2015</v>
      </c>
      <c r="F6" s="118">
        <f t="shared" ref="F6:K6" si="0">E6+1</f>
        <v>2016</v>
      </c>
      <c r="G6" s="118">
        <f t="shared" si="0"/>
        <v>2017</v>
      </c>
      <c r="H6" s="118">
        <f t="shared" si="0"/>
        <v>2018</v>
      </c>
      <c r="I6" s="118">
        <f t="shared" si="0"/>
        <v>2019</v>
      </c>
      <c r="J6" s="118">
        <f t="shared" si="0"/>
        <v>2020</v>
      </c>
      <c r="K6" s="195">
        <f t="shared" si="0"/>
        <v>2021</v>
      </c>
      <c r="L6" s="101" t="str">
        <f>"Cumulative to "&amp;'RFPR cover'!$C$7</f>
        <v>Cumulative to 2020</v>
      </c>
      <c r="M6" s="280" t="s">
        <v>110</v>
      </c>
    </row>
    <row r="7" spans="1:14" s="2" customFormat="1"/>
    <row r="8" spans="1:14">
      <c r="B8" s="826" t="str">
        <f>'R7a - Financing input'!C702</f>
        <v>Net Interest Per Statutory Accounts</v>
      </c>
      <c r="C8" s="152" t="s">
        <v>129</v>
      </c>
      <c r="D8" s="410">
        <f>'R7a - Financing input'!M702</f>
        <v>283</v>
      </c>
      <c r="E8" s="450">
        <f>'R7a - Financing input'!N702</f>
        <v>321</v>
      </c>
      <c r="F8" s="450">
        <f>'R7a - Financing input'!O702</f>
        <v>244</v>
      </c>
      <c r="G8" s="450">
        <f>'R7a - Financing input'!P702</f>
        <v>162</v>
      </c>
      <c r="H8" s="450">
        <f>'R7a - Financing input'!Q702</f>
        <v>175.07653402000005</v>
      </c>
      <c r="I8" s="450">
        <f>'R7a - Financing input'!R702</f>
        <v>147.88118825999996</v>
      </c>
      <c r="J8" s="450">
        <f>'R7a - Financing input'!S702</f>
        <v>119.44078028000001</v>
      </c>
      <c r="K8" s="451">
        <f>'R7a - Financing input'!T702</f>
        <v>113.88115028180843</v>
      </c>
      <c r="L8" s="35"/>
      <c r="M8" s="35"/>
    </row>
    <row r="9" spans="1:14">
      <c r="B9" s="14"/>
      <c r="C9" s="152"/>
      <c r="D9" s="229"/>
      <c r="E9" s="229"/>
      <c r="F9" s="229"/>
      <c r="G9" s="229"/>
      <c r="H9" s="229"/>
      <c r="I9" s="229"/>
      <c r="J9" s="229"/>
      <c r="K9" s="229"/>
      <c r="L9" s="35"/>
      <c r="M9" s="35"/>
    </row>
    <row r="10" spans="1:14">
      <c r="B10" s="14" t="s">
        <v>750</v>
      </c>
      <c r="C10" s="16"/>
      <c r="D10" s="230"/>
      <c r="E10" s="230"/>
      <c r="F10" s="230"/>
      <c r="G10" s="230"/>
      <c r="H10" s="230"/>
      <c r="I10" s="230"/>
      <c r="J10" s="230"/>
      <c r="K10" s="230"/>
      <c r="L10" s="35"/>
      <c r="M10" s="35"/>
    </row>
    <row r="11" spans="1:14">
      <c r="B11" s="435" t="str">
        <f>'R7a - Financing input'!C710</f>
        <v>Interest not qualifying for corporation tax relief</v>
      </c>
      <c r="C11" s="152" t="s">
        <v>129</v>
      </c>
      <c r="D11" s="1511">
        <f>'R7a - Financing input'!M710</f>
        <v>0</v>
      </c>
      <c r="E11" s="1512">
        <f>'R7a - Financing input'!N710</f>
        <v>0</v>
      </c>
      <c r="F11" s="1512">
        <f>'R7a - Financing input'!O710</f>
        <v>0</v>
      </c>
      <c r="G11" s="443">
        <f>'R7a - Financing input'!P710</f>
        <v>5.21</v>
      </c>
      <c r="H11" s="443">
        <f>'R7a - Financing input'!Q710</f>
        <v>4.3899999999999997</v>
      </c>
      <c r="I11" s="443">
        <f>'R7a - Financing input'!R710</f>
        <v>4.6283250000000002</v>
      </c>
      <c r="J11" s="443">
        <f>'R7a - Financing input'!S710</f>
        <v>4.5999999999999996</v>
      </c>
      <c r="K11" s="447">
        <f>'R7a - Financing input'!T710</f>
        <v>4.5999999999999996</v>
      </c>
      <c r="L11" s="35"/>
      <c r="M11" s="35"/>
    </row>
    <row r="12" spans="1:14">
      <c r="B12" s="435" t="str">
        <f>'R7a - Financing input'!C711</f>
        <v>Fair value adjustments (e.g. losses on derivatives)</v>
      </c>
      <c r="C12" s="152" t="s">
        <v>129</v>
      </c>
      <c r="D12" s="409">
        <f>'R7a - Financing input'!M711</f>
        <v>5.3999999999999995</v>
      </c>
      <c r="E12" s="444">
        <f>'R7a - Financing input'!N711</f>
        <v>-9.7200000000000006</v>
      </c>
      <c r="F12" s="444">
        <f>'R7a - Financing input'!O711</f>
        <v>-3</v>
      </c>
      <c r="G12" s="444">
        <f>'R7a - Financing input'!P711</f>
        <v>-6.31</v>
      </c>
      <c r="H12" s="444">
        <f>'R7a - Financing input'!Q711</f>
        <v>20.05</v>
      </c>
      <c r="I12" s="444">
        <f>'R7a - Financing input'!R711</f>
        <v>9.1413655399999953</v>
      </c>
      <c r="J12" s="444">
        <f>'R7a - Financing input'!S711</f>
        <v>3.7976586099999992</v>
      </c>
      <c r="K12" s="448">
        <f>'R7a - Financing input'!T711</f>
        <v>3.7976586099999992</v>
      </c>
      <c r="L12" s="35"/>
      <c r="M12" s="35"/>
    </row>
    <row r="13" spans="1:14">
      <c r="B13" s="435" t="str">
        <f>'R7a - Financing input'!C712</f>
        <v>Dividends on preference shares</v>
      </c>
      <c r="C13" s="152" t="s">
        <v>129</v>
      </c>
      <c r="D13" s="1508">
        <f>'R7a - Financing input'!M712</f>
        <v>0</v>
      </c>
      <c r="E13" s="1509">
        <f>'R7a - Financing input'!N712</f>
        <v>0</v>
      </c>
      <c r="F13" s="1509">
        <f>'R7a - Financing input'!O712</f>
        <v>0</v>
      </c>
      <c r="G13" s="1509">
        <f>'R7a - Financing input'!P712</f>
        <v>0</v>
      </c>
      <c r="H13" s="1509">
        <f>'R7a - Financing input'!Q712</f>
        <v>0</v>
      </c>
      <c r="I13" s="1509">
        <f>'R7a - Financing input'!R712</f>
        <v>0</v>
      </c>
      <c r="J13" s="1509">
        <f>'R7a - Financing input'!S712</f>
        <v>0</v>
      </c>
      <c r="K13" s="1510">
        <f>'R7a - Financing input'!T712</f>
        <v>0</v>
      </c>
      <c r="L13" s="35"/>
      <c r="M13" s="35"/>
    </row>
    <row r="14" spans="1:14">
      <c r="B14" s="435" t="str">
        <f>'R7a - Financing input'!C713</f>
        <v>Costs of early redemption on long term debt</v>
      </c>
      <c r="C14" s="152" t="s">
        <v>129</v>
      </c>
      <c r="D14" s="1508">
        <f>'R7a - Financing input'!M713</f>
        <v>0</v>
      </c>
      <c r="E14" s="444">
        <f>'R7a - Financing input'!N713</f>
        <v>-11.35</v>
      </c>
      <c r="F14" s="1509">
        <f>'R7a - Financing input'!O713</f>
        <v>0</v>
      </c>
      <c r="G14" s="1509">
        <f>'R7a - Financing input'!P713</f>
        <v>0</v>
      </c>
      <c r="H14" s="1509">
        <f>'R7a - Financing input'!Q713</f>
        <v>0</v>
      </c>
      <c r="I14" s="1509">
        <f>'R7a - Financing input'!R713</f>
        <v>0</v>
      </c>
      <c r="J14" s="1509">
        <f>'R7a - Financing input'!S713</f>
        <v>0</v>
      </c>
      <c r="K14" s="1510">
        <f>'R7a - Financing input'!T713</f>
        <v>0</v>
      </c>
      <c r="L14" s="35"/>
      <c r="M14" s="35"/>
    </row>
    <row r="15" spans="1:14">
      <c r="B15" s="435" t="str">
        <f>'R7a - Financing input'!C714</f>
        <v>Swap Termination Costs paid</v>
      </c>
      <c r="C15" s="152" t="s">
        <v>129</v>
      </c>
      <c r="D15" s="1508">
        <f>'R7a - Financing input'!M714</f>
        <v>0</v>
      </c>
      <c r="E15" s="1509">
        <f>'R7a - Financing input'!N714</f>
        <v>0</v>
      </c>
      <c r="F15" s="1509">
        <f>'R7a - Financing input'!O714</f>
        <v>0</v>
      </c>
      <c r="G15" s="1509">
        <f>'R7a - Financing input'!P714</f>
        <v>0</v>
      </c>
      <c r="H15" s="1509">
        <f>'R7a - Financing input'!Q714</f>
        <v>0</v>
      </c>
      <c r="I15" s="1509">
        <f>'R7a - Financing input'!R714</f>
        <v>0</v>
      </c>
      <c r="J15" s="1509">
        <f>'R7a - Financing input'!S714</f>
        <v>0</v>
      </c>
      <c r="K15" s="1510">
        <f>'R7a - Financing input'!T714</f>
        <v>0</v>
      </c>
      <c r="L15" s="35"/>
      <c r="M15" s="35"/>
    </row>
    <row r="16" spans="1:14">
      <c r="B16" s="435" t="str">
        <f>'R7a - Financing input'!C715</f>
        <v>Movements relating to pension fund liabilities reported within net interest</v>
      </c>
      <c r="C16" s="152" t="s">
        <v>129</v>
      </c>
      <c r="D16" s="1508">
        <f>'R7a - Financing input'!M715</f>
        <v>0</v>
      </c>
      <c r="E16" s="1509">
        <f>'R7a - Financing input'!N715</f>
        <v>0</v>
      </c>
      <c r="F16" s="1509">
        <f>'R7a - Financing input'!O715</f>
        <v>0</v>
      </c>
      <c r="G16" s="444">
        <f>'R7a - Financing input'!P715</f>
        <v>-1</v>
      </c>
      <c r="H16" s="1509">
        <f>'R7a - Financing input'!Q715</f>
        <v>0</v>
      </c>
      <c r="I16" s="444">
        <f>'R7a - Financing input'!R715</f>
        <v>11</v>
      </c>
      <c r="J16" s="444">
        <f>'R7a - Financing input'!S715</f>
        <v>11</v>
      </c>
      <c r="K16" s="448">
        <f>'R7a - Financing input'!T715</f>
        <v>11</v>
      </c>
      <c r="L16" s="35"/>
    </row>
    <row r="17" spans="2:12">
      <c r="B17" s="435" t="str">
        <f>'R7a - Financing input'!C716</f>
        <v>Debt issuance expenses (inc. amortisation to discounts that had previously benefitted from a tax deduction)</v>
      </c>
      <c r="C17" s="152" t="s">
        <v>129</v>
      </c>
      <c r="D17" s="1508">
        <f>'R7a - Financing input'!M716</f>
        <v>0</v>
      </c>
      <c r="E17" s="1509">
        <f>'R7a - Financing input'!N716</f>
        <v>0</v>
      </c>
      <c r="F17" s="1509">
        <f>'R7a - Financing input'!O716</f>
        <v>0</v>
      </c>
      <c r="G17" s="1509">
        <f>'R7a - Financing input'!P716</f>
        <v>0</v>
      </c>
      <c r="H17" s="1509">
        <f>'R7a - Financing input'!Q716</f>
        <v>0</v>
      </c>
      <c r="I17" s="1509">
        <f>'R7a - Financing input'!R716</f>
        <v>0</v>
      </c>
      <c r="J17" s="1509">
        <f>'R7a - Financing input'!S716</f>
        <v>0</v>
      </c>
      <c r="K17" s="1510">
        <f>'R7a - Financing input'!T716</f>
        <v>0</v>
      </c>
      <c r="L17" s="35"/>
    </row>
    <row r="18" spans="2:12" ht="12.75" customHeight="1">
      <c r="B18" s="435" t="str">
        <f>'R7a - Financing input'!C717</f>
        <v>Commitment fees for undrawn liquidity backup lines</v>
      </c>
      <c r="C18" s="152" t="s">
        <v>129</v>
      </c>
      <c r="D18" s="409">
        <f>'R7a - Financing input'!M717</f>
        <v>-0.65700000000000003</v>
      </c>
      <c r="E18" s="444">
        <f>'R7a - Financing input'!N717</f>
        <v>-0.26</v>
      </c>
      <c r="F18" s="1509">
        <f>'R7a - Financing input'!O717</f>
        <v>0</v>
      </c>
      <c r="G18" s="444">
        <f>'R7a - Financing input'!P717</f>
        <v>-0.45</v>
      </c>
      <c r="H18" s="444">
        <f>'R7a - Financing input'!Q717</f>
        <v>-0.64</v>
      </c>
      <c r="I18" s="444">
        <f>'R7a - Financing input'!R717</f>
        <v>-1.05724654</v>
      </c>
      <c r="J18" s="444">
        <f>'R7a - Financing input'!S717</f>
        <v>-0.6</v>
      </c>
      <c r="K18" s="448">
        <f>'R7a - Financing input'!T717</f>
        <v>-0.6</v>
      </c>
      <c r="L18" s="35"/>
    </row>
    <row r="19" spans="2:12">
      <c r="B19" s="435" t="str">
        <f>'R7a - Financing input'!C718</f>
        <v>1. allocated to Cadent Gas (statutory basis)</v>
      </c>
      <c r="C19" s="152" t="s">
        <v>129</v>
      </c>
      <c r="D19" s="409">
        <f>'R7a - Financing input'!M718</f>
        <v>-173.989</v>
      </c>
      <c r="E19" s="444">
        <f>'R7a - Financing input'!N718</f>
        <v>-195.86</v>
      </c>
      <c r="F19" s="444">
        <f>'R7a - Financing input'!O718</f>
        <v>-146</v>
      </c>
      <c r="G19" s="1509">
        <f>'R7a - Financing input'!P718</f>
        <v>0</v>
      </c>
      <c r="H19" s="1509">
        <f>'R7a - Financing input'!Q718</f>
        <v>0</v>
      </c>
      <c r="I19" s="1509">
        <f>'R7a - Financing input'!R718</f>
        <v>0</v>
      </c>
      <c r="J19" s="1509">
        <f>'R7a - Financing input'!S718</f>
        <v>0</v>
      </c>
      <c r="K19" s="1510">
        <f>'R7a - Financing input'!T718</f>
        <v>0</v>
      </c>
      <c r="L19" s="35"/>
    </row>
    <row r="20" spans="2:12">
      <c r="B20" s="435" t="str">
        <f>'R7a - Financing input'!C719</f>
        <v>2. allocated to non-regualted businesses (statutory basis)</v>
      </c>
      <c r="C20" s="152" t="s">
        <v>129</v>
      </c>
      <c r="D20" s="409">
        <f>'R7a - Financing input'!M719</f>
        <v>-16.366</v>
      </c>
      <c r="E20" s="444">
        <f>'R7a - Financing input'!N719</f>
        <v>-5.89</v>
      </c>
      <c r="F20" s="444">
        <f>'R7a - Financing input'!O719</f>
        <v>-11</v>
      </c>
      <c r="G20" s="444">
        <f>'R7a - Financing input'!P719</f>
        <v>-15.96</v>
      </c>
      <c r="H20" s="444">
        <f>'R7a - Financing input'!Q719</f>
        <v>-9.81</v>
      </c>
      <c r="I20" s="444">
        <f>'R7a - Financing input'!R719</f>
        <v>-5.4</v>
      </c>
      <c r="J20" s="444">
        <f>'R7a - Financing input'!S719</f>
        <v>-5.1267754878925293</v>
      </c>
      <c r="K20" s="448">
        <f>'R7a - Financing input'!T719</f>
        <v>-4.206855887615097</v>
      </c>
      <c r="L20" s="35"/>
    </row>
    <row r="21" spans="2:12">
      <c r="B21" s="435" t="str">
        <f>'R7a - Financing input'!C720</f>
        <v>3. allocated to GSO (regulated basis)</v>
      </c>
      <c r="C21" s="152" t="s">
        <v>129</v>
      </c>
      <c r="D21" s="409">
        <f>'R7a - Financing input'!M720</f>
        <v>-1.1372</v>
      </c>
      <c r="E21" s="444">
        <f>'R7a - Financing input'!N720</f>
        <v>-1.38</v>
      </c>
      <c r="F21" s="444">
        <f>'R7a - Financing input'!O720</f>
        <v>-2</v>
      </c>
      <c r="G21" s="444">
        <f>'R7a - Financing input'!P720</f>
        <v>-3.01</v>
      </c>
      <c r="H21" s="444">
        <f>'R7a - Financing input'!Q720</f>
        <v>-3.84</v>
      </c>
      <c r="I21" s="444">
        <f>'R7a - Financing input'!R720</f>
        <v>-3.4</v>
      </c>
      <c r="J21" s="444">
        <f>'R7a - Financing input'!S720</f>
        <v>-2.788181657675366</v>
      </c>
      <c r="K21" s="448">
        <f>'R7a - Financing input'!T720</f>
        <v>-2.6615965377018558</v>
      </c>
      <c r="L21" s="35"/>
    </row>
    <row r="22" spans="2:12">
      <c r="B22" s="435" t="str">
        <f>'R7a - Financing input'!C721</f>
        <v>4. capitalised interest added back</v>
      </c>
      <c r="C22" s="152" t="s">
        <v>129</v>
      </c>
      <c r="D22" s="409">
        <f>'R7a - Financing input'!M721</f>
        <v>5.9750000000000005</v>
      </c>
      <c r="E22" s="444">
        <f>'R7a - Financing input'!N721</f>
        <v>7.39</v>
      </c>
      <c r="F22" s="444">
        <f>'R7a - Financing input'!O721</f>
        <v>4</v>
      </c>
      <c r="G22" s="444">
        <f>'R7a - Financing input'!P721</f>
        <v>5</v>
      </c>
      <c r="H22" s="444">
        <f>'R7a - Financing input'!Q721</f>
        <v>9</v>
      </c>
      <c r="I22" s="444">
        <f>'R7a - Financing input'!R721</f>
        <v>17.24982829</v>
      </c>
      <c r="J22" s="444">
        <f>'R7a - Financing input'!S721</f>
        <v>19.888736240000004</v>
      </c>
      <c r="K22" s="448">
        <f>'R7a - Financing input'!T721</f>
        <v>19.888736240000004</v>
      </c>
      <c r="L22" s="35"/>
    </row>
    <row r="23" spans="2:12">
      <c r="B23" s="435" t="str">
        <f>'R7a - Financing input'!C722</f>
        <v>5. provision unwind added back</v>
      </c>
      <c r="C23" s="152" t="s">
        <v>129</v>
      </c>
      <c r="D23" s="409">
        <f>'R7a - Financing input'!M722</f>
        <v>-1.2350000000000001</v>
      </c>
      <c r="E23" s="444">
        <f>'R7a - Financing input'!N722</f>
        <v>-2.71</v>
      </c>
      <c r="F23" s="444">
        <f>'R7a - Financing input'!O722</f>
        <v>-1</v>
      </c>
      <c r="G23" s="444">
        <f>'R7a - Financing input'!P722</f>
        <v>-1</v>
      </c>
      <c r="H23" s="444">
        <f>'R7a - Financing input'!Q722</f>
        <v>-1</v>
      </c>
      <c r="I23" s="444">
        <f>'R7a - Financing input'!R722</f>
        <v>-1.61118929</v>
      </c>
      <c r="J23" s="444">
        <f>'R7a - Financing input'!S722</f>
        <v>-1.75424388</v>
      </c>
      <c r="K23" s="448">
        <f>'R7a - Financing input'!T722</f>
        <v>-1.75424388</v>
      </c>
      <c r="L23" s="35"/>
    </row>
    <row r="24" spans="2:12">
      <c r="B24" s="435" t="str">
        <f>'R7a - Financing input'!C723</f>
        <v>6. other including roundings</v>
      </c>
      <c r="C24" s="152" t="s">
        <v>129</v>
      </c>
      <c r="D24" s="409">
        <f>'R7a - Financing input'!M723</f>
        <v>-0.19</v>
      </c>
      <c r="E24" s="444">
        <f>'R7a - Financing input'!N723</f>
        <v>-0.56000000000000005</v>
      </c>
      <c r="F24" s="1509">
        <f>'R7a - Financing input'!O723</f>
        <v>0</v>
      </c>
      <c r="G24" s="444">
        <f>'R7a - Financing input'!P723</f>
        <v>-1.4600000000000002</v>
      </c>
      <c r="H24" s="1509">
        <f>'R7a - Financing input'!Q723</f>
        <v>0</v>
      </c>
      <c r="I24" s="1509">
        <f>'R7a - Financing input'!R723</f>
        <v>0</v>
      </c>
      <c r="J24" s="1509">
        <f>'R7a - Financing input'!S723</f>
        <v>0</v>
      </c>
      <c r="K24" s="1510">
        <f>'R7a - Financing input'!T723</f>
        <v>0</v>
      </c>
      <c r="L24" s="35"/>
    </row>
    <row r="25" spans="2:12">
      <c r="B25" s="435" t="str">
        <f>'R7a - Financing input'!C724</f>
        <v>7. Consented loan to immediate parent undertaking</v>
      </c>
      <c r="C25" s="152" t="s">
        <v>129</v>
      </c>
      <c r="D25" s="1508">
        <f>'R7a - Financing input'!M724</f>
        <v>0</v>
      </c>
      <c r="E25" s="1509">
        <f>'R7a - Financing input'!N724</f>
        <v>0</v>
      </c>
      <c r="F25" s="1509">
        <f>'R7a - Financing input'!O724</f>
        <v>0</v>
      </c>
      <c r="G25" s="1509">
        <f>'R7a - Financing input'!P724</f>
        <v>0</v>
      </c>
      <c r="H25" s="1509">
        <f>'R7a - Financing input'!Q724</f>
        <v>0</v>
      </c>
      <c r="I25" s="1509">
        <f>'R7a - Financing input'!R724</f>
        <v>0</v>
      </c>
      <c r="J25" s="444">
        <f>'R7a - Financing input'!S724</f>
        <v>17.637495000000001</v>
      </c>
      <c r="K25" s="1510">
        <f>'R7a - Financing input'!T724</f>
        <v>0</v>
      </c>
      <c r="L25" s="35"/>
    </row>
    <row r="26" spans="2:12">
      <c r="B26" s="435" t="str">
        <f>'R7a - Financing input'!C725</f>
        <v>8. IFRS 16 Right of Use Lease Liability</v>
      </c>
      <c r="C26" s="152" t="s">
        <v>129</v>
      </c>
      <c r="D26" s="1508">
        <f>'R7a - Financing input'!M725</f>
        <v>0</v>
      </c>
      <c r="E26" s="1509">
        <f>'R7a - Financing input'!N725</f>
        <v>0</v>
      </c>
      <c r="F26" s="1509">
        <f>'R7a - Financing input'!O725</f>
        <v>0</v>
      </c>
      <c r="G26" s="1509">
        <f>'R7a - Financing input'!P725</f>
        <v>0</v>
      </c>
      <c r="H26" s="1509">
        <f>'R7a - Financing input'!Q725</f>
        <v>0</v>
      </c>
      <c r="I26" s="1509">
        <f>'R7a - Financing input'!R725</f>
        <v>0</v>
      </c>
      <c r="J26" s="444">
        <f>'R7a - Financing input'!S725</f>
        <v>-0.3</v>
      </c>
      <c r="K26" s="1510">
        <f>'R7a - Financing input'!T725</f>
        <v>-0.3</v>
      </c>
      <c r="L26" s="35"/>
    </row>
    <row r="27" spans="2:12">
      <c r="B27" s="435" t="str">
        <f>'R7a - Financing input'!C726</f>
        <v>9. Other adjustment (Overwrite)</v>
      </c>
      <c r="C27" s="152" t="s">
        <v>129</v>
      </c>
      <c r="D27" s="1513">
        <f>'R7a - Financing input'!M726</f>
        <v>0</v>
      </c>
      <c r="E27" s="1514">
        <f>'R7a - Financing input'!N726</f>
        <v>0</v>
      </c>
      <c r="F27" s="1514">
        <f>'R7a - Financing input'!O726</f>
        <v>0</v>
      </c>
      <c r="G27" s="1514">
        <f>'R7a - Financing input'!P726</f>
        <v>0</v>
      </c>
      <c r="H27" s="1514">
        <f>'R7a - Financing input'!Q726</f>
        <v>0</v>
      </c>
      <c r="I27" s="1514">
        <f>'R7a - Financing input'!R726</f>
        <v>0</v>
      </c>
      <c r="J27" s="1514">
        <f>'R7a - Financing input'!S726</f>
        <v>0</v>
      </c>
      <c r="K27" s="1515">
        <f>'R7a - Financing input'!T726</f>
        <v>0</v>
      </c>
      <c r="L27" s="35"/>
    </row>
    <row r="28" spans="2:12">
      <c r="B28" s="13" t="s">
        <v>20</v>
      </c>
      <c r="C28" s="152" t="s">
        <v>129</v>
      </c>
      <c r="D28" s="142">
        <f t="shared" ref="D28:K28" si="1">SUM(D8,D11:D27)</f>
        <v>100.8008</v>
      </c>
      <c r="E28" s="143">
        <f t="shared" si="1"/>
        <v>100.65999999999995</v>
      </c>
      <c r="F28" s="143">
        <f t="shared" si="1"/>
        <v>85</v>
      </c>
      <c r="G28" s="143">
        <f t="shared" si="1"/>
        <v>143.02000000000001</v>
      </c>
      <c r="H28" s="143">
        <f t="shared" si="1"/>
        <v>193.22653402000006</v>
      </c>
      <c r="I28" s="143">
        <f t="shared" si="1"/>
        <v>178.43227125999994</v>
      </c>
      <c r="J28" s="143">
        <f t="shared" si="1"/>
        <v>165.79546910443216</v>
      </c>
      <c r="K28" s="144">
        <f t="shared" si="1"/>
        <v>143.64484882649148</v>
      </c>
      <c r="L28" s="1575"/>
    </row>
    <row r="29" spans="2:12">
      <c r="B29" s="436" t="s">
        <v>826</v>
      </c>
      <c r="C29" s="152" t="s">
        <v>129</v>
      </c>
      <c r="D29" s="452"/>
      <c r="E29" s="453"/>
      <c r="F29" s="453"/>
      <c r="G29" s="1005"/>
      <c r="H29" s="1005"/>
      <c r="I29" s="1005"/>
      <c r="J29" s="1005"/>
      <c r="K29" s="1006">
        <v>-4.5711751612520855E-5</v>
      </c>
      <c r="L29" s="35"/>
    </row>
    <row r="30" spans="2:12">
      <c r="B30" s="407" t="s">
        <v>563</v>
      </c>
      <c r="C30" s="152" t="s">
        <v>129</v>
      </c>
      <c r="D30" s="142">
        <f>SUM(D28:D29)</f>
        <v>100.8008</v>
      </c>
      <c r="E30" s="143">
        <f t="shared" ref="E30:K30" si="2">SUM(E28:E29)</f>
        <v>100.65999999999995</v>
      </c>
      <c r="F30" s="143">
        <f t="shared" si="2"/>
        <v>85</v>
      </c>
      <c r="G30" s="143">
        <f t="shared" si="2"/>
        <v>143.02000000000001</v>
      </c>
      <c r="H30" s="143">
        <f t="shared" si="2"/>
        <v>193.22653402000006</v>
      </c>
      <c r="I30" s="143">
        <f t="shared" si="2"/>
        <v>178.43227125999994</v>
      </c>
      <c r="J30" s="143">
        <f t="shared" si="2"/>
        <v>165.79546910443216</v>
      </c>
      <c r="K30" s="144">
        <f t="shared" si="2"/>
        <v>143.64480311473986</v>
      </c>
    </row>
    <row r="31" spans="2:12">
      <c r="B31" s="213" t="s">
        <v>22</v>
      </c>
      <c r="C31" s="152" t="s">
        <v>129</v>
      </c>
      <c r="D31" s="934">
        <v>93.911898657691069</v>
      </c>
      <c r="E31" s="934">
        <v>83.041078470484692</v>
      </c>
      <c r="F31" s="934">
        <v>79.641913716188526</v>
      </c>
      <c r="G31" s="934">
        <v>138.62247476372409</v>
      </c>
      <c r="H31" s="934">
        <v>198.03854670783207</v>
      </c>
      <c r="I31" s="934">
        <v>188.43227125999994</v>
      </c>
      <c r="J31" s="934">
        <v>171.06089702443217</v>
      </c>
      <c r="K31" s="934">
        <v>146.56764626473986</v>
      </c>
    </row>
    <row r="32" spans="2:12">
      <c r="B32" s="213" t="s">
        <v>744</v>
      </c>
      <c r="C32" s="152" t="s">
        <v>129</v>
      </c>
      <c r="D32" s="934">
        <v>6.8889013423089267</v>
      </c>
      <c r="E32" s="934">
        <v>17.618921529515266</v>
      </c>
      <c r="F32" s="934">
        <v>5.3580862838114749</v>
      </c>
      <c r="G32" s="934">
        <v>4.3975252362759276</v>
      </c>
      <c r="H32" s="934">
        <v>-4.8085467078319999</v>
      </c>
      <c r="I32" s="934">
        <v>-10</v>
      </c>
      <c r="J32" s="934">
        <v>-5.2654279200000014</v>
      </c>
      <c r="K32" s="934">
        <v>-2.9228431500000003</v>
      </c>
    </row>
    <row r="33" spans="2:14">
      <c r="B33" s="213"/>
      <c r="D33" s="226" t="str">
        <f>IF(ABS(D30-SUM(D31:D32))&lt;'RFPR cover'!$F$14,"OK","ERROR")</f>
        <v>OK</v>
      </c>
      <c r="E33" s="227" t="str">
        <f>IF(ABS(E30-SUM(E31:E32))&lt;'RFPR cover'!$F$14,"OK","ERROR")</f>
        <v>OK</v>
      </c>
      <c r="F33" s="227" t="str">
        <f>IF(ABS(F30-SUM(F31:F32))&lt;'RFPR cover'!$F$14,"OK","ERROR")</f>
        <v>OK</v>
      </c>
      <c r="G33" s="227" t="str">
        <f>IF(ABS(G30-SUM(G31:G32))&lt;'RFPR cover'!$F$14,"OK","ERROR")</f>
        <v>OK</v>
      </c>
      <c r="H33" s="227" t="str">
        <f>IF(ABS(H30-SUM(H31:H32))&lt;'RFPR cover'!$F$14,"OK","ERROR")</f>
        <v>OK</v>
      </c>
      <c r="I33" s="227" t="str">
        <f>IF(ABS(I30-SUM(I31:I32))&lt;'RFPR cover'!$F$14,"OK","ERROR")</f>
        <v>OK</v>
      </c>
      <c r="J33" s="227" t="str">
        <f>IF(ABS(J30-SUM(J31:J32))&lt;'RFPR cover'!$F$14,"OK","ERROR")</f>
        <v>OK</v>
      </c>
      <c r="K33" s="228" t="str">
        <f>IF(ABS(K30-SUM(K31:K32))&lt;'RFPR cover'!$F$14,"OK","ERROR")</f>
        <v>OK</v>
      </c>
    </row>
    <row r="34" spans="2:14">
      <c r="D34" s="23"/>
      <c r="E34" s="23"/>
      <c r="F34" s="23"/>
      <c r="G34" s="23"/>
      <c r="H34" s="23"/>
      <c r="I34" s="23"/>
      <c r="J34" s="23"/>
      <c r="K34" s="23"/>
    </row>
    <row r="35" spans="2:14">
      <c r="B35" s="213" t="s">
        <v>820</v>
      </c>
      <c r="C35" s="152" t="s">
        <v>129</v>
      </c>
      <c r="D35" s="934">
        <v>76.804974068687216</v>
      </c>
      <c r="E35" s="934">
        <v>57.288144972156871</v>
      </c>
      <c r="F35" s="934">
        <v>27.14522471306492</v>
      </c>
      <c r="G35" s="934">
        <v>54.063181433723003</v>
      </c>
      <c r="H35" s="934">
        <v>104.82564102438026</v>
      </c>
      <c r="I35" s="934">
        <v>92.953930903515882</v>
      </c>
      <c r="J35" s="934">
        <v>76.299085706985124</v>
      </c>
      <c r="K35" s="934">
        <v>77.596170164003865</v>
      </c>
    </row>
    <row r="36" spans="2:14">
      <c r="D36" s="23"/>
      <c r="E36" s="23"/>
      <c r="F36" s="23"/>
      <c r="G36" s="23"/>
      <c r="H36" s="23"/>
      <c r="I36" s="23"/>
      <c r="J36" s="23"/>
      <c r="K36" s="23"/>
    </row>
    <row r="37" spans="2:14">
      <c r="B37" s="213" t="s">
        <v>83</v>
      </c>
      <c r="C37" s="152" t="s">
        <v>129</v>
      </c>
      <c r="D37" s="1357">
        <f>('R8 - Net Debt'!D54-AVERAGE('R8 - Net Debt'!D8,('R8 - Net Debt'!D10-'R8a - Net Debt input'!T18)))*(Data!C36-1)</f>
        <v>85.524835067193905</v>
      </c>
      <c r="E37" s="1357">
        <f>('R8 - Net Debt'!E54-AVERAGE(('R8 - Net Debt'!E8-'R8a - Net Debt input'!T18),('R8 - Net Debt'!E10-'R8a - Net Debt input'!U18)))*(Data!D36-1)</f>
        <v>65.515400841367111</v>
      </c>
      <c r="F37" s="1357">
        <f>('R8 - Net Debt'!F54-AVERAGE(('R8 - Net Debt'!F8-'R8a - Net Debt input'!U18),('R8 - Net Debt'!F10-'R8a - Net Debt input'!V18)))*(Data!E36-1)</f>
        <v>34.149997467536039</v>
      </c>
      <c r="G37" s="1357">
        <f>('R8 - Net Debt'!G54-AVERAGE(('R8 - Net Debt'!G8-'R8a - Net Debt input'!V18),('R8 - Net Debt'!G10-'R8a - Net Debt input'!W18)))*(Data!F36-1)</f>
        <v>79.951350637737292</v>
      </c>
      <c r="H37" s="1357">
        <f>('R8 - Net Debt'!H54-AVERAGE(('R8 - Net Debt'!H8-'R8a - Net Debt input'!W18),('R8 - Net Debt'!H10-'R8a - Net Debt input'!X18)))*(Data!G36-1)</f>
        <v>150.38265447833118</v>
      </c>
      <c r="I37" s="1357">
        <f>('R8 - Net Debt'!I54-AVERAGE(('R8 - Net Debt'!I8-'R8a - Net Debt input'!X18),('R8 - Net Debt'!I10-'R8a - Net Debt input'!Y18)))*(Data!H36-1)</f>
        <v>100.08322310896932</v>
      </c>
      <c r="J37" s="1357">
        <f>('R8 - Net Debt'!J54-AVERAGE(('R8 - Net Debt'!J8-'R8a - Net Debt input'!Y18),('R8 - Net Debt'!J10-'R8a - Net Debt input'!Z18)))*(Data!I36-1)</f>
        <v>86.31982713974871</v>
      </c>
      <c r="K37" s="1357">
        <f>('R8 - Net Debt'!K54-AVERAGE(('R8 - Net Debt'!K8-'R8a - Net Debt input'!Z18),('R8 - Net Debt'!K10-'R8a - Net Debt input'!AA18)))*(Data!J36-1)</f>
        <v>65.415284574267503</v>
      </c>
      <c r="N37" s="321"/>
    </row>
    <row r="38" spans="2:14" s="31" customFormat="1">
      <c r="B38" s="212"/>
      <c r="C38" s="1253"/>
      <c r="D38" s="1255"/>
      <c r="E38" s="1255"/>
      <c r="F38" s="1255"/>
      <c r="G38" s="1255"/>
      <c r="H38" s="1255"/>
      <c r="I38" s="1255"/>
      <c r="J38" s="1255"/>
      <c r="K38" s="1255"/>
      <c r="L38"/>
      <c r="M38"/>
      <c r="N38" s="1254"/>
    </row>
    <row r="39" spans="2:14">
      <c r="B39" s="213" t="s">
        <v>769</v>
      </c>
      <c r="C39" s="152" t="s">
        <v>129</v>
      </c>
      <c r="D39" s="102">
        <f t="shared" ref="D39:K39" si="3">D30-D37</f>
        <v>15.27596493280609</v>
      </c>
      <c r="E39" s="102">
        <f t="shared" si="3"/>
        <v>35.144599158632843</v>
      </c>
      <c r="F39" s="102">
        <f t="shared" si="3"/>
        <v>50.850002532463961</v>
      </c>
      <c r="G39" s="102">
        <f t="shared" si="3"/>
        <v>63.068649362262718</v>
      </c>
      <c r="H39" s="102">
        <f t="shared" si="3"/>
        <v>42.843879541668883</v>
      </c>
      <c r="I39" s="102">
        <f t="shared" si="3"/>
        <v>78.349048151030615</v>
      </c>
      <c r="J39" s="102">
        <f t="shared" si="3"/>
        <v>79.475641964683447</v>
      </c>
      <c r="K39" s="102">
        <f t="shared" si="3"/>
        <v>78.229518540472355</v>
      </c>
    </row>
    <row r="40" spans="2:14">
      <c r="B40" s="213"/>
      <c r="C40" s="152"/>
      <c r="D40" s="152"/>
      <c r="E40" s="152"/>
      <c r="F40" s="152"/>
      <c r="G40" s="152"/>
      <c r="H40" s="152"/>
      <c r="I40" s="152"/>
      <c r="J40" s="152"/>
      <c r="K40" s="152"/>
      <c r="L40" s="152"/>
      <c r="N40" s="321"/>
    </row>
    <row r="41" spans="2:14">
      <c r="B41" s="1324" t="s">
        <v>633</v>
      </c>
      <c r="C41" s="152" t="s">
        <v>128</v>
      </c>
      <c r="D41" s="849">
        <f>Data!C34</f>
        <v>1.1666890673736021</v>
      </c>
      <c r="E41" s="849">
        <f>Data!D34</f>
        <v>1.1895563269638081</v>
      </c>
      <c r="F41" s="849">
        <f>Data!E34</f>
        <v>1.2023757108362261</v>
      </c>
      <c r="G41" s="849">
        <f>Data!F34</f>
        <v>1.2281396135646323</v>
      </c>
      <c r="H41" s="849">
        <f>Data!G34</f>
        <v>1.2740965949380583</v>
      </c>
      <c r="I41" s="849">
        <f>Data!H34</f>
        <v>1.3130274787154661</v>
      </c>
      <c r="J41" s="849">
        <f>Data!I34</f>
        <v>1.3470178479563604</v>
      </c>
      <c r="K41" s="849">
        <f>Data!J34</f>
        <v>1.3699171513716184</v>
      </c>
      <c r="L41" s="152"/>
      <c r="N41" s="321"/>
    </row>
    <row r="42" spans="2:14">
      <c r="L42" s="155"/>
      <c r="M42" s="155"/>
      <c r="N42" s="155"/>
    </row>
    <row r="43" spans="2:14">
      <c r="B43" s="1264" t="s">
        <v>690</v>
      </c>
      <c r="C43" s="156" t="str">
        <f>'RFPR cover'!$C$14</f>
        <v>£m 09/10</v>
      </c>
      <c r="D43" s="145">
        <f t="shared" ref="D43:K43" si="4">D39/D41</f>
        <v>13.093432826275345</v>
      </c>
      <c r="E43" s="146">
        <f t="shared" si="4"/>
        <v>29.544291734662941</v>
      </c>
      <c r="F43" s="146">
        <f t="shared" si="4"/>
        <v>42.29127557566752</v>
      </c>
      <c r="G43" s="146">
        <f t="shared" si="4"/>
        <v>51.352996569509038</v>
      </c>
      <c r="H43" s="146">
        <f t="shared" si="4"/>
        <v>33.626869196484897</v>
      </c>
      <c r="I43" s="146">
        <f t="shared" si="4"/>
        <v>59.670531973694438</v>
      </c>
      <c r="J43" s="146">
        <f t="shared" si="4"/>
        <v>59.00117959480685</v>
      </c>
      <c r="K43" s="147">
        <f t="shared" si="4"/>
        <v>57.105291704790822</v>
      </c>
      <c r="L43" s="1009">
        <f>SUM(D43:INDEX(D43:K43,0,MATCH('RFPR cover'!$C$7,$D$6:$K$6,0)))</f>
        <v>288.58057747110104</v>
      </c>
      <c r="M43" s="1010">
        <f>SUM(D43:K43)</f>
        <v>345.68586917589187</v>
      </c>
    </row>
    <row r="44" spans="2:14">
      <c r="B44" s="213"/>
      <c r="C44" s="65"/>
      <c r="D44" s="1185"/>
      <c r="E44" s="1185"/>
      <c r="F44" s="1185"/>
      <c r="G44" s="1185"/>
      <c r="H44" s="1185"/>
      <c r="I44" s="1185"/>
      <c r="J44" s="1185"/>
      <c r="K44" s="1185"/>
      <c r="L44" s="1259"/>
      <c r="M44" s="1259"/>
    </row>
    <row r="45" spans="2:14">
      <c r="B45" s="1264" t="s">
        <v>807</v>
      </c>
      <c r="C45" s="152"/>
      <c r="D45" s="1185"/>
      <c r="E45" s="1185"/>
      <c r="F45" s="1185"/>
      <c r="G45" s="1185"/>
      <c r="H45" s="1185"/>
      <c r="I45" s="1185"/>
      <c r="J45" s="1185"/>
      <c r="K45" s="1185"/>
      <c r="L45" s="1259"/>
      <c r="M45" s="1259"/>
    </row>
    <row r="46" spans="2:14">
      <c r="B46" s="435" t="str">
        <f>'R7a - Financing input'!C729</f>
        <v>Add back Debt Issuance expenses</v>
      </c>
      <c r="C46" s="152" t="s">
        <v>129</v>
      </c>
      <c r="D46" s="1574">
        <f>'R7a - Financing input'!M729</f>
        <v>0</v>
      </c>
      <c r="E46" s="1574">
        <f>'R7a - Financing input'!N729</f>
        <v>0</v>
      </c>
      <c r="F46" s="1574">
        <f>'R7a - Financing input'!O729</f>
        <v>0</v>
      </c>
      <c r="G46" s="1574">
        <f>'R7a - Financing input'!P729</f>
        <v>0</v>
      </c>
      <c r="H46" s="1574">
        <f>'R7a - Financing input'!Q729</f>
        <v>0</v>
      </c>
      <c r="I46" s="1574">
        <f>'R7a - Financing input'!R729</f>
        <v>0</v>
      </c>
      <c r="J46" s="1574">
        <f>'R7a - Financing input'!S729</f>
        <v>0</v>
      </c>
      <c r="K46" s="1574">
        <f>'R7a - Financing input'!T729</f>
        <v>0</v>
      </c>
      <c r="L46" s="1563">
        <f>SUM(D46:INDEX(D46:K46,0,MATCH('RFPR cover'!$C$7,$D$6:$K$6,0)))</f>
        <v>0</v>
      </c>
      <c r="M46" s="1563">
        <f>SUM(D46:K46)</f>
        <v>0</v>
      </c>
    </row>
    <row r="47" spans="2:14">
      <c r="B47" s="435" t="s">
        <v>829</v>
      </c>
      <c r="C47" s="152" t="s">
        <v>129</v>
      </c>
      <c r="D47" s="452"/>
      <c r="E47" s="453"/>
      <c r="F47" s="453"/>
      <c r="G47" s="453"/>
      <c r="H47" s="453"/>
      <c r="I47" s="453"/>
      <c r="J47" s="453"/>
      <c r="K47" s="1516">
        <v>0</v>
      </c>
      <c r="L47" s="1563">
        <f>SUM(D47:INDEX(D47:K47,0,MATCH('RFPR cover'!$C$7,$D$6:$K$6,0)))</f>
        <v>0</v>
      </c>
      <c r="M47" s="1563">
        <f>SUM(D47:K47)</f>
        <v>0</v>
      </c>
    </row>
    <row r="48" spans="2:14">
      <c r="B48" s="435" t="str">
        <f>'R7a - Financing input'!C730</f>
        <v>Costs of early redemption on long term debt (excluding exceptional costs of buy backs associated with M&amp;A activity)</v>
      </c>
      <c r="C48" s="152" t="s">
        <v>129</v>
      </c>
      <c r="D48" s="1574">
        <f>'R7a - Financing input'!M730</f>
        <v>0</v>
      </c>
      <c r="E48" s="1574">
        <f>'R7a - Financing input'!N730</f>
        <v>11.35</v>
      </c>
      <c r="F48" s="1574">
        <f>'R7a - Financing input'!O730</f>
        <v>0</v>
      </c>
      <c r="G48" s="1574">
        <f>'R7a - Financing input'!P730</f>
        <v>0</v>
      </c>
      <c r="H48" s="1574">
        <f>'R7a - Financing input'!Q730</f>
        <v>0</v>
      </c>
      <c r="I48" s="1574">
        <f>'R7a - Financing input'!R730</f>
        <v>0</v>
      </c>
      <c r="J48" s="1574">
        <f>'R7a - Financing input'!S730</f>
        <v>0</v>
      </c>
      <c r="K48" s="1574">
        <f>'R7a - Financing input'!T730</f>
        <v>0</v>
      </c>
      <c r="L48" s="1563">
        <f>SUM(D48:INDEX(D48:K48,0,MATCH('RFPR cover'!$C$7,$D$6:$K$6,0)))</f>
        <v>11.35</v>
      </c>
      <c r="M48" s="1563">
        <f t="shared" ref="M48:M55" si="5">SUM(D48:K48)</f>
        <v>11.35</v>
      </c>
    </row>
    <row r="49" spans="1:14">
      <c r="B49" s="435" t="str">
        <f>'R7a - Financing input'!C731</f>
        <v>Add accrual for inflation accretion on index-linked swaps (if applicable)</v>
      </c>
      <c r="C49" s="152" t="s">
        <v>129</v>
      </c>
      <c r="D49" s="1574">
        <f>'R7a - Financing input'!M731</f>
        <v>0</v>
      </c>
      <c r="E49" s="1574">
        <f>'R7a - Financing input'!N731</f>
        <v>0</v>
      </c>
      <c r="F49" s="1574">
        <f>'R7a - Financing input'!O731</f>
        <v>0</v>
      </c>
      <c r="G49" s="1574">
        <f>'R7a - Financing input'!P731</f>
        <v>0</v>
      </c>
      <c r="H49" s="1574">
        <f>'R7a - Financing input'!Q731</f>
        <v>0</v>
      </c>
      <c r="I49" s="1574">
        <f>'R7a - Financing input'!R731</f>
        <v>0</v>
      </c>
      <c r="J49" s="1574">
        <f>'R7a - Financing input'!S731</f>
        <v>0</v>
      </c>
      <c r="K49" s="1574">
        <f>'R7a - Financing input'!T731</f>
        <v>0</v>
      </c>
      <c r="L49" s="1563">
        <f>SUM(D49:INDEX(D49:K49,0,MATCH('RFPR cover'!$C$7,$D$6:$K$6,0)))</f>
        <v>0</v>
      </c>
      <c r="M49" s="1563">
        <f t="shared" si="5"/>
        <v>0</v>
      </c>
    </row>
    <row r="50" spans="1:14">
      <c r="B50" s="435" t="str">
        <f>'R7a - Financing input'!C732</f>
        <v>Other Adjustments [please specify]</v>
      </c>
      <c r="C50" s="152" t="s">
        <v>129</v>
      </c>
      <c r="D50" s="1574">
        <f>'R7a - Financing input'!M732</f>
        <v>0</v>
      </c>
      <c r="E50" s="1574">
        <f>'R7a - Financing input'!N732</f>
        <v>0</v>
      </c>
      <c r="F50" s="1574">
        <f>'R7a - Financing input'!O732</f>
        <v>0</v>
      </c>
      <c r="G50" s="1574">
        <f>'R7a - Financing input'!P732</f>
        <v>0</v>
      </c>
      <c r="H50" s="1574">
        <f>'R7a - Financing input'!Q732</f>
        <v>0</v>
      </c>
      <c r="I50" s="1574">
        <f>'R7a - Financing input'!R732</f>
        <v>0</v>
      </c>
      <c r="J50" s="1574">
        <f>'R7a - Financing input'!S732</f>
        <v>0</v>
      </c>
      <c r="K50" s="1574">
        <f>'R7a - Financing input'!T732</f>
        <v>0</v>
      </c>
      <c r="L50" s="1563">
        <f>SUM(D50:INDEX(D50:K50,0,MATCH('RFPR cover'!$C$7,$D$6:$K$6,0)))</f>
        <v>0</v>
      </c>
      <c r="M50" s="1563">
        <f t="shared" si="5"/>
        <v>0</v>
      </c>
    </row>
    <row r="51" spans="1:14">
      <c r="B51" s="435" t="str">
        <f>'R7a - Financing input'!C733</f>
        <v>Other Adjustments [please specify]</v>
      </c>
      <c r="C51" s="152" t="s">
        <v>129</v>
      </c>
      <c r="D51" s="1574">
        <f>'R7a - Financing input'!M733</f>
        <v>0</v>
      </c>
      <c r="E51" s="1574">
        <f>'R7a - Financing input'!N733</f>
        <v>0</v>
      </c>
      <c r="F51" s="1574">
        <f>'R7a - Financing input'!O733</f>
        <v>0</v>
      </c>
      <c r="G51" s="1574">
        <f>'R7a - Financing input'!P733</f>
        <v>0</v>
      </c>
      <c r="H51" s="1574">
        <f>'R7a - Financing input'!Q733</f>
        <v>0</v>
      </c>
      <c r="I51" s="1574">
        <f>'R7a - Financing input'!R733</f>
        <v>0</v>
      </c>
      <c r="J51" s="1574">
        <f>'R7a - Financing input'!S733</f>
        <v>0</v>
      </c>
      <c r="K51" s="1574">
        <f>'R7a - Financing input'!T733</f>
        <v>0</v>
      </c>
      <c r="L51" s="1563">
        <f>SUM(D51:INDEX(D51:K51,0,MATCH('RFPR cover'!$C$7,$D$6:$K$6,0)))</f>
        <v>0</v>
      </c>
      <c r="M51" s="1563">
        <f t="shared" si="5"/>
        <v>0</v>
      </c>
    </row>
    <row r="52" spans="1:14">
      <c r="B52" s="435" t="str">
        <f>'R7a - Financing input'!C734</f>
        <v>Other Adjustments [please specify]</v>
      </c>
      <c r="C52" s="152" t="s">
        <v>129</v>
      </c>
      <c r="D52" s="1574">
        <f>'R7a - Financing input'!M734</f>
        <v>0</v>
      </c>
      <c r="E52" s="1574">
        <f>'R7a - Financing input'!N734</f>
        <v>0</v>
      </c>
      <c r="F52" s="1574">
        <f>'R7a - Financing input'!O734</f>
        <v>0</v>
      </c>
      <c r="G52" s="1574">
        <f>'R7a - Financing input'!P734</f>
        <v>0</v>
      </c>
      <c r="H52" s="1574">
        <f>'R7a - Financing input'!Q734</f>
        <v>0</v>
      </c>
      <c r="I52" s="1574">
        <f>'R7a - Financing input'!R734</f>
        <v>0</v>
      </c>
      <c r="J52" s="1574">
        <f>'R7a - Financing input'!S734</f>
        <v>0</v>
      </c>
      <c r="K52" s="1574">
        <f>'R7a - Financing input'!T734</f>
        <v>0</v>
      </c>
      <c r="L52" s="1563">
        <f>SUM(D52:INDEX(D52:K52,0,MATCH('RFPR cover'!$C$7,$D$6:$K$6,0)))</f>
        <v>0</v>
      </c>
      <c r="M52" s="1563">
        <f t="shared" si="5"/>
        <v>0</v>
      </c>
    </row>
    <row r="53" spans="1:14">
      <c r="B53" s="435" t="str">
        <f>'R7a - Financing input'!C735</f>
        <v>Other Adjustments [please specify]</v>
      </c>
      <c r="C53" s="152" t="s">
        <v>129</v>
      </c>
      <c r="D53" s="1574">
        <f>'R7a - Financing input'!M735</f>
        <v>0</v>
      </c>
      <c r="E53" s="1574">
        <f>'R7a - Financing input'!N735</f>
        <v>0</v>
      </c>
      <c r="F53" s="1574">
        <f>'R7a - Financing input'!O735</f>
        <v>0</v>
      </c>
      <c r="G53" s="1574">
        <f>'R7a - Financing input'!P735</f>
        <v>0</v>
      </c>
      <c r="H53" s="1574">
        <f>'R7a - Financing input'!Q735</f>
        <v>0</v>
      </c>
      <c r="I53" s="1574">
        <f>'R7a - Financing input'!R735</f>
        <v>0</v>
      </c>
      <c r="J53" s="1574">
        <f>'R7a - Financing input'!S735</f>
        <v>0</v>
      </c>
      <c r="K53" s="1574">
        <f>'R7a - Financing input'!T735</f>
        <v>0</v>
      </c>
      <c r="L53" s="1563">
        <f>SUM(D53:INDEX(D53:K53,0,MATCH('RFPR cover'!$C$7,$D$6:$K$6,0)))</f>
        <v>0</v>
      </c>
      <c r="M53" s="1563">
        <f t="shared" si="5"/>
        <v>0</v>
      </c>
    </row>
    <row r="54" spans="1:14" s="1343" customFormat="1">
      <c r="B54" s="1342"/>
      <c r="C54" s="1344"/>
      <c r="D54" s="1517"/>
      <c r="E54" s="1517"/>
      <c r="F54" s="1517"/>
      <c r="G54" s="1517"/>
      <c r="H54" s="1517"/>
      <c r="I54" s="1517"/>
      <c r="J54" s="1517"/>
      <c r="K54" s="1517"/>
      <c r="L54" s="1564"/>
      <c r="M54" s="1564"/>
    </row>
    <row r="55" spans="1:14">
      <c r="B55" s="1331" t="s">
        <v>808</v>
      </c>
      <c r="C55" s="235" t="s">
        <v>129</v>
      </c>
      <c r="D55" s="1518">
        <f>SUM(D46:D53)</f>
        <v>0</v>
      </c>
      <c r="E55" s="1518">
        <f t="shared" ref="E55:K55" si="6">SUM(E46:E53)</f>
        <v>11.35</v>
      </c>
      <c r="F55" s="1518">
        <f t="shared" si="6"/>
        <v>0</v>
      </c>
      <c r="G55" s="1518">
        <f t="shared" si="6"/>
        <v>0</v>
      </c>
      <c r="H55" s="1518">
        <f t="shared" si="6"/>
        <v>0</v>
      </c>
      <c r="I55" s="1518">
        <f t="shared" si="6"/>
        <v>0</v>
      </c>
      <c r="J55" s="1518">
        <f t="shared" si="6"/>
        <v>0</v>
      </c>
      <c r="K55" s="1518">
        <f t="shared" si="6"/>
        <v>0</v>
      </c>
      <c r="L55" s="1563">
        <f>SUM(D55:INDEX(D55:K55,0,MATCH('RFPR cover'!$C$7,$D$6:$K$6,0)))</f>
        <v>11.35</v>
      </c>
      <c r="M55" s="1565">
        <f t="shared" si="5"/>
        <v>11.35</v>
      </c>
    </row>
    <row r="56" spans="1:14">
      <c r="B56" s="1331" t="s">
        <v>808</v>
      </c>
      <c r="C56" s="156" t="str">
        <f>'RFPR cover'!$C$14</f>
        <v>£m 09/10</v>
      </c>
      <c r="D56" s="1518">
        <f>D55/D41</f>
        <v>0</v>
      </c>
      <c r="E56" s="1518">
        <f t="shared" ref="E56:K56" si="7">E55/E41</f>
        <v>9.5413724787370402</v>
      </c>
      <c r="F56" s="1518">
        <f t="shared" si="7"/>
        <v>0</v>
      </c>
      <c r="G56" s="1518">
        <f t="shared" si="7"/>
        <v>0</v>
      </c>
      <c r="H56" s="1518">
        <f t="shared" si="7"/>
        <v>0</v>
      </c>
      <c r="I56" s="1518">
        <f t="shared" si="7"/>
        <v>0</v>
      </c>
      <c r="J56" s="1518">
        <f t="shared" si="7"/>
        <v>0</v>
      </c>
      <c r="K56" s="1518">
        <f t="shared" si="7"/>
        <v>0</v>
      </c>
      <c r="L56" s="1563">
        <f>SUM(D56:INDEX(D56:K56,0,MATCH('RFPR cover'!$C$7,$D$6:$K$6,0)))</f>
        <v>9.5413724787370402</v>
      </c>
      <c r="M56" s="1565">
        <f>SUM(D56:K56)</f>
        <v>9.5413724787370402</v>
      </c>
    </row>
    <row r="57" spans="1:14">
      <c r="B57" s="213"/>
      <c r="C57" s="65"/>
      <c r="D57" s="1185"/>
      <c r="E57" s="1185"/>
      <c r="F57" s="1185"/>
      <c r="G57" s="1185"/>
      <c r="H57" s="1185"/>
      <c r="I57" s="1185"/>
      <c r="J57" s="1185"/>
      <c r="K57" s="1185"/>
      <c r="L57" s="1259"/>
      <c r="M57" s="1259"/>
    </row>
    <row r="58" spans="1:14" s="2" customFormat="1">
      <c r="A58" s="1"/>
    </row>
    <row r="59" spans="1:14" s="2" customFormat="1">
      <c r="A59" s="1"/>
      <c r="B59" s="1260" t="s">
        <v>706</v>
      </c>
      <c r="C59" s="80"/>
      <c r="D59" s="80"/>
      <c r="E59" s="80"/>
      <c r="F59" s="80"/>
      <c r="G59" s="80"/>
      <c r="H59" s="80"/>
      <c r="I59" s="80"/>
      <c r="J59" s="80"/>
      <c r="K59" s="80"/>
      <c r="L59" s="80"/>
      <c r="M59" s="80"/>
      <c r="N59" s="80"/>
    </row>
    <row r="60" spans="1:14" s="2" customFormat="1">
      <c r="A60" s="1"/>
      <c r="B60" s="434" t="s">
        <v>707</v>
      </c>
    </row>
    <row r="61" spans="1:14" s="2" customFormat="1">
      <c r="A61" s="1"/>
    </row>
    <row r="62" spans="1:14" s="31" customFormat="1">
      <c r="B62" s="213" t="s">
        <v>116</v>
      </c>
      <c r="C62" s="155" t="s">
        <v>7</v>
      </c>
      <c r="D62" s="1365">
        <f>'RFPR cover'!$C$12</f>
        <v>0.625</v>
      </c>
      <c r="E62" s="1366">
        <f>'RFPR cover'!$C$12</f>
        <v>0.625</v>
      </c>
      <c r="F62" s="1366">
        <f>'RFPR cover'!$C$12</f>
        <v>0.625</v>
      </c>
      <c r="G62" s="1366">
        <f>'RFPR cover'!$C$12</f>
        <v>0.625</v>
      </c>
      <c r="H62" s="1366">
        <f>'RFPR cover'!$C$12</f>
        <v>0.625</v>
      </c>
      <c r="I62" s="1366">
        <f>'RFPR cover'!$C$12</f>
        <v>0.625</v>
      </c>
      <c r="J62" s="1366">
        <f>'RFPR cover'!$C$12</f>
        <v>0.625</v>
      </c>
      <c r="K62" s="1367">
        <f>'RFPR cover'!$C$12</f>
        <v>0.625</v>
      </c>
      <c r="N62" s="1254"/>
    </row>
    <row r="63" spans="1:14" s="31" customFormat="1">
      <c r="B63" s="213" t="s">
        <v>663</v>
      </c>
      <c r="C63" s="155" t="s">
        <v>7</v>
      </c>
      <c r="D63" s="1366">
        <f>'R8 - Net Debt'!D64</f>
        <v>0.57940106140350323</v>
      </c>
      <c r="E63" s="1366">
        <f>'R8 - Net Debt'!E64</f>
        <v>0.60941977512226064</v>
      </c>
      <c r="F63" s="1366">
        <f>'R8 - Net Debt'!F64</f>
        <v>0.60185037742686209</v>
      </c>
      <c r="G63" s="1366">
        <f>'R8 - Net Debt'!G64</f>
        <v>0.55893036549831066</v>
      </c>
      <c r="H63" s="1366">
        <f>'R8 - Net Debt'!H64</f>
        <v>0.4785366993997246</v>
      </c>
      <c r="I63" s="1366">
        <f>'R8 - Net Debt'!I64</f>
        <v>0.45800138203019486</v>
      </c>
      <c r="J63" s="1366">
        <f>'R8 - Net Debt'!J64</f>
        <v>0.53947131197360076</v>
      </c>
      <c r="K63" s="1367">
        <f>'R8 - Net Debt'!K64</f>
        <v>0.61436797826370171</v>
      </c>
      <c r="N63" s="1254"/>
    </row>
    <row r="64" spans="1:14" s="31" customFormat="1">
      <c r="B64" s="213"/>
      <c r="C64" s="155"/>
      <c r="D64" s="155"/>
      <c r="E64" s="155"/>
      <c r="F64" s="155"/>
      <c r="G64" s="155"/>
      <c r="H64" s="155"/>
      <c r="I64" s="155"/>
      <c r="J64" s="155"/>
      <c r="K64" s="155"/>
      <c r="N64" s="1254"/>
    </row>
    <row r="65" spans="2:15">
      <c r="B65" s="213" t="s">
        <v>690</v>
      </c>
      <c r="C65" s="152" t="s">
        <v>129</v>
      </c>
      <c r="D65" s="95">
        <f t="shared" ref="D65:K65" si="8">D39</f>
        <v>15.27596493280609</v>
      </c>
      <c r="E65" s="96">
        <f t="shared" si="8"/>
        <v>35.144599158632843</v>
      </c>
      <c r="F65" s="96">
        <f t="shared" si="8"/>
        <v>50.850002532463961</v>
      </c>
      <c r="G65" s="96">
        <f t="shared" si="8"/>
        <v>63.068649362262718</v>
      </c>
      <c r="H65" s="96">
        <f t="shared" si="8"/>
        <v>42.843879541668883</v>
      </c>
      <c r="I65" s="96">
        <f t="shared" si="8"/>
        <v>78.349048151030615</v>
      </c>
      <c r="J65" s="96">
        <f t="shared" si="8"/>
        <v>79.475641964683447</v>
      </c>
      <c r="K65" s="97">
        <f t="shared" si="8"/>
        <v>78.229518540472355</v>
      </c>
      <c r="L65" s="31"/>
      <c r="M65" s="31"/>
    </row>
    <row r="66" spans="2:15" s="31" customFormat="1">
      <c r="B66" s="213" t="s">
        <v>715</v>
      </c>
      <c r="C66" s="152" t="s">
        <v>129</v>
      </c>
      <c r="D66" s="95">
        <f>((D62-D63)/D63)*D65</f>
        <v>1.2022204192825305</v>
      </c>
      <c r="E66" s="95">
        <f t="shared" ref="E66:K66" si="9">((E62-E63)/E63)*E65</f>
        <v>0.89849522526514425</v>
      </c>
      <c r="F66" s="95">
        <f t="shared" si="9"/>
        <v>1.9558986927987725</v>
      </c>
      <c r="G66" s="95">
        <f t="shared" si="9"/>
        <v>7.4551730753882168</v>
      </c>
      <c r="H66" s="95">
        <f t="shared" si="9"/>
        <v>13.113008920872435</v>
      </c>
      <c r="I66" s="95">
        <f t="shared" si="9"/>
        <v>28.56799842496812</v>
      </c>
      <c r="J66" s="95">
        <f t="shared" si="9"/>
        <v>12.600201783534043</v>
      </c>
      <c r="K66" s="95">
        <f t="shared" si="9"/>
        <v>1.3538106980983473</v>
      </c>
      <c r="N66" s="1254"/>
    </row>
    <row r="67" spans="2:15">
      <c r="B67" s="213" t="s">
        <v>714</v>
      </c>
      <c r="C67" s="152" t="s">
        <v>129</v>
      </c>
      <c r="D67" s="102">
        <f>SUM(D65:D66)</f>
        <v>16.478185352088619</v>
      </c>
      <c r="E67" s="103">
        <f t="shared" ref="E67:K67" si="10">SUM(E65:E66)</f>
        <v>36.043094383897987</v>
      </c>
      <c r="F67" s="103">
        <f t="shared" si="10"/>
        <v>52.80590122526273</v>
      </c>
      <c r="G67" s="103">
        <f t="shared" si="10"/>
        <v>70.523822437650935</v>
      </c>
      <c r="H67" s="103">
        <f t="shared" si="10"/>
        <v>55.956888462541315</v>
      </c>
      <c r="I67" s="103">
        <f t="shared" si="10"/>
        <v>106.91704657599874</v>
      </c>
      <c r="J67" s="103">
        <f t="shared" si="10"/>
        <v>92.075843748217494</v>
      </c>
      <c r="K67" s="104">
        <f t="shared" si="10"/>
        <v>79.583329238570698</v>
      </c>
      <c r="L67" s="31"/>
      <c r="M67" s="31"/>
    </row>
    <row r="68" spans="2:15">
      <c r="B68" s="213"/>
      <c r="C68" s="152"/>
      <c r="D68" s="152"/>
      <c r="E68" s="152"/>
      <c r="F68" s="152"/>
      <c r="G68" s="152"/>
      <c r="H68" s="152"/>
      <c r="I68" s="152"/>
      <c r="J68" s="152"/>
      <c r="K68" s="152"/>
      <c r="L68" s="152"/>
      <c r="M68" s="152"/>
      <c r="N68" s="152"/>
      <c r="O68" s="152"/>
    </row>
    <row r="69" spans="2:15">
      <c r="B69" s="1264" t="s">
        <v>714</v>
      </c>
      <c r="C69" s="156" t="str">
        <f>'RFPR cover'!$C$14</f>
        <v>£m 09/10</v>
      </c>
      <c r="D69" s="145">
        <f t="shared" ref="D69:K69" si="11">D67/D41</f>
        <v>14.12388768601695</v>
      </c>
      <c r="E69" s="146">
        <f t="shared" si="11"/>
        <v>30.299611348285978</v>
      </c>
      <c r="F69" s="146">
        <f t="shared" si="11"/>
        <v>43.917970688660517</v>
      </c>
      <c r="G69" s="146">
        <f t="shared" si="11"/>
        <v>57.423294272674752</v>
      </c>
      <c r="H69" s="146">
        <f t="shared" si="11"/>
        <v>43.918874506733708</v>
      </c>
      <c r="I69" s="146">
        <f t="shared" si="11"/>
        <v>81.427881982024942</v>
      </c>
      <c r="J69" s="146">
        <f t="shared" si="11"/>
        <v>68.355325720376413</v>
      </c>
      <c r="K69" s="147">
        <f t="shared" si="11"/>
        <v>58.093534458553599</v>
      </c>
      <c r="L69" s="1009">
        <f>SUM(D69:INDEX(D69:K69,0,MATCH('RFPR cover'!$C$7,$D$6:$K$6,0)))</f>
        <v>339.46684620477328</v>
      </c>
      <c r="M69" s="1010">
        <f>SUM(D69:K69)</f>
        <v>397.5603806633269</v>
      </c>
    </row>
    <row r="70" spans="2:15">
      <c r="B70" s="437" t="s">
        <v>809</v>
      </c>
      <c r="C70" s="159" t="str">
        <f>'RFPR cover'!$C$14</f>
        <v>£m 09/10</v>
      </c>
      <c r="D70" s="1519">
        <f>D56*((D62-D63)/D63)+D56</f>
        <v>0</v>
      </c>
      <c r="E70" s="1519">
        <f t="shared" ref="E70:K70" si="12">E56*((E62-E63)/E63)+E56</f>
        <v>9.7853040591180243</v>
      </c>
      <c r="F70" s="1519">
        <f t="shared" si="12"/>
        <v>0</v>
      </c>
      <c r="G70" s="1519">
        <f t="shared" si="12"/>
        <v>0</v>
      </c>
      <c r="H70" s="1519">
        <f t="shared" si="12"/>
        <v>0</v>
      </c>
      <c r="I70" s="1519">
        <f t="shared" si="12"/>
        <v>0</v>
      </c>
      <c r="J70" s="1519">
        <f t="shared" si="12"/>
        <v>0</v>
      </c>
      <c r="K70" s="1519">
        <f t="shared" si="12"/>
        <v>0</v>
      </c>
      <c r="L70" s="1520">
        <f>SUM(D70:INDEX(D70:K70,0,MATCH('RFPR cover'!$C$7,$D$6:$K$6,0)))</f>
        <v>9.7853040591180243</v>
      </c>
      <c r="M70" s="1521">
        <f>SUM(D70:K70)</f>
        <v>9.7853040591180243</v>
      </c>
      <c r="N70" s="155"/>
    </row>
    <row r="72" spans="2:15">
      <c r="B72" s="1256" t="s">
        <v>576</v>
      </c>
      <c r="C72" s="1257"/>
      <c r="D72" s="1257"/>
      <c r="E72" s="1257"/>
      <c r="F72" s="1257"/>
      <c r="G72" s="1257"/>
      <c r="H72" s="1257"/>
      <c r="I72" s="1257"/>
      <c r="J72" s="1257"/>
      <c r="K72" s="1257"/>
      <c r="L72" s="1257"/>
      <c r="M72" s="1257"/>
      <c r="N72" s="1257"/>
      <c r="O72" s="155"/>
    </row>
    <row r="73" spans="2:15" s="31" customFormat="1">
      <c r="B73" s="1258"/>
      <c r="C73" s="65"/>
      <c r="D73" s="65"/>
      <c r="E73" s="65"/>
      <c r="F73" s="65"/>
      <c r="G73" s="65"/>
      <c r="H73" s="65"/>
      <c r="I73" s="65"/>
      <c r="J73" s="65"/>
      <c r="K73" s="65"/>
      <c r="L73" s="65"/>
      <c r="M73" s="65"/>
      <c r="N73" s="65"/>
      <c r="O73" s="65"/>
    </row>
    <row r="74" spans="2:15">
      <c r="B74" s="434" t="s">
        <v>751</v>
      </c>
      <c r="C74" s="433"/>
      <c r="D74" s="433"/>
      <c r="E74" s="433"/>
      <c r="F74" s="433"/>
      <c r="G74" s="433"/>
      <c r="H74" s="433"/>
      <c r="I74" s="433"/>
      <c r="J74" s="433"/>
      <c r="K74" s="433"/>
      <c r="L74" s="433"/>
      <c r="M74" s="433"/>
      <c r="N74" s="433"/>
      <c r="O74" s="155"/>
    </row>
    <row r="75" spans="2:15">
      <c r="B75" s="434" t="s">
        <v>612</v>
      </c>
      <c r="C75" s="433"/>
      <c r="D75" s="433"/>
      <c r="E75" s="433"/>
      <c r="F75" s="433"/>
      <c r="G75" s="433"/>
      <c r="H75" s="433"/>
      <c r="I75" s="433"/>
      <c r="J75" s="433"/>
      <c r="K75" s="433"/>
      <c r="L75" s="433"/>
      <c r="M75" s="433"/>
      <c r="N75" s="433"/>
      <c r="O75" s="155"/>
    </row>
    <row r="76" spans="2:15">
      <c r="B76" s="434" t="s">
        <v>613</v>
      </c>
      <c r="C76" s="433"/>
      <c r="D76" s="433"/>
      <c r="E76" s="433"/>
      <c r="F76" s="433"/>
      <c r="G76" s="433"/>
      <c r="H76" s="433"/>
      <c r="I76" s="433"/>
      <c r="J76" s="433"/>
      <c r="K76" s="433"/>
      <c r="L76" s="433"/>
      <c r="M76" s="433"/>
      <c r="N76" s="433"/>
      <c r="O76" s="155"/>
    </row>
    <row r="77" spans="2:15">
      <c r="B77" s="434" t="s">
        <v>815</v>
      </c>
      <c r="C77" s="433"/>
      <c r="D77" s="433"/>
      <c r="E77" s="433"/>
      <c r="F77" s="433"/>
      <c r="G77" s="433"/>
      <c r="H77" s="433"/>
      <c r="I77" s="433"/>
      <c r="J77" s="433"/>
      <c r="K77" s="433"/>
      <c r="L77" s="433"/>
      <c r="M77" s="433"/>
      <c r="N77" s="433"/>
      <c r="O77" s="155"/>
    </row>
    <row r="78" spans="2:15" s="31" customFormat="1">
      <c r="B78" s="438"/>
      <c r="C78" s="438"/>
      <c r="D78" s="438"/>
      <c r="E78" s="438"/>
      <c r="F78" s="438"/>
      <c r="G78" s="438"/>
      <c r="H78" s="438"/>
      <c r="I78" s="438"/>
      <c r="J78" s="438"/>
      <c r="K78" s="438"/>
      <c r="L78" s="438"/>
      <c r="M78" s="438"/>
      <c r="N78" s="438"/>
      <c r="O78" s="65"/>
    </row>
    <row r="79" spans="2:15">
      <c r="B79" s="437" t="s">
        <v>232</v>
      </c>
      <c r="C79" s="155" t="str">
        <f>'RFPR cover'!$C$14</f>
        <v>£m 09/10</v>
      </c>
      <c r="D79" s="934">
        <v>76.197961315582688</v>
      </c>
      <c r="E79" s="934">
        <v>71.153379756927094</v>
      </c>
      <c r="F79" s="934">
        <v>66.532161032268107</v>
      </c>
      <c r="G79" s="934">
        <v>62.159575163925801</v>
      </c>
      <c r="H79" s="934">
        <v>61.75250341402333</v>
      </c>
      <c r="I79" s="934">
        <v>53.669454319513314</v>
      </c>
      <c r="J79" s="934">
        <v>44.440084696105757</v>
      </c>
      <c r="K79" s="934">
        <v>30.267336606822361</v>
      </c>
      <c r="L79" s="1422"/>
      <c r="M79" s="1422"/>
      <c r="O79" s="65"/>
    </row>
    <row r="80" spans="2:15">
      <c r="B80" s="437" t="s">
        <v>575</v>
      </c>
      <c r="C80" s="155" t="str">
        <f>'RFPR cover'!$C$14</f>
        <v>£m 09/10</v>
      </c>
      <c r="D80" s="1007">
        <f>'R9 - RAV'!D49</f>
        <v>73.995431531352537</v>
      </c>
      <c r="E80" s="1008">
        <f>'R9 - RAV'!E49</f>
        <v>71.04089127389058</v>
      </c>
      <c r="F80" s="1008">
        <f>'R9 - RAV'!F49</f>
        <v>66.385354797892546</v>
      </c>
      <c r="G80" s="1008">
        <f>'R9 - RAV'!G49</f>
        <v>61.960649415359178</v>
      </c>
      <c r="H80" s="1008">
        <f>'R9 - RAV'!H49</f>
        <v>59.992179769981306</v>
      </c>
      <c r="I80" s="1008">
        <f>'R9 - RAV'!I49</f>
        <v>53.783796256923388</v>
      </c>
      <c r="J80" s="1008">
        <f>'R9 - RAV'!J49</f>
        <v>44.742613705166356</v>
      </c>
      <c r="K80" s="1423">
        <f>'R9 - RAV'!K49</f>
        <v>30.770078430162584</v>
      </c>
      <c r="L80" s="1424">
        <f>SUM(D80:INDEX(D80:K80,0,MATCH('RFPR cover'!$C$7,$D$6:$K$6,0)))</f>
        <v>431.9009167505659</v>
      </c>
      <c r="M80" s="1424">
        <f>SUM(D80:K80)</f>
        <v>462.67099518072848</v>
      </c>
      <c r="O80" s="65"/>
    </row>
    <row r="81" spans="2:15" s="31" customFormat="1">
      <c r="B81" s="1261"/>
      <c r="C81" s="65"/>
      <c r="D81" s="1262"/>
      <c r="E81" s="1262"/>
      <c r="F81" s="1262"/>
      <c r="G81" s="1262"/>
      <c r="H81" s="1262"/>
      <c r="I81" s="1262"/>
      <c r="J81" s="1262"/>
      <c r="K81" s="1262"/>
      <c r="L81" s="1259"/>
      <c r="M81" s="1259"/>
      <c r="O81" s="65"/>
    </row>
    <row r="82" spans="2:15" s="31" customFormat="1">
      <c r="B82" s="1261"/>
      <c r="C82" s="65"/>
      <c r="D82" s="1262"/>
      <c r="E82" s="1263"/>
      <c r="F82" s="1263"/>
      <c r="G82" s="1263"/>
      <c r="H82" s="1263"/>
      <c r="I82" s="1263"/>
      <c r="J82" s="1263"/>
      <c r="K82" s="1263"/>
      <c r="L82" s="1259"/>
      <c r="M82" s="1259"/>
      <c r="O82" s="65"/>
    </row>
    <row r="83" spans="2:15">
      <c r="B83" s="1265" t="s">
        <v>691</v>
      </c>
      <c r="C83" s="1257"/>
      <c r="D83" s="1257"/>
      <c r="E83" s="1257"/>
      <c r="F83" s="1257"/>
      <c r="G83" s="1257"/>
      <c r="H83" s="1257"/>
      <c r="I83" s="1257"/>
      <c r="J83" s="1257"/>
      <c r="K83" s="1257"/>
      <c r="L83" s="1257"/>
      <c r="M83" s="1257"/>
      <c r="N83" s="1257"/>
    </row>
    <row r="84" spans="2:15">
      <c r="B84" s="437"/>
      <c r="C84" s="155"/>
      <c r="D84" s="155"/>
      <c r="E84" s="155"/>
      <c r="F84" s="155"/>
      <c r="G84" s="155"/>
      <c r="H84" s="155"/>
      <c r="I84" s="155"/>
      <c r="J84" s="155"/>
      <c r="K84" s="155"/>
      <c r="L84" s="155"/>
      <c r="M84" s="155"/>
      <c r="N84" s="155"/>
    </row>
    <row r="85" spans="2:15">
      <c r="B85" s="1325" t="s">
        <v>770</v>
      </c>
      <c r="C85" s="155"/>
      <c r="D85" s="155"/>
      <c r="E85" s="155"/>
      <c r="F85" s="155"/>
      <c r="G85" s="155"/>
      <c r="H85" s="155"/>
      <c r="I85" s="155"/>
      <c r="J85" s="155"/>
      <c r="K85" s="155"/>
      <c r="L85" s="155"/>
      <c r="M85" s="155"/>
      <c r="N85" s="155"/>
    </row>
    <row r="86" spans="2:15">
      <c r="B86" s="213" t="s">
        <v>771</v>
      </c>
      <c r="C86" s="155" t="str">
        <f>'RFPR cover'!$C$14</f>
        <v>£m 09/10</v>
      </c>
      <c r="D86" s="145">
        <f>D80-D43-D56</f>
        <v>60.90199870507719</v>
      </c>
      <c r="E86" s="145">
        <f t="shared" ref="E86:K86" si="13">E80-E43-E56</f>
        <v>31.9552270604906</v>
      </c>
      <c r="F86" s="145">
        <f t="shared" si="13"/>
        <v>24.094079222225027</v>
      </c>
      <c r="G86" s="145">
        <f t="shared" si="13"/>
        <v>10.60765284585014</v>
      </c>
      <c r="H86" s="145">
        <f t="shared" si="13"/>
        <v>26.365310573496409</v>
      </c>
      <c r="I86" s="145">
        <f t="shared" si="13"/>
        <v>-5.8867357167710495</v>
      </c>
      <c r="J86" s="145">
        <f t="shared" si="13"/>
        <v>-14.258565889640494</v>
      </c>
      <c r="K86" s="145">
        <f t="shared" si="13"/>
        <v>-26.335213274628238</v>
      </c>
      <c r="L86" s="1009">
        <f>SUM(D86:INDEX(D86:K86,0,MATCH('RFPR cover'!$C$7,$D$6:$K$6,0)))</f>
        <v>133.7789668007278</v>
      </c>
      <c r="M86" s="1010">
        <f>SUM(D86:K86)</f>
        <v>107.44375352609956</v>
      </c>
    </row>
    <row r="87" spans="2:15">
      <c r="B87" s="213"/>
    </row>
    <row r="88" spans="2:15">
      <c r="B88" s="213" t="s">
        <v>772</v>
      </c>
      <c r="C88" s="155" t="str">
        <f>'RFPR cover'!$C$14</f>
        <v>£m 09/10</v>
      </c>
      <c r="D88" s="145">
        <f>D80-D69-D70</f>
        <v>59.871543845335587</v>
      </c>
      <c r="E88" s="145">
        <f t="shared" ref="E88:K88" si="14">E80-E69-E70</f>
        <v>30.955975866486575</v>
      </c>
      <c r="F88" s="145">
        <f t="shared" si="14"/>
        <v>22.467384109232029</v>
      </c>
      <c r="G88" s="145">
        <f t="shared" si="14"/>
        <v>4.5373551426844259</v>
      </c>
      <c r="H88" s="145">
        <f t="shared" si="14"/>
        <v>16.073305263247597</v>
      </c>
      <c r="I88" s="145">
        <f t="shared" si="14"/>
        <v>-27.644085725101554</v>
      </c>
      <c r="J88" s="145">
        <f t="shared" si="14"/>
        <v>-23.612712015210057</v>
      </c>
      <c r="K88" s="145">
        <f t="shared" si="14"/>
        <v>-27.323456028391014</v>
      </c>
      <c r="L88" s="1009">
        <f>SUM(D88:INDEX(D88:K88,0,MATCH('RFPR cover'!$C$7,$D$6:$K$6,0)))</f>
        <v>82.648766486674589</v>
      </c>
      <c r="M88" s="1010">
        <f>SUM(D88:K88)</f>
        <v>55.325310458283575</v>
      </c>
    </row>
    <row r="89" spans="2:15">
      <c r="B89" s="213"/>
    </row>
    <row r="90" spans="2:15">
      <c r="B90" s="213" t="s">
        <v>773</v>
      </c>
      <c r="C90" s="155" t="str">
        <f>'RFPR cover'!$C$14</f>
        <v>£m 09/10</v>
      </c>
      <c r="D90" s="145">
        <f t="shared" ref="D90:K90" si="15">D86-D88</f>
        <v>1.030454859741603</v>
      </c>
      <c r="E90" s="145">
        <f t="shared" si="15"/>
        <v>0.99925119400402451</v>
      </c>
      <c r="F90" s="145">
        <f t="shared" si="15"/>
        <v>1.6266951129929978</v>
      </c>
      <c r="G90" s="145">
        <f t="shared" si="15"/>
        <v>6.0702977031657142</v>
      </c>
      <c r="H90" s="145">
        <f t="shared" si="15"/>
        <v>10.292005310248811</v>
      </c>
      <c r="I90" s="145">
        <f t="shared" si="15"/>
        <v>21.757350008330505</v>
      </c>
      <c r="J90" s="145">
        <f t="shared" si="15"/>
        <v>9.3541461255695637</v>
      </c>
      <c r="K90" s="145">
        <f t="shared" si="15"/>
        <v>0.98824275376277626</v>
      </c>
      <c r="L90" s="1009">
        <f>SUM(D90:INDEX(D90:K90,0,MATCH('RFPR cover'!$C$7,$D$6:$K$6,0)))</f>
        <v>51.130200314053219</v>
      </c>
      <c r="M90" s="1010">
        <f>SUM(D90:K90)</f>
        <v>52.118443067815996</v>
      </c>
    </row>
    <row r="91" spans="2:15">
      <c r="B91" s="200"/>
      <c r="C91" s="42"/>
      <c r="D91" s="42"/>
      <c r="E91" s="42"/>
      <c r="F91" s="42"/>
      <c r="G91" s="42"/>
      <c r="H91" s="42"/>
      <c r="I91" s="42"/>
      <c r="J91" s="42"/>
      <c r="K91" s="42"/>
      <c r="L91" s="42"/>
      <c r="M91" s="42"/>
      <c r="N91" s="42"/>
      <c r="O91" s="42"/>
    </row>
    <row r="92" spans="2:15">
      <c r="C92" s="42"/>
      <c r="D92" s="1611"/>
      <c r="E92" s="1611"/>
      <c r="F92" s="1611"/>
      <c r="G92" s="1611"/>
      <c r="H92" s="1611"/>
      <c r="I92" s="1611"/>
      <c r="J92" s="1611"/>
      <c r="K92" s="1611"/>
      <c r="L92" s="1611"/>
      <c r="M92" s="1611"/>
      <c r="N92" s="1611"/>
      <c r="O92" s="42"/>
    </row>
    <row r="93" spans="2:15">
      <c r="C93" s="42"/>
      <c r="D93" s="42"/>
      <c r="E93" s="42"/>
      <c r="F93" s="42"/>
      <c r="G93" s="42"/>
      <c r="H93" s="42"/>
      <c r="I93" s="42"/>
      <c r="J93" s="42"/>
      <c r="K93" s="42"/>
      <c r="L93" s="42"/>
      <c r="M93" s="42"/>
      <c r="N93" s="42"/>
      <c r="O93" s="42"/>
    </row>
    <row r="94" spans="2:15">
      <c r="C94" s="42"/>
      <c r="D94" s="1612"/>
      <c r="E94" s="1612"/>
      <c r="F94" s="1612"/>
      <c r="G94" s="1612"/>
      <c r="H94" s="1612"/>
      <c r="I94" s="1612"/>
      <c r="J94" s="1612"/>
      <c r="K94" s="1612"/>
      <c r="L94" s="1612"/>
      <c r="M94" s="1612"/>
      <c r="N94" s="42"/>
      <c r="O94" s="42"/>
    </row>
    <row r="95" spans="2:15">
      <c r="C95" s="42"/>
      <c r="D95" s="42"/>
      <c r="E95" s="42"/>
      <c r="F95" s="42"/>
      <c r="G95" s="42"/>
      <c r="H95" s="42"/>
      <c r="I95" s="42"/>
      <c r="J95" s="42"/>
      <c r="K95" s="42"/>
      <c r="L95" s="42"/>
      <c r="M95" s="1612"/>
      <c r="N95" s="42"/>
      <c r="O95" s="42"/>
    </row>
    <row r="96" spans="2:15">
      <c r="C96" s="42"/>
      <c r="D96" s="42"/>
      <c r="E96" s="42"/>
      <c r="F96" s="42"/>
      <c r="G96" s="42"/>
      <c r="H96" s="42"/>
      <c r="I96" s="42"/>
      <c r="J96" s="42"/>
      <c r="K96" s="42"/>
      <c r="L96" s="42"/>
      <c r="M96" s="1612"/>
      <c r="N96" s="42"/>
      <c r="O96" s="42"/>
    </row>
    <row r="97" spans="3:15">
      <c r="C97" s="42"/>
      <c r="D97" s="42"/>
      <c r="E97" s="42"/>
      <c r="F97" s="42"/>
      <c r="G97" s="42"/>
      <c r="H97" s="42"/>
      <c r="I97" s="42"/>
      <c r="J97" s="42"/>
      <c r="K97" s="42"/>
      <c r="L97" s="42"/>
      <c r="M97" s="42"/>
      <c r="N97" s="42"/>
      <c r="O97" s="42"/>
    </row>
    <row r="98" spans="3:15">
      <c r="C98" s="42"/>
      <c r="D98" s="42"/>
      <c r="E98" s="42"/>
      <c r="F98" s="42"/>
      <c r="G98" s="42"/>
      <c r="H98" s="42"/>
      <c r="I98" s="42"/>
      <c r="J98" s="42"/>
      <c r="K98" s="42"/>
      <c r="L98" s="42"/>
      <c r="M98" s="42"/>
      <c r="N98" s="42"/>
      <c r="O98" s="42"/>
    </row>
  </sheetData>
  <sheetProtection algorithmName="SHA-512" hashValue="NLgCn+x9lwXeK+sScdnth6FuHLLpvDjfjMpBgvurv3s/tkwflqLly38T7rS6FjqMwm1KUFRs4DrY15jlNnp5yw==" saltValue="c9p0KeRNV1m+9aw1n+L6eA==" spinCount="100000" sheet="1" objects="1" scenarios="1"/>
  <conditionalFormatting sqref="D6:K6">
    <cfRule type="expression" dxfId="52" priority="22">
      <formula>AND(D$5="Actuals",E$5="Forecast")</formula>
    </cfRule>
  </conditionalFormatting>
  <conditionalFormatting sqref="D5:K5">
    <cfRule type="expression" dxfId="51" priority="15">
      <formula>AND(D$5="Actuals",E$5="Forecast")</formula>
    </cfRule>
  </conditionalFormatting>
  <conditionalFormatting sqref="D29:G29 I29:K29">
    <cfRule type="expression" dxfId="50" priority="13">
      <formula>D$5="Forecast"</formula>
    </cfRule>
    <cfRule type="expression" dxfId="49" priority="14">
      <formula>D$5="Actuals"</formula>
    </cfRule>
  </conditionalFormatting>
  <conditionalFormatting sqref="D47:G47">
    <cfRule type="expression" dxfId="48" priority="7">
      <formula>D$5="Forecast"</formula>
    </cfRule>
    <cfRule type="expression" dxfId="47" priority="8">
      <formula>D$5="Actuals"</formula>
    </cfRule>
  </conditionalFormatting>
  <conditionalFormatting sqref="I47:J47">
    <cfRule type="expression" dxfId="46" priority="5">
      <formula>I$5="Forecast"</formula>
    </cfRule>
    <cfRule type="expression" dxfId="45" priority="6">
      <formula>I$5="Actuals"</formula>
    </cfRule>
  </conditionalFormatting>
  <conditionalFormatting sqref="H47">
    <cfRule type="expression" dxfId="44" priority="3">
      <formula>H$5="Forecast"</formula>
    </cfRule>
    <cfRule type="expression" dxfId="43" priority="4">
      <formula>H$5="Actuals"</formula>
    </cfRule>
  </conditionalFormatting>
  <conditionalFormatting sqref="H29">
    <cfRule type="expression" dxfId="42" priority="1">
      <formula>H$5="Forecast"</formula>
    </cfRule>
    <cfRule type="expression" dxfId="41" priority="2">
      <formula>H$5="Actuals"</formula>
    </cfRule>
  </conditionalFormatting>
  <pageMargins left="0.70866141732283472" right="0.70866141732283472" top="0.74803149606299213" bottom="0.74803149606299213" header="0.31496062992125984" footer="0.31496062992125984"/>
  <pageSetup paperSize="8" scale="61" orientation="landscape"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790"/>
  <sheetViews>
    <sheetView showGridLines="0" zoomScale="80" zoomScaleNormal="80" zoomScaleSheetLayoutView="70" workbookViewId="0">
      <pane ySplit="9" topLeftCell="A83" activePane="bottomLeft" state="frozen"/>
      <selection activeCell="B3" sqref="B3"/>
      <selection pane="bottomLeft" activeCell="E126" sqref="E126"/>
    </sheetView>
  </sheetViews>
  <sheetFormatPr defaultColWidth="0" defaultRowHeight="12.75" outlineLevelRow="1" outlineLevelCol="1"/>
  <cols>
    <col min="1" max="1" width="9.375" style="355" customWidth="1"/>
    <col min="2" max="2" width="6.375" style="355" customWidth="1"/>
    <col min="3" max="3" width="13.125" style="358" customWidth="1"/>
    <col min="4" max="4" width="16.375" style="355" customWidth="1"/>
    <col min="5" max="5" width="17.125" style="355" customWidth="1"/>
    <col min="6" max="6" width="16.625" style="355" customWidth="1"/>
    <col min="7" max="7" width="16.5" style="355" customWidth="1"/>
    <col min="8" max="8" width="15.75" style="355" customWidth="1"/>
    <col min="9" max="9" width="14.75" style="355" customWidth="1"/>
    <col min="10" max="11" width="2.875" style="355" customWidth="1"/>
    <col min="12" max="12" width="9.125" style="355" customWidth="1"/>
    <col min="13" max="16" width="10.875" style="355" customWidth="1" outlineLevel="1"/>
    <col min="17" max="19" width="10.875" style="358" customWidth="1" outlineLevel="1"/>
    <col min="20" max="20" width="10.875" style="364" customWidth="1" outlineLevel="1"/>
    <col min="21" max="21" width="10.875" style="364" customWidth="1"/>
    <col min="22" max="24" width="10.875" style="364" customWidth="1" outlineLevel="1"/>
    <col min="25" max="25" width="10.875" style="358" customWidth="1" outlineLevel="1"/>
    <col min="26" max="26" width="5" style="355" customWidth="1"/>
    <col min="27" max="16373" width="0" style="355" hidden="1"/>
    <col min="16374" max="16384" width="9.125" style="355" hidden="1"/>
  </cols>
  <sheetData>
    <row r="1" spans="1:37" s="31" customFormat="1" ht="20.25">
      <c r="A1" s="1431" t="s">
        <v>280</v>
      </c>
      <c r="B1" s="1441"/>
      <c r="C1" s="1441"/>
      <c r="D1" s="255"/>
      <c r="E1" s="255"/>
      <c r="F1" s="255"/>
      <c r="G1" s="255"/>
      <c r="H1" s="256"/>
      <c r="I1" s="256"/>
      <c r="J1" s="257"/>
      <c r="K1" s="257"/>
      <c r="L1" s="257"/>
      <c r="M1" s="257"/>
      <c r="N1" s="257"/>
      <c r="O1" s="257"/>
      <c r="P1" s="257"/>
      <c r="Q1" s="257"/>
      <c r="R1" s="257"/>
      <c r="S1" s="257"/>
      <c r="T1" s="257"/>
      <c r="U1" s="257"/>
      <c r="V1" s="257"/>
      <c r="W1" s="257"/>
      <c r="X1" s="257"/>
      <c r="Y1" s="257"/>
      <c r="Z1" s="428"/>
    </row>
    <row r="2" spans="1:37" s="31" customFormat="1" ht="20.25">
      <c r="A2" s="1434" t="str">
        <f>'RFPR cover'!C5</f>
        <v>NGGT (TO)</v>
      </c>
      <c r="B2" s="1426"/>
      <c r="C2" s="1426"/>
      <c r="D2" s="29"/>
      <c r="E2" s="29"/>
      <c r="F2" s="29"/>
      <c r="G2" s="29"/>
      <c r="H2" s="27"/>
      <c r="I2" s="27"/>
      <c r="J2" s="27"/>
      <c r="K2" s="27"/>
      <c r="L2" s="27"/>
      <c r="M2" s="27"/>
      <c r="N2" s="27"/>
      <c r="O2" s="27"/>
      <c r="P2" s="27"/>
      <c r="Q2" s="27"/>
      <c r="R2" s="27"/>
      <c r="S2" s="27"/>
      <c r="T2" s="27"/>
      <c r="U2" s="27"/>
      <c r="V2" s="27"/>
      <c r="W2" s="27"/>
      <c r="X2" s="27"/>
      <c r="Y2" s="27"/>
      <c r="Z2" s="123"/>
    </row>
    <row r="3" spans="1:37" s="31" customFormat="1" ht="23.25">
      <c r="A3" s="1460" t="str">
        <f>'RFPR cover'!C6</f>
        <v>GT1</v>
      </c>
      <c r="B3" s="1443" t="str">
        <f>'R1 - RoRE'!B3</f>
        <v/>
      </c>
      <c r="C3" s="1444"/>
      <c r="D3" s="259"/>
      <c r="E3" s="259"/>
      <c r="F3" s="259"/>
      <c r="G3" s="259"/>
      <c r="H3" s="254"/>
      <c r="I3" s="254"/>
      <c r="J3" s="254"/>
      <c r="K3" s="254"/>
      <c r="L3" s="254"/>
      <c r="M3" s="254"/>
      <c r="N3" s="254"/>
      <c r="O3" s="254"/>
      <c r="P3" s="254"/>
      <c r="Q3" s="254"/>
      <c r="R3" s="254"/>
      <c r="S3" s="254"/>
      <c r="T3" s="254"/>
      <c r="U3" s="254"/>
      <c r="V3" s="254"/>
      <c r="W3" s="254"/>
      <c r="X3" s="254"/>
      <c r="Y3" s="254"/>
      <c r="Z3" s="260"/>
    </row>
    <row r="4" spans="1:37" s="348" customFormat="1" ht="15">
      <c r="A4" s="341"/>
      <c r="B4" s="342"/>
      <c r="C4" s="343"/>
      <c r="D4" s="341"/>
      <c r="E4" s="344"/>
      <c r="F4" s="344"/>
      <c r="G4" s="344"/>
      <c r="H4" s="344"/>
      <c r="I4" s="344"/>
      <c r="J4" s="344"/>
      <c r="K4" s="344"/>
      <c r="L4" s="345"/>
      <c r="M4" s="345"/>
      <c r="N4" s="345"/>
      <c r="O4" s="345"/>
      <c r="P4" s="345"/>
      <c r="Q4" s="346"/>
      <c r="R4" s="345"/>
      <c r="S4" s="346"/>
      <c r="T4" s="347"/>
      <c r="U4" s="347"/>
      <c r="V4" s="347"/>
      <c r="W4" s="347"/>
      <c r="X4" s="347"/>
      <c r="Y4" s="346"/>
    </row>
    <row r="5" spans="1:37" s="352" customFormat="1" ht="15">
      <c r="A5" s="349"/>
      <c r="B5" s="350" t="s">
        <v>281</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1"/>
      <c r="AC5" s="351"/>
      <c r="AD5" s="351"/>
      <c r="AE5" s="351"/>
      <c r="AF5" s="351"/>
      <c r="AG5" s="351"/>
      <c r="AH5" s="351"/>
      <c r="AI5" s="351"/>
      <c r="AJ5" s="351"/>
      <c r="AK5" s="351"/>
    </row>
    <row r="6" spans="1:37" s="588" customFormat="1" ht="15">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row>
    <row r="7" spans="1:37" s="348" customFormat="1" ht="15">
      <c r="A7" s="341"/>
      <c r="B7" s="342" t="s">
        <v>129</v>
      </c>
      <c r="C7" s="343"/>
      <c r="D7" s="341"/>
      <c r="E7" s="344"/>
      <c r="F7" s="344"/>
      <c r="G7" s="344"/>
      <c r="H7" s="344"/>
      <c r="I7" s="344"/>
      <c r="J7" s="344"/>
      <c r="K7" s="344"/>
      <c r="L7" s="345"/>
      <c r="M7" s="1701" t="s">
        <v>580</v>
      </c>
      <c r="N7" s="1702"/>
      <c r="O7" s="1702"/>
      <c r="P7" s="1702"/>
      <c r="Q7" s="1702"/>
      <c r="R7" s="1702"/>
      <c r="S7" s="1702"/>
      <c r="T7" s="1702"/>
      <c r="U7" s="1690" t="s">
        <v>581</v>
      </c>
      <c r="V7" s="1691"/>
      <c r="W7" s="1691"/>
      <c r="X7" s="1691"/>
      <c r="Y7" s="1692"/>
    </row>
    <row r="8" spans="1:37" s="356" customFormat="1" ht="15">
      <c r="B8" s="353"/>
      <c r="C8" s="354"/>
      <c r="D8" s="355"/>
      <c r="E8" s="355"/>
      <c r="F8" s="355"/>
      <c r="G8" s="355"/>
      <c r="H8" s="355"/>
      <c r="I8" s="355"/>
      <c r="J8" s="355"/>
      <c r="K8" s="355"/>
      <c r="L8" s="355"/>
      <c r="M8" s="543" t="str">
        <f>IF(M9&lt;='RFPR cover'!$C$7,"Actuals","Forecast")</f>
        <v>Actuals</v>
      </c>
      <c r="N8" s="544" t="str">
        <f>IF(N9&lt;='RFPR cover'!$C$7,"Actuals","Forecast")</f>
        <v>Actuals</v>
      </c>
      <c r="O8" s="544" t="str">
        <f>IF(O9&lt;='RFPR cover'!$C$7,"Actuals","Forecast")</f>
        <v>Actuals</v>
      </c>
      <c r="P8" s="544" t="str">
        <f>IF(P9&lt;='RFPR cover'!$C$7,"Actuals","Forecast")</f>
        <v>Actuals</v>
      </c>
      <c r="Q8" s="544" t="str">
        <f>IF(Q9&lt;='RFPR cover'!$C$7,"Actuals","Forecast")</f>
        <v>Actuals</v>
      </c>
      <c r="R8" s="544" t="str">
        <f>IF(R9&lt;='RFPR cover'!$C$7,"Actuals","Forecast")</f>
        <v>Actuals</v>
      </c>
      <c r="S8" s="544" t="str">
        <f>IF(S9&lt;='RFPR cover'!$C$7,"Actuals","Forecast")</f>
        <v>Actuals</v>
      </c>
      <c r="T8" s="623" t="str">
        <f>IF(T9&lt;='RFPR cover'!$C$7,"Actuals","Forecast")</f>
        <v>Forecast</v>
      </c>
      <c r="U8" s="625" t="str">
        <f>IF(U9&lt;='RFPR cover'!$C$7,"Actuals","Forecast")</f>
        <v>Forecast</v>
      </c>
      <c r="V8" s="544" t="str">
        <f>IF(V9&lt;='RFPR cover'!$C$7,"Actuals","Forecast")</f>
        <v>Forecast</v>
      </c>
      <c r="W8" s="544" t="str">
        <f>IF(W9&lt;='RFPR cover'!$C$7,"Actuals","Forecast")</f>
        <v>Forecast</v>
      </c>
      <c r="X8" s="544" t="str">
        <f>IF(X9&lt;='RFPR cover'!$C$7,"Actuals","Forecast")</f>
        <v>Forecast</v>
      </c>
      <c r="Y8" s="545" t="str">
        <f>IF(Y9&lt;='RFPR cover'!$C$7,"Actuals","Forecast")</f>
        <v>Forecast</v>
      </c>
    </row>
    <row r="9" spans="1:37" s="356" customFormat="1" ht="15">
      <c r="A9" s="357"/>
      <c r="B9" s="357"/>
      <c r="C9" s="354"/>
      <c r="D9" s="357"/>
      <c r="E9" s="357"/>
      <c r="F9" s="357"/>
      <c r="G9" s="357"/>
      <c r="H9" s="357"/>
      <c r="I9" s="357"/>
      <c r="J9" s="357"/>
      <c r="K9" s="357"/>
      <c r="L9" s="584" t="s">
        <v>282</v>
      </c>
      <c r="M9" s="546">
        <f>'RFPR cover'!$C$13</f>
        <v>2014</v>
      </c>
      <c r="N9" s="547">
        <f>M9+1</f>
        <v>2015</v>
      </c>
      <c r="O9" s="547">
        <f t="shared" ref="O9:T9" si="0">N9+1</f>
        <v>2016</v>
      </c>
      <c r="P9" s="547">
        <f t="shared" si="0"/>
        <v>2017</v>
      </c>
      <c r="Q9" s="547">
        <f t="shared" si="0"/>
        <v>2018</v>
      </c>
      <c r="R9" s="547">
        <f t="shared" si="0"/>
        <v>2019</v>
      </c>
      <c r="S9" s="547">
        <f t="shared" si="0"/>
        <v>2020</v>
      </c>
      <c r="T9" s="624">
        <f t="shared" si="0"/>
        <v>2021</v>
      </c>
      <c r="U9" s="626">
        <f>T9+1</f>
        <v>2022</v>
      </c>
      <c r="V9" s="547">
        <f>U9+1</f>
        <v>2023</v>
      </c>
      <c r="W9" s="547">
        <f>V9+1</f>
        <v>2024</v>
      </c>
      <c r="X9" s="547">
        <f>W9+1</f>
        <v>2025</v>
      </c>
      <c r="Y9" s="548">
        <f>X9+1</f>
        <v>2026</v>
      </c>
    </row>
    <row r="10" spans="1:37">
      <c r="M10" s="357"/>
      <c r="N10" s="357"/>
      <c r="O10" s="359"/>
      <c r="P10" s="359"/>
      <c r="Q10" s="359"/>
      <c r="R10" s="359"/>
      <c r="S10" s="359"/>
      <c r="T10" s="359"/>
      <c r="U10" s="596"/>
      <c r="V10" s="359"/>
      <c r="W10" s="360"/>
      <c r="X10" s="360"/>
      <c r="Y10" s="361"/>
    </row>
    <row r="11" spans="1:37" ht="14.25">
      <c r="B11" s="553" t="s">
        <v>283</v>
      </c>
      <c r="C11" s="554" t="s">
        <v>284</v>
      </c>
      <c r="D11" s="555"/>
      <c r="E11" s="555"/>
      <c r="F11" s="555"/>
      <c r="G11" s="555"/>
      <c r="H11" s="555"/>
      <c r="I11" s="555"/>
      <c r="J11" s="555"/>
      <c r="K11" s="555"/>
      <c r="L11" s="555"/>
      <c r="M11" s="555"/>
      <c r="N11" s="555"/>
      <c r="O11" s="555"/>
      <c r="P11" s="555"/>
      <c r="Q11" s="556"/>
      <c r="R11" s="556"/>
      <c r="S11" s="557"/>
      <c r="T11" s="557"/>
      <c r="U11" s="597"/>
      <c r="V11" s="557"/>
      <c r="W11" s="557"/>
      <c r="X11" s="557"/>
      <c r="Y11" s="558"/>
    </row>
    <row r="12" spans="1:37" s="386" customFormat="1" ht="14.25">
      <c r="B12" s="561"/>
      <c r="C12" s="562"/>
      <c r="D12" s="563"/>
      <c r="E12" s="563"/>
      <c r="F12" s="563"/>
      <c r="G12" s="563"/>
      <c r="H12" s="563"/>
      <c r="I12" s="563"/>
      <c r="J12" s="563"/>
      <c r="K12" s="563"/>
      <c r="L12" s="563"/>
      <c r="M12" s="563"/>
      <c r="N12" s="563"/>
      <c r="O12" s="563"/>
      <c r="P12" s="563"/>
      <c r="Q12" s="564"/>
      <c r="R12" s="564"/>
      <c r="S12" s="565"/>
      <c r="T12" s="565"/>
      <c r="U12" s="598"/>
      <c r="V12" s="565"/>
      <c r="W12" s="565"/>
      <c r="X12" s="565"/>
      <c r="Y12" s="566"/>
    </row>
    <row r="13" spans="1:37" ht="18" outlineLevel="1">
      <c r="B13" s="362"/>
      <c r="C13" s="567" t="s">
        <v>285</v>
      </c>
      <c r="D13" s="568"/>
      <c r="E13" s="568"/>
      <c r="F13" s="568"/>
      <c r="G13" s="568"/>
      <c r="H13" s="568"/>
      <c r="I13" s="568"/>
      <c r="J13" s="568"/>
      <c r="K13" s="568"/>
      <c r="L13" s="568"/>
      <c r="M13" s="568"/>
      <c r="N13" s="568"/>
      <c r="O13" s="568"/>
      <c r="P13" s="568"/>
      <c r="Q13" s="569"/>
      <c r="R13" s="569"/>
      <c r="S13" s="570"/>
      <c r="T13" s="570"/>
      <c r="U13" s="599"/>
      <c r="V13" s="570"/>
      <c r="W13" s="570"/>
      <c r="X13" s="570"/>
      <c r="Y13" s="571"/>
    </row>
    <row r="14" spans="1:37" s="386" customFormat="1" ht="18" outlineLevel="1">
      <c r="B14" s="398"/>
      <c r="C14" s="574"/>
      <c r="Q14" s="360"/>
      <c r="R14" s="360"/>
      <c r="S14" s="364"/>
      <c r="T14" s="364"/>
      <c r="U14" s="600"/>
      <c r="V14" s="364"/>
      <c r="W14" s="364"/>
      <c r="X14" s="364"/>
      <c r="Y14" s="389"/>
    </row>
    <row r="15" spans="1:37" ht="18" outlineLevel="1">
      <c r="C15" s="355"/>
      <c r="D15" s="575" t="s">
        <v>286</v>
      </c>
      <c r="E15" s="576"/>
      <c r="F15" s="576"/>
      <c r="G15" s="576"/>
      <c r="H15" s="576"/>
      <c r="I15" s="576"/>
      <c r="J15" s="576"/>
      <c r="K15" s="576"/>
      <c r="L15" s="576"/>
      <c r="M15" s="576"/>
      <c r="N15" s="576"/>
      <c r="O15" s="576"/>
      <c r="P15" s="576"/>
      <c r="Q15" s="577"/>
      <c r="R15" s="577"/>
      <c r="S15" s="578"/>
      <c r="T15" s="578"/>
      <c r="U15" s="601"/>
      <c r="V15" s="578"/>
      <c r="W15" s="578"/>
      <c r="X15" s="578"/>
      <c r="Y15" s="579"/>
    </row>
    <row r="16" spans="1:37" s="386" customFormat="1" ht="18" outlineLevel="1">
      <c r="D16" s="581"/>
      <c r="Q16" s="360"/>
      <c r="R16" s="360"/>
      <c r="S16" s="364"/>
      <c r="T16" s="364"/>
      <c r="U16" s="600"/>
      <c r="V16" s="364"/>
      <c r="W16" s="364"/>
      <c r="X16" s="364"/>
      <c r="Y16" s="389"/>
    </row>
    <row r="17" spans="2:25" ht="51" outlineLevel="1">
      <c r="B17" s="492" t="s">
        <v>287</v>
      </c>
      <c r="C17" s="536" t="str">
        <f>'R8a - Net Debt input'!D24</f>
        <v>Issue date</v>
      </c>
      <c r="D17" s="537" t="str">
        <f>'R8a - Net Debt input'!E24</f>
        <v>Maturity date</v>
      </c>
      <c r="E17" s="537" t="str">
        <f>'R8a - Net Debt input'!F24</f>
        <v>Description</v>
      </c>
      <c r="F17" s="537" t="str">
        <f>'R8a - Net Debt input'!G24</f>
        <v>Bond type</v>
      </c>
      <c r="G17" s="537" t="str">
        <f>'R8a - Net Debt input'!H24</f>
        <v>Payment rank</v>
      </c>
      <c r="H17" s="538" t="str">
        <f>'R8a - Net Debt input'!I24</f>
        <v>Reference rate</v>
      </c>
      <c r="I17" s="539" t="str">
        <f>'R8a - Net Debt input'!J24</f>
        <v>Coupon rate / margin spread on reference rate</v>
      </c>
      <c r="Q17" s="361"/>
      <c r="R17" s="361"/>
      <c r="U17" s="600"/>
      <c r="Y17" s="357"/>
    </row>
    <row r="18" spans="2:25" outlineLevel="1">
      <c r="B18" s="396"/>
      <c r="C18" s="533" t="str">
        <f>IF('R8a - Net Debt input'!D25 = "","",'R8a - Net Debt input'!D25)</f>
        <v>dd/mm/yyyy</v>
      </c>
      <c r="D18" s="534" t="str">
        <f>IF('R8a - Net Debt input'!E25 = "","",'R8a - Net Debt input'!E25)</f>
        <v>dd/mm/yyyy</v>
      </c>
      <c r="E18" s="534" t="str">
        <f>IF('R8a - Net Debt input'!F25 = "","",'R8a - Net Debt input'!F25)</f>
        <v/>
      </c>
      <c r="F18" s="534" t="str">
        <f>IF('R8a - Net Debt input'!G25 = "","",'R8a - Net Debt input'!G25)</f>
        <v/>
      </c>
      <c r="G18" s="534" t="str">
        <f>IF('R8a - Net Debt input'!H25 = "","",'R8a - Net Debt input'!H25)</f>
        <v/>
      </c>
      <c r="H18" s="534" t="str">
        <f>IF('R8a - Net Debt input'!I25 = "","",'R8a - Net Debt input'!I25)</f>
        <v/>
      </c>
      <c r="I18" s="542" t="str">
        <f>IF('R8a - Net Debt input'!J25 = "","",'R8a - Net Debt input'!J25)</f>
        <v>%</v>
      </c>
      <c r="M18" s="469" t="s">
        <v>288</v>
      </c>
      <c r="N18" s="470" t="s">
        <v>288</v>
      </c>
      <c r="O18" s="470" t="s">
        <v>288</v>
      </c>
      <c r="P18" s="470" t="s">
        <v>288</v>
      </c>
      <c r="Q18" s="470" t="s">
        <v>288</v>
      </c>
      <c r="R18" s="470" t="s">
        <v>288</v>
      </c>
      <c r="S18" s="470" t="s">
        <v>288</v>
      </c>
      <c r="T18" s="590" t="s">
        <v>288</v>
      </c>
      <c r="U18" s="602" t="s">
        <v>288</v>
      </c>
      <c r="V18" s="470" t="s">
        <v>288</v>
      </c>
      <c r="W18" s="470" t="s">
        <v>288</v>
      </c>
      <c r="X18" s="470" t="s">
        <v>288</v>
      </c>
      <c r="Y18" s="471" t="s">
        <v>288</v>
      </c>
    </row>
    <row r="19" spans="2:25" outlineLevel="1">
      <c r="B19" s="520" t="s">
        <v>289</v>
      </c>
      <c r="C19" s="477">
        <f>IF('R8a - Net Debt input'!D26 = "","",'R8a - Net Debt input'!D26)</f>
        <v>39757</v>
      </c>
      <c r="D19" s="477">
        <f>IF('R8a - Net Debt input'!E26 = "","",'R8a - Net Debt input'!E26)</f>
        <v>43409</v>
      </c>
      <c r="E19" s="478" t="str">
        <f>IF('R8a - Net Debt input'!F26 = "","",'R8a - Net Debt input'!F26)</f>
        <v>10 YR FLOATING RATE DEBT: PAY 6M Euribor +250 bp EUR 163.1 M MAT: 05-NOV-2018</v>
      </c>
      <c r="F19" s="479" t="str">
        <f>IF('R8a - Net Debt input'!G26 = "","",'R8a - Net Debt input'!G26)</f>
        <v>Floating</v>
      </c>
      <c r="G19" s="1237" t="str">
        <f>IF('R8a - Net Debt input'!H26 = "","",'R8a - Net Debt input'!H26)</f>
        <v>Senior</v>
      </c>
      <c r="H19" s="479" t="str">
        <f>IF('R8a - Net Debt input'!I26 = "","",'R8a - Net Debt input'!I26)</f>
        <v>LIBOR 6 month</v>
      </c>
      <c r="I19" s="758">
        <f>IF('R8a - Net Debt input'!J26 = "","",'R8a - Net Debt input'!J26)</f>
        <v>2.5035234E-2</v>
      </c>
      <c r="J19" s="472"/>
      <c r="K19" s="473"/>
      <c r="L19" s="474"/>
      <c r="M19" s="1522">
        <v>0</v>
      </c>
      <c r="N19" s="1522">
        <v>0</v>
      </c>
      <c r="O19" s="1522">
        <v>0</v>
      </c>
      <c r="P19" s="1522">
        <v>0</v>
      </c>
      <c r="Q19" s="1096">
        <v>3.2</v>
      </c>
      <c r="R19" s="1096">
        <v>1.9</v>
      </c>
      <c r="S19" s="1522">
        <v>0</v>
      </c>
      <c r="T19" s="1522">
        <v>0</v>
      </c>
      <c r="U19" s="1522">
        <v>0</v>
      </c>
      <c r="V19" s="1522">
        <v>0</v>
      </c>
      <c r="W19" s="1522">
        <v>0</v>
      </c>
      <c r="X19" s="1522">
        <v>0</v>
      </c>
      <c r="Y19" s="1522">
        <v>0</v>
      </c>
    </row>
    <row r="20" spans="2:25" outlineLevel="1">
      <c r="B20" s="521" t="s">
        <v>290</v>
      </c>
      <c r="C20" s="480">
        <f>IF('R8a - Net Debt input'!D27 = "","",'R8a - Net Debt input'!D27)</f>
        <v>39863</v>
      </c>
      <c r="D20" s="480">
        <f>IF('R8a - Net Debt input'!E27 = "","",'R8a - Net Debt input'!E27)</f>
        <v>43515</v>
      </c>
      <c r="E20" s="481" t="str">
        <f>IF('R8a - Net Debt input'!F27 = "","",'R8a - Net Debt input'!F27)</f>
        <v>10 YR FLOATING RATE DEBT: PAY 6M Euribor +273 bp EUR 100.0 M MAT: 19-FEB-2019</v>
      </c>
      <c r="F20" s="482" t="str">
        <f>IF('R8a - Net Debt input'!G27 = "","",'R8a - Net Debt input'!G27)</f>
        <v>Floating</v>
      </c>
      <c r="G20" s="1238" t="str">
        <f>IF('R8a - Net Debt input'!H27 = "","",'R8a - Net Debt input'!H27)</f>
        <v>Senior</v>
      </c>
      <c r="H20" s="482" t="str">
        <f>IF('R8a - Net Debt input'!I27 = "","",'R8a - Net Debt input'!I27)</f>
        <v>LIBOR 6 month</v>
      </c>
      <c r="I20" s="759">
        <f>IF('R8a - Net Debt input'!J27 = "","",'R8a - Net Debt input'!J27)</f>
        <v>2.7336952000000001E-2</v>
      </c>
      <c r="J20" s="472"/>
      <c r="K20" s="473"/>
      <c r="L20" s="474"/>
      <c r="M20" s="1522">
        <v>0</v>
      </c>
      <c r="N20" s="1522">
        <v>0</v>
      </c>
      <c r="O20" s="1522">
        <v>0</v>
      </c>
      <c r="P20" s="1522">
        <v>0</v>
      </c>
      <c r="Q20" s="1096">
        <v>3.9</v>
      </c>
      <c r="R20" s="1096">
        <v>3.7</v>
      </c>
      <c r="S20" s="1522">
        <v>0</v>
      </c>
      <c r="T20" s="1522">
        <v>0</v>
      </c>
      <c r="U20" s="1522">
        <v>0</v>
      </c>
      <c r="V20" s="1522">
        <v>0</v>
      </c>
      <c r="W20" s="1522">
        <v>0</v>
      </c>
      <c r="X20" s="1522">
        <v>0</v>
      </c>
      <c r="Y20" s="1522">
        <v>0</v>
      </c>
    </row>
    <row r="21" spans="2:25" outlineLevel="1">
      <c r="B21" s="521" t="s">
        <v>291</v>
      </c>
      <c r="C21" s="480">
        <f>IF('R8a - Net Debt input'!D28 = "","",'R8a - Net Debt input'!D28)</f>
        <v>34373</v>
      </c>
      <c r="D21" s="480">
        <f>IF('R8a - Net Debt input'!E28 = "","",'R8a - Net Debt input'!E28)</f>
        <v>52635</v>
      </c>
      <c r="E21" s="481" t="str">
        <f>IF('R8a - Net Debt input'!F28 = "","",'R8a - Net Debt input'!F28)</f>
        <v>50 YR FIXED RATE DEBT: PAY 7.12500% GBP 28.2 M MAT: 08-FEB-2044</v>
      </c>
      <c r="F21" s="482" t="str">
        <f>IF('R8a - Net Debt input'!G28 = "","",'R8a - Net Debt input'!G28)</f>
        <v>Fixed</v>
      </c>
      <c r="G21" s="1238" t="str">
        <f>IF('R8a - Net Debt input'!H28 = "","",'R8a - Net Debt input'!H28)</f>
        <v>Senior</v>
      </c>
      <c r="H21" s="482" t="str">
        <f>IF('R8a - Net Debt input'!I28 = "","",'R8a - Net Debt input'!I28)</f>
        <v>N/A</v>
      </c>
      <c r="I21" s="759">
        <f>IF('R8a - Net Debt input'!J28 = "","",'R8a - Net Debt input'!J28)</f>
        <v>7.1249999999999994E-2</v>
      </c>
      <c r="J21" s="472"/>
      <c r="K21" s="473"/>
      <c r="L21" s="474"/>
      <c r="M21" s="1522">
        <v>0</v>
      </c>
      <c r="N21" s="1522">
        <v>0</v>
      </c>
      <c r="O21" s="1522">
        <v>0</v>
      </c>
      <c r="P21" s="1522">
        <v>0</v>
      </c>
      <c r="Q21" s="1096">
        <v>0.7</v>
      </c>
      <c r="R21" s="1096">
        <v>0.7</v>
      </c>
      <c r="S21" s="1096">
        <v>0.7</v>
      </c>
      <c r="T21" s="1096">
        <v>0.72792859374999996</v>
      </c>
      <c r="U21" s="1096">
        <v>0.72995624999999997</v>
      </c>
      <c r="V21" s="1096">
        <v>0.72995624999999997</v>
      </c>
      <c r="W21" s="1096">
        <v>0.72995624999999997</v>
      </c>
      <c r="X21" s="1096">
        <v>0.72995624999999997</v>
      </c>
      <c r="Y21" s="1096">
        <v>0.72995624999999997</v>
      </c>
    </row>
    <row r="22" spans="2:25" outlineLevel="1">
      <c r="B22" s="521" t="s">
        <v>292</v>
      </c>
      <c r="C22" s="480">
        <f>IF('R8a - Net Debt input'!D29 = "","",'R8a - Net Debt input'!D29)</f>
        <v>34877</v>
      </c>
      <c r="D22" s="480">
        <f>IF('R8a - Net Debt input'!E29 = "","",'R8a - Net Debt input'!E29)</f>
        <v>45835</v>
      </c>
      <c r="E22" s="481" t="str">
        <f>IF('R8a - Net Debt input'!F29 = "","",'R8a - Net Debt input'!F29)</f>
        <v>30 YR FIXED RATE DEBT: PAY 8.75000% GBP 57.937M MAT: 06/27/25</v>
      </c>
      <c r="F22" s="482" t="str">
        <f>IF('R8a - Net Debt input'!G29 = "","",'R8a - Net Debt input'!G29)</f>
        <v>Fixed</v>
      </c>
      <c r="G22" s="1238" t="str">
        <f>IF('R8a - Net Debt input'!H29 = "","",'R8a - Net Debt input'!H29)</f>
        <v>Senior</v>
      </c>
      <c r="H22" s="482" t="str">
        <f>IF('R8a - Net Debt input'!I29 = "","",'R8a - Net Debt input'!I29)</f>
        <v>N/A</v>
      </c>
      <c r="I22" s="759">
        <f>IF('R8a - Net Debt input'!J29 = "","",'R8a - Net Debt input'!J29)</f>
        <v>8.7499999999999994E-2</v>
      </c>
      <c r="J22" s="472"/>
      <c r="K22" s="473"/>
      <c r="L22" s="474"/>
      <c r="M22" s="1522">
        <v>0</v>
      </c>
      <c r="N22" s="1522">
        <v>0</v>
      </c>
      <c r="O22" s="1522">
        <v>0</v>
      </c>
      <c r="P22" s="1522">
        <v>0</v>
      </c>
      <c r="Q22" s="1096">
        <v>1.4</v>
      </c>
      <c r="R22" s="1096">
        <v>1.5</v>
      </c>
      <c r="S22" s="1096">
        <v>1.4</v>
      </c>
      <c r="T22" s="1096">
        <v>1.4206303124999999</v>
      </c>
      <c r="U22" s="1096">
        <v>1.4245874999999999</v>
      </c>
      <c r="V22" s="1096">
        <v>1.4245874999999999</v>
      </c>
      <c r="W22" s="1096">
        <v>1.4245874999999999</v>
      </c>
      <c r="X22" s="1096">
        <v>1.4245874999999999</v>
      </c>
      <c r="Y22" s="1096">
        <v>0.34427531249999999</v>
      </c>
    </row>
    <row r="23" spans="2:25" outlineLevel="1">
      <c r="B23" s="521" t="s">
        <v>293</v>
      </c>
      <c r="C23" s="480">
        <f>IF('R8a - Net Debt input'!D30 = "","",'R8a - Net Debt input'!D30)</f>
        <v>36070</v>
      </c>
      <c r="D23" s="480">
        <f>IF('R8a - Net Debt input'!E30 = "","",'R8a - Net Debt input'!E30)</f>
        <v>47028</v>
      </c>
      <c r="E23" s="481" t="str">
        <f>IF('R8a - Net Debt input'!F30 = "","",'R8a - Net Debt input'!F30)</f>
        <v>30 YR FIXED RATE DEBT: PAY 6.20000% GBP 50.0 M MAT: 02-OCT-2028</v>
      </c>
      <c r="F23" s="482" t="str">
        <f>IF('R8a - Net Debt input'!G30 = "","",'R8a - Net Debt input'!G30)</f>
        <v>Fixed</v>
      </c>
      <c r="G23" s="1238" t="str">
        <f>IF('R8a - Net Debt input'!H30 = "","",'R8a - Net Debt input'!H30)</f>
        <v>Senior</v>
      </c>
      <c r="H23" s="482" t="str">
        <f>IF('R8a - Net Debt input'!I30 = "","",'R8a - Net Debt input'!I30)</f>
        <v>N/A</v>
      </c>
      <c r="I23" s="759">
        <f>IF('R8a - Net Debt input'!J30 = "","",'R8a - Net Debt input'!J30)</f>
        <v>6.2E-2</v>
      </c>
      <c r="J23" s="472"/>
      <c r="K23" s="473"/>
      <c r="L23" s="474"/>
      <c r="M23" s="1522">
        <v>0</v>
      </c>
      <c r="N23" s="1522">
        <v>0</v>
      </c>
      <c r="O23" s="1522">
        <v>0</v>
      </c>
      <c r="P23" s="1522">
        <v>0</v>
      </c>
      <c r="Q23" s="1096">
        <v>3.1</v>
      </c>
      <c r="R23" s="1096">
        <v>3.1</v>
      </c>
      <c r="S23" s="1096">
        <v>3.1</v>
      </c>
      <c r="T23" s="1096">
        <v>3.0917533675132467</v>
      </c>
      <c r="U23" s="1096">
        <v>3.1090005913781842</v>
      </c>
      <c r="V23" s="1096">
        <v>3.1090005913781842</v>
      </c>
      <c r="W23" s="1096">
        <v>3.1090005913781842</v>
      </c>
      <c r="X23" s="1096">
        <v>3.1090005913781842</v>
      </c>
      <c r="Y23" s="1096">
        <v>3.1090005913781842</v>
      </c>
    </row>
    <row r="24" spans="2:25" outlineLevel="1">
      <c r="B24" s="521" t="s">
        <v>294</v>
      </c>
      <c r="C24" s="480">
        <f>IF('R8a - Net Debt input'!D31 = "","",'R8a - Net Debt input'!D31)</f>
        <v>39067</v>
      </c>
      <c r="D24" s="480">
        <f>IF('R8a - Net Debt input'!E31 = "","",'R8a - Net Debt input'!E31)</f>
        <v>45642</v>
      </c>
      <c r="E24" s="481" t="str">
        <f>IF('R8a - Net Debt input'!F31 = "","",'R8a - Net Debt input'!F31)</f>
        <v>18 YR FIXED RATE DEBT: PAY 7.00000% GBP 282.502M MAT: 16-DEC-2024</v>
      </c>
      <c r="F24" s="482" t="str">
        <f>IF('R8a - Net Debt input'!G31 = "","",'R8a - Net Debt input'!G31)</f>
        <v>Fixed</v>
      </c>
      <c r="G24" s="1238" t="str">
        <f>IF('R8a - Net Debt input'!H31 = "","",'R8a - Net Debt input'!H31)</f>
        <v>Senior</v>
      </c>
      <c r="H24" s="482" t="str">
        <f>IF('R8a - Net Debt input'!I31 = "","",'R8a - Net Debt input'!I31)</f>
        <v>N/A</v>
      </c>
      <c r="I24" s="759">
        <f>IF('R8a - Net Debt input'!J31 = "","",'R8a - Net Debt input'!J31)</f>
        <v>7.0000000000000007E-2</v>
      </c>
      <c r="J24" s="472"/>
      <c r="K24" s="473"/>
      <c r="L24" s="474"/>
      <c r="M24" s="1522">
        <v>0</v>
      </c>
      <c r="N24" s="1522">
        <v>0</v>
      </c>
      <c r="O24" s="1522">
        <v>0</v>
      </c>
      <c r="P24" s="1522">
        <v>0</v>
      </c>
      <c r="Q24" s="1096">
        <v>5.7</v>
      </c>
      <c r="R24" s="1096">
        <v>5.8</v>
      </c>
      <c r="S24" s="1096">
        <v>5.7</v>
      </c>
      <c r="T24" s="1096">
        <v>5.7338981388888897</v>
      </c>
      <c r="U24" s="1096">
        <v>5.7498699999999996</v>
      </c>
      <c r="V24" s="1096">
        <v>5.7498699999999996</v>
      </c>
      <c r="W24" s="1096">
        <v>5.7498699999999996</v>
      </c>
      <c r="X24" s="1096">
        <v>4.0887964444444398</v>
      </c>
      <c r="Y24" s="1522">
        <v>0</v>
      </c>
    </row>
    <row r="25" spans="2:25" outlineLevel="1">
      <c r="B25" s="521" t="s">
        <v>295</v>
      </c>
      <c r="C25" s="480">
        <f>IF('R8a - Net Debt input'!D32 = "","",'R8a - Net Debt input'!D32)</f>
        <v>37286</v>
      </c>
      <c r="D25" s="480">
        <f>IF('R8a - Net Debt input'!E32 = "","",'R8a - Net Debt input'!E32)</f>
        <v>42893</v>
      </c>
      <c r="E25" s="481" t="str">
        <f>IF('R8a - Net Debt input'!F32 = "","",'R8a - Net Debt input'!F32)</f>
        <v>15.4 YR FIXED RATE DEBT: PAY 6.00000% GBP 250.0 M MAT: 07-JUN-2017</v>
      </c>
      <c r="F25" s="482" t="str">
        <f>IF('R8a - Net Debt input'!G32 = "","",'R8a - Net Debt input'!G32)</f>
        <v>Fixed</v>
      </c>
      <c r="G25" s="1238" t="str">
        <f>IF('R8a - Net Debt input'!H32 = "","",'R8a - Net Debt input'!H32)</f>
        <v>Senior</v>
      </c>
      <c r="H25" s="482" t="str">
        <f>IF('R8a - Net Debt input'!I32 = "","",'R8a - Net Debt input'!I32)</f>
        <v>N/A</v>
      </c>
      <c r="I25" s="759">
        <f>IF('R8a - Net Debt input'!J32 = "","",'R8a - Net Debt input'!J32)</f>
        <v>0.06</v>
      </c>
      <c r="J25" s="472"/>
      <c r="K25" s="473"/>
      <c r="L25" s="474"/>
      <c r="M25" s="1522">
        <v>0</v>
      </c>
      <c r="N25" s="1522">
        <v>0</v>
      </c>
      <c r="O25" s="1522">
        <v>0</v>
      </c>
      <c r="P25" s="1522">
        <v>0</v>
      </c>
      <c r="Q25" s="1096">
        <v>2.5</v>
      </c>
      <c r="R25" s="1522">
        <v>0</v>
      </c>
      <c r="S25" s="1522">
        <v>0</v>
      </c>
      <c r="T25" s="1522">
        <v>0</v>
      </c>
      <c r="U25" s="1522">
        <v>0</v>
      </c>
      <c r="V25" s="1522">
        <v>0</v>
      </c>
      <c r="W25" s="1522">
        <v>0</v>
      </c>
      <c r="X25" s="1522">
        <v>0</v>
      </c>
      <c r="Y25" s="1522">
        <v>0</v>
      </c>
    </row>
    <row r="26" spans="2:25" outlineLevel="1">
      <c r="B26" s="521" t="s">
        <v>296</v>
      </c>
      <c r="C26" s="480">
        <f>IF('R8a - Net Debt input'!D33 = "","",'R8a - Net Debt input'!D33)</f>
        <v>37779</v>
      </c>
      <c r="D26" s="480">
        <f>IF('R8a - Net Debt input'!E33 = "","",'R8a - Net Debt input'!E33)</f>
        <v>42893</v>
      </c>
      <c r="E26" s="481" t="str">
        <f>IF('R8a - Net Debt input'!F33 = "","",'R8a - Net Debt input'!F33)</f>
        <v>14 YR FIXED RATE DEBT: PAY 6.00000% GBP 50.0 M MAT: 07-JUN-2017</v>
      </c>
      <c r="F26" s="482" t="str">
        <f>IF('R8a - Net Debt input'!G33 = "","",'R8a - Net Debt input'!G33)</f>
        <v>Fixed</v>
      </c>
      <c r="G26" s="1238" t="str">
        <f>IF('R8a - Net Debt input'!H33 = "","",'R8a - Net Debt input'!H33)</f>
        <v>Senior</v>
      </c>
      <c r="H26" s="482" t="str">
        <f>IF('R8a - Net Debt input'!I33 = "","",'R8a - Net Debt input'!I33)</f>
        <v>N/A</v>
      </c>
      <c r="I26" s="759">
        <f>IF('R8a - Net Debt input'!J33 = "","",'R8a - Net Debt input'!J33)</f>
        <v>0.06</v>
      </c>
      <c r="J26" s="472"/>
      <c r="K26" s="473"/>
      <c r="L26" s="474"/>
      <c r="M26" s="1522">
        <v>0</v>
      </c>
      <c r="N26" s="1522">
        <v>0</v>
      </c>
      <c r="O26" s="1522">
        <v>0</v>
      </c>
      <c r="P26" s="1522">
        <v>0</v>
      </c>
      <c r="Q26" s="1096">
        <v>0.4</v>
      </c>
      <c r="R26" s="1522">
        <v>0</v>
      </c>
      <c r="S26" s="1522">
        <v>0</v>
      </c>
      <c r="T26" s="1522">
        <v>0</v>
      </c>
      <c r="U26" s="1522">
        <v>0</v>
      </c>
      <c r="V26" s="1522">
        <v>0</v>
      </c>
      <c r="W26" s="1522">
        <v>0</v>
      </c>
      <c r="X26" s="1522">
        <v>0</v>
      </c>
      <c r="Y26" s="1522">
        <v>0</v>
      </c>
    </row>
    <row r="27" spans="2:25" outlineLevel="1">
      <c r="B27" s="521" t="s">
        <v>297</v>
      </c>
      <c r="C27" s="480">
        <f>IF('R8a - Net Debt input'!D34 = "","",'R8a - Net Debt input'!D34)</f>
        <v>39510</v>
      </c>
      <c r="D27" s="480">
        <f>IF('R8a - Net Debt input'!E34 = "","",'R8a - Net Debt input'!E34)</f>
        <v>43893</v>
      </c>
      <c r="E27" s="481" t="str">
        <f>IF('R8a - Net Debt input'!F34 = "","",'R8a - Net Debt input'!F34)</f>
        <v>12 YR FIXED RATE DEBT: PAY 6.37500% GBP 300.0 M MAT: 03-MAR-2020</v>
      </c>
      <c r="F27" s="482" t="str">
        <f>IF('R8a - Net Debt input'!G34 = "","",'R8a - Net Debt input'!G34)</f>
        <v>Fixed</v>
      </c>
      <c r="G27" s="1238" t="str">
        <f>IF('R8a - Net Debt input'!H34 = "","",'R8a - Net Debt input'!H34)</f>
        <v>Senior</v>
      </c>
      <c r="H27" s="482" t="str">
        <f>IF('R8a - Net Debt input'!I34 = "","",'R8a - Net Debt input'!I34)</f>
        <v>N/A</v>
      </c>
      <c r="I27" s="759">
        <f>IF('R8a - Net Debt input'!J34 = "","",'R8a - Net Debt input'!J34)</f>
        <v>6.3750000000000001E-2</v>
      </c>
      <c r="J27" s="472"/>
      <c r="K27" s="473"/>
      <c r="L27" s="474"/>
      <c r="M27" s="1522">
        <v>0</v>
      </c>
      <c r="N27" s="1522">
        <v>0</v>
      </c>
      <c r="O27" s="1522">
        <v>0</v>
      </c>
      <c r="P27" s="1522">
        <v>0</v>
      </c>
      <c r="Q27" s="1096">
        <v>9</v>
      </c>
      <c r="R27" s="1096">
        <v>9</v>
      </c>
      <c r="S27" s="1096">
        <v>8.3000000000000007</v>
      </c>
      <c r="T27" s="1522">
        <v>0</v>
      </c>
      <c r="U27" s="1522">
        <v>0</v>
      </c>
      <c r="V27" s="1522">
        <v>0</v>
      </c>
      <c r="W27" s="1522">
        <v>0</v>
      </c>
      <c r="X27" s="1522">
        <v>0</v>
      </c>
      <c r="Y27" s="1522">
        <v>0</v>
      </c>
    </row>
    <row r="28" spans="2:25" outlineLevel="1">
      <c r="B28" s="521" t="s">
        <v>870</v>
      </c>
      <c r="C28" s="477">
        <f>IF('R8a - Net Debt input'!D35 = "","",'R8a - Net Debt input'!D35)</f>
        <v>39510</v>
      </c>
      <c r="D28" s="477">
        <f>IF('R8a - Net Debt input'!E35 = "","",'R8a - Net Debt input'!E35)</f>
        <v>43893</v>
      </c>
      <c r="E28" s="478" t="str">
        <f>IF('R8a - Net Debt input'!F35 = "","",'R8a - Net Debt input'!F35)</f>
        <v>12 YR FIXED RATE DEBT: PAY 6.37500% GBP 60.0 M MAT: 03-MAR-2020</v>
      </c>
      <c r="F28" s="479" t="str">
        <f>IF('R8a - Net Debt input'!G35 = "","",'R8a - Net Debt input'!G35)</f>
        <v>Fixed</v>
      </c>
      <c r="G28" s="1237" t="str">
        <f>IF('R8a - Net Debt input'!H35 = "","",'R8a - Net Debt input'!H35)</f>
        <v>Senior</v>
      </c>
      <c r="H28" s="479" t="str">
        <f>IF('R8a - Net Debt input'!I35 = "","",'R8a - Net Debt input'!I35)</f>
        <v>N/A</v>
      </c>
      <c r="I28" s="758">
        <f>IF('R8a - Net Debt input'!J35 = "","",'R8a - Net Debt input'!J35)</f>
        <v>6.3750000000000001E-2</v>
      </c>
      <c r="J28" s="472"/>
      <c r="K28" s="473"/>
      <c r="L28" s="474"/>
      <c r="M28" s="1522">
        <v>0</v>
      </c>
      <c r="N28" s="1522">
        <v>0</v>
      </c>
      <c r="O28" s="1522">
        <v>0</v>
      </c>
      <c r="P28" s="1522">
        <v>0</v>
      </c>
      <c r="Q28" s="1522">
        <v>0</v>
      </c>
      <c r="R28" s="1522">
        <v>0</v>
      </c>
      <c r="S28" s="1522">
        <v>0</v>
      </c>
      <c r="T28" s="1522">
        <v>0</v>
      </c>
      <c r="U28" s="1522">
        <v>0</v>
      </c>
      <c r="V28" s="1522">
        <v>0</v>
      </c>
      <c r="W28" s="1522">
        <v>0</v>
      </c>
      <c r="X28" s="1522">
        <v>0</v>
      </c>
      <c r="Y28" s="1522">
        <v>0</v>
      </c>
    </row>
    <row r="29" spans="2:25" outlineLevel="1">
      <c r="B29" s="521" t="s">
        <v>871</v>
      </c>
      <c r="C29" s="480">
        <f>IF('R8a - Net Debt input'!D36 = "","",'R8a - Net Debt input'!D36)</f>
        <v>39581</v>
      </c>
      <c r="D29" s="480">
        <f>IF('R8a - Net Debt input'!E36 = "","",'R8a - Net Debt input'!E36)</f>
        <v>50538</v>
      </c>
      <c r="E29" s="481" t="str">
        <f>IF('R8a - Net Debt input'!F36 = "","",'R8a - Net Debt input'!F36)</f>
        <v>30 YR FIXED RATE DEBT: PAY 6.00000% GBP 30.0 M MAT: 13-MAY-2038</v>
      </c>
      <c r="F29" s="482" t="str">
        <f>IF('R8a - Net Debt input'!G36 = "","",'R8a - Net Debt input'!G36)</f>
        <v>Fixed</v>
      </c>
      <c r="G29" s="1238" t="str">
        <f>IF('R8a - Net Debt input'!H36 = "","",'R8a - Net Debt input'!H36)</f>
        <v>Senior</v>
      </c>
      <c r="H29" s="482" t="str">
        <f>IF('R8a - Net Debt input'!I36 = "","",'R8a - Net Debt input'!I36)</f>
        <v>N/A</v>
      </c>
      <c r="I29" s="759">
        <f>IF('R8a - Net Debt input'!J36 = "","",'R8a - Net Debt input'!J36)</f>
        <v>0.06</v>
      </c>
      <c r="J29" s="472"/>
      <c r="K29" s="473"/>
      <c r="L29" s="474"/>
      <c r="M29" s="1522">
        <v>0</v>
      </c>
      <c r="N29" s="1522">
        <v>0</v>
      </c>
      <c r="O29" s="1522">
        <v>0</v>
      </c>
      <c r="P29" s="1522">
        <v>0</v>
      </c>
      <c r="Q29" s="1522">
        <v>0</v>
      </c>
      <c r="R29" s="1522">
        <v>0</v>
      </c>
      <c r="S29" s="1522">
        <v>0</v>
      </c>
      <c r="T29" s="1522">
        <v>0</v>
      </c>
      <c r="U29" s="1522">
        <v>0</v>
      </c>
      <c r="V29" s="1522">
        <v>0</v>
      </c>
      <c r="W29" s="1522">
        <v>0</v>
      </c>
      <c r="X29" s="1522">
        <v>0</v>
      </c>
      <c r="Y29" s="1522">
        <v>0</v>
      </c>
    </row>
    <row r="30" spans="2:25" outlineLevel="1">
      <c r="B30" s="521" t="s">
        <v>872</v>
      </c>
      <c r="C30" s="480">
        <f>IF('R8a - Net Debt input'!D37 = "","",'R8a - Net Debt input'!D37)</f>
        <v>39581</v>
      </c>
      <c r="D30" s="480">
        <f>IF('R8a - Net Debt input'!E37 = "","",'R8a - Net Debt input'!E37)</f>
        <v>50538</v>
      </c>
      <c r="E30" s="481" t="str">
        <f>IF('R8a - Net Debt input'!F37 = "","",'R8a - Net Debt input'!F37)</f>
        <v>30 YR FIXED RATE DEBT: PAY 6.00000% GBP 11.0 M MAT: 13-MAY-2038</v>
      </c>
      <c r="F30" s="482" t="str">
        <f>IF('R8a - Net Debt input'!G37 = "","",'R8a - Net Debt input'!G37)</f>
        <v>Fixed</v>
      </c>
      <c r="G30" s="1238" t="str">
        <f>IF('R8a - Net Debt input'!H37 = "","",'R8a - Net Debt input'!H37)</f>
        <v>Senior</v>
      </c>
      <c r="H30" s="482" t="str">
        <f>IF('R8a - Net Debt input'!I37 = "","",'R8a - Net Debt input'!I37)</f>
        <v>N/A</v>
      </c>
      <c r="I30" s="759">
        <f>IF('R8a - Net Debt input'!J37 = "","",'R8a - Net Debt input'!J37)</f>
        <v>0.06</v>
      </c>
      <c r="J30" s="472"/>
      <c r="K30" s="473"/>
      <c r="L30" s="474"/>
      <c r="M30" s="1522">
        <v>0</v>
      </c>
      <c r="N30" s="1522">
        <v>0</v>
      </c>
      <c r="O30" s="1522">
        <v>0</v>
      </c>
      <c r="P30" s="1522">
        <v>0</v>
      </c>
      <c r="Q30" s="1096">
        <v>0.5</v>
      </c>
      <c r="R30" s="1096">
        <v>0.5</v>
      </c>
      <c r="S30" s="1096">
        <v>0.5</v>
      </c>
      <c r="T30" s="1096">
        <v>0.46710902586742781</v>
      </c>
      <c r="U30" s="1096">
        <v>0.46885660063237711</v>
      </c>
      <c r="V30" s="1096">
        <v>0.46876543293491713</v>
      </c>
      <c r="W30" s="1096">
        <v>0.46905199945697174</v>
      </c>
      <c r="X30" s="1096">
        <v>0.46838769871540253</v>
      </c>
      <c r="Y30" s="1096">
        <v>0.46885660063237711</v>
      </c>
    </row>
    <row r="31" spans="2:25" outlineLevel="1">
      <c r="B31" s="521" t="s">
        <v>873</v>
      </c>
      <c r="C31" s="480">
        <f>IF('R8a - Net Debt input'!D38 = "","",'R8a - Net Debt input'!D38)</f>
        <v>39581</v>
      </c>
      <c r="D31" s="480">
        <f>IF('R8a - Net Debt input'!E38 = "","",'R8a - Net Debt input'!E38)</f>
        <v>50538</v>
      </c>
      <c r="E31" s="481" t="str">
        <f>IF('R8a - Net Debt input'!F38 = "","",'R8a - Net Debt input'!F38)</f>
        <v>30 YR FIXED RATE DEBT: PAY 6.00000% GBP 24.0 M MAT: 13-MAY-2038</v>
      </c>
      <c r="F31" s="482" t="str">
        <f>IF('R8a - Net Debt input'!G38 = "","",'R8a - Net Debt input'!G38)</f>
        <v>Fixed</v>
      </c>
      <c r="G31" s="1238" t="str">
        <f>IF('R8a - Net Debt input'!H38 = "","",'R8a - Net Debt input'!H38)</f>
        <v>Senior</v>
      </c>
      <c r="H31" s="482" t="str">
        <f>IF('R8a - Net Debt input'!I38 = "","",'R8a - Net Debt input'!I38)</f>
        <v>N/A</v>
      </c>
      <c r="I31" s="759">
        <f>IF('R8a - Net Debt input'!J38 = "","",'R8a - Net Debt input'!J38)</f>
        <v>0.06</v>
      </c>
      <c r="J31" s="472"/>
      <c r="K31" s="473"/>
      <c r="L31" s="474"/>
      <c r="M31" s="1522">
        <v>0</v>
      </c>
      <c r="N31" s="1522">
        <v>0</v>
      </c>
      <c r="O31" s="1522">
        <v>0</v>
      </c>
      <c r="P31" s="1522">
        <v>0</v>
      </c>
      <c r="Q31" s="1096">
        <v>1.6</v>
      </c>
      <c r="R31" s="1096">
        <v>1.5</v>
      </c>
      <c r="S31" s="1096">
        <v>1.5</v>
      </c>
      <c r="T31" s="1096">
        <v>1.4958572624016266</v>
      </c>
      <c r="U31" s="1096">
        <v>1.5014290374515451</v>
      </c>
      <c r="V31" s="1096">
        <v>1.5011326374598051</v>
      </c>
      <c r="W31" s="1096">
        <v>1.5020170074849157</v>
      </c>
      <c r="X31" s="1096">
        <v>1.4999518674429546</v>
      </c>
      <c r="Y31" s="1096">
        <v>1.5014290374515451</v>
      </c>
    </row>
    <row r="32" spans="2:25" outlineLevel="1">
      <c r="B32" s="521" t="s">
        <v>874</v>
      </c>
      <c r="C32" s="480">
        <f>IF('R8a - Net Debt input'!D39 = "","",'R8a - Net Debt input'!D39)</f>
        <v>39946</v>
      </c>
      <c r="D32" s="480">
        <f>IF('R8a - Net Debt input'!E39 = "","",'R8a - Net Debt input'!E39)</f>
        <v>50538</v>
      </c>
      <c r="E32" s="481" t="str">
        <f>IF('R8a - Net Debt input'!F39 = "","",'R8a - Net Debt input'!F39)</f>
        <v>29 YR FIXED RATE DEBT: PAY 6.00000% GBP 5.0 M MAT: 13-MAY-2038</v>
      </c>
      <c r="F32" s="482" t="str">
        <f>IF('R8a - Net Debt input'!G39 = "","",'R8a - Net Debt input'!G39)</f>
        <v>Fixed</v>
      </c>
      <c r="G32" s="1238" t="str">
        <f>IF('R8a - Net Debt input'!H39 = "","",'R8a - Net Debt input'!H39)</f>
        <v>Senior</v>
      </c>
      <c r="H32" s="482" t="str">
        <f>IF('R8a - Net Debt input'!I39 = "","",'R8a - Net Debt input'!I39)</f>
        <v>N/A</v>
      </c>
      <c r="I32" s="759">
        <f>IF('R8a - Net Debt input'!J39 = "","",'R8a - Net Debt input'!J39)</f>
        <v>0.06</v>
      </c>
      <c r="J32" s="472"/>
      <c r="K32" s="473"/>
      <c r="L32" s="474"/>
      <c r="M32" s="1522">
        <v>0</v>
      </c>
      <c r="N32" s="1522">
        <v>0</v>
      </c>
      <c r="O32" s="1522">
        <v>0</v>
      </c>
      <c r="P32" s="1522">
        <v>0</v>
      </c>
      <c r="Q32" s="1096">
        <v>0.3</v>
      </c>
      <c r="R32" s="1096">
        <v>0.3</v>
      </c>
      <c r="S32" s="1096">
        <v>0.3</v>
      </c>
      <c r="T32" s="1096">
        <v>0.30602528763173287</v>
      </c>
      <c r="U32" s="1096">
        <v>0.30715901814258151</v>
      </c>
      <c r="V32" s="1096">
        <v>0.30709726814430255</v>
      </c>
      <c r="W32" s="1096">
        <v>0.30726986222032104</v>
      </c>
      <c r="X32" s="1096">
        <v>0.30686292407000504</v>
      </c>
      <c r="Y32" s="1096">
        <v>0.30715901814258151</v>
      </c>
    </row>
    <row r="33" spans="2:25" outlineLevel="1">
      <c r="B33" s="521" t="s">
        <v>875</v>
      </c>
      <c r="C33" s="480">
        <f>IF('R8a - Net Debt input'!D40 = "","",'R8a - Net Debt input'!D40)</f>
        <v>39946</v>
      </c>
      <c r="D33" s="480">
        <f>IF('R8a - Net Debt input'!E40 = "","",'R8a - Net Debt input'!E40)</f>
        <v>50538</v>
      </c>
      <c r="E33" s="481" t="str">
        <f>IF('R8a - Net Debt input'!F40 = "","",'R8a - Net Debt input'!F40)</f>
        <v>29 YR FIXED RATE DEBT: PAY 6.00000% GBP 8.0 M MAT: 13-MAY-2038</v>
      </c>
      <c r="F33" s="482" t="str">
        <f>IF('R8a - Net Debt input'!G40 = "","",'R8a - Net Debt input'!G40)</f>
        <v>Fixed</v>
      </c>
      <c r="G33" s="1238" t="str">
        <f>IF('R8a - Net Debt input'!H40 = "","",'R8a - Net Debt input'!H40)</f>
        <v>Senior</v>
      </c>
      <c r="H33" s="482" t="str">
        <f>IF('R8a - Net Debt input'!I40 = "","",'R8a - Net Debt input'!I40)</f>
        <v>N/A</v>
      </c>
      <c r="I33" s="759">
        <f>IF('R8a - Net Debt input'!J40 = "","",'R8a - Net Debt input'!J40)</f>
        <v>0.06</v>
      </c>
      <c r="J33" s="472"/>
      <c r="K33" s="473"/>
      <c r="L33" s="474"/>
      <c r="M33" s="1522">
        <v>0</v>
      </c>
      <c r="N33" s="1522">
        <v>0</v>
      </c>
      <c r="O33" s="1522">
        <v>0</v>
      </c>
      <c r="P33" s="1522">
        <v>0</v>
      </c>
      <c r="Q33" s="1096">
        <v>0.5</v>
      </c>
      <c r="R33" s="1096">
        <v>0.5</v>
      </c>
      <c r="S33" s="1096">
        <v>0.5</v>
      </c>
      <c r="T33" s="1096">
        <v>0.47347175520086632</v>
      </c>
      <c r="U33" s="1096">
        <v>0.47520776826142153</v>
      </c>
      <c r="V33" s="1096">
        <v>0.47510896826417454</v>
      </c>
      <c r="W33" s="1096">
        <v>0.47535155281251479</v>
      </c>
      <c r="X33" s="1096">
        <v>0.47476758371858624</v>
      </c>
      <c r="Y33" s="1096">
        <v>0.47520776826142153</v>
      </c>
    </row>
    <row r="34" spans="2:25" outlineLevel="1">
      <c r="B34" s="521" t="s">
        <v>876</v>
      </c>
      <c r="C34" s="480">
        <f>IF('R8a - Net Debt input'!D41 = "","",'R8a - Net Debt input'!D41)</f>
        <v>40121</v>
      </c>
      <c r="D34" s="480">
        <f>IF('R8a - Net Debt input'!E41 = "","",'R8a - Net Debt input'!E41)</f>
        <v>43773</v>
      </c>
      <c r="E34" s="481" t="str">
        <f>IF('R8a - Net Debt input'!F41 = "","",'R8a - Net Debt input'!F41)</f>
        <v>10 YR FIXED RATE DEBT: PAY 4.02000% HKD 383.0 M MAT: 04-NOV-2019</v>
      </c>
      <c r="F34" s="482" t="str">
        <f>IF('R8a - Net Debt input'!G41 = "","",'R8a - Net Debt input'!G41)</f>
        <v>Fixed</v>
      </c>
      <c r="G34" s="1238" t="str">
        <f>IF('R8a - Net Debt input'!H41 = "","",'R8a - Net Debt input'!H41)</f>
        <v>Senior</v>
      </c>
      <c r="H34" s="482" t="str">
        <f>IF('R8a - Net Debt input'!I41 = "","",'R8a - Net Debt input'!I41)</f>
        <v>N/A</v>
      </c>
      <c r="I34" s="759">
        <f>IF('R8a - Net Debt input'!J41 = "","",'R8a - Net Debt input'!J41)</f>
        <v>4.02E-2</v>
      </c>
      <c r="J34" s="472"/>
      <c r="K34" s="473"/>
      <c r="L34" s="474"/>
      <c r="M34" s="1522">
        <v>0</v>
      </c>
      <c r="N34" s="1522">
        <v>0</v>
      </c>
      <c r="O34" s="1522">
        <v>0</v>
      </c>
      <c r="P34" s="1522">
        <v>0</v>
      </c>
      <c r="Q34" s="1096">
        <v>1.4</v>
      </c>
      <c r="R34" s="1096">
        <v>1.6</v>
      </c>
      <c r="S34" s="1096">
        <v>0.9</v>
      </c>
      <c r="T34" s="1522">
        <v>0</v>
      </c>
      <c r="U34" s="1522">
        <v>0</v>
      </c>
      <c r="V34" s="1522">
        <v>0</v>
      </c>
      <c r="W34" s="1522">
        <v>0</v>
      </c>
      <c r="X34" s="1522">
        <v>0</v>
      </c>
      <c r="Y34" s="1522">
        <v>0</v>
      </c>
    </row>
    <row r="35" spans="2:25" outlineLevel="1">
      <c r="B35" s="521" t="s">
        <v>877</v>
      </c>
      <c r="C35" s="480">
        <f>IF('R8a - Net Debt input'!D42 = "","",'R8a - Net Debt input'!D42)</f>
        <v>40212</v>
      </c>
      <c r="D35" s="480">
        <f>IF('R8a - Net Debt input'!E42 = "","",'R8a - Net Debt input'!E42)</f>
        <v>43864</v>
      </c>
      <c r="E35" s="481" t="str">
        <f>IF('R8a - Net Debt input'!F42 = "","",'R8a - Net Debt input'!F42)</f>
        <v>10 YR FIXED RATE DEBT: PAY 4.23000% HKD 380.0 M MAT: 03-FEB-2020</v>
      </c>
      <c r="F35" s="482" t="str">
        <f>IF('R8a - Net Debt input'!G42 = "","",'R8a - Net Debt input'!G42)</f>
        <v>Fixed</v>
      </c>
      <c r="G35" s="1238" t="str">
        <f>IF('R8a - Net Debt input'!H42 = "","",'R8a - Net Debt input'!H42)</f>
        <v>Senior</v>
      </c>
      <c r="H35" s="482" t="str">
        <f>IF('R8a - Net Debt input'!I42 = "","",'R8a - Net Debt input'!I42)</f>
        <v>N/A</v>
      </c>
      <c r="I35" s="759">
        <f>IF('R8a - Net Debt input'!J42 = "","",'R8a - Net Debt input'!J42)</f>
        <v>4.2299999999999997E-2</v>
      </c>
      <c r="J35" s="472"/>
      <c r="K35" s="473"/>
      <c r="L35" s="474"/>
      <c r="M35" s="1522">
        <v>0</v>
      </c>
      <c r="N35" s="1522">
        <v>0</v>
      </c>
      <c r="O35" s="1522">
        <v>0</v>
      </c>
      <c r="P35" s="1522">
        <v>0</v>
      </c>
      <c r="Q35" s="1096">
        <v>1.5</v>
      </c>
      <c r="R35" s="1096">
        <v>1.6</v>
      </c>
      <c r="S35" s="1096">
        <v>1.4</v>
      </c>
      <c r="T35" s="1522">
        <v>0</v>
      </c>
      <c r="U35" s="1522">
        <v>0</v>
      </c>
      <c r="V35" s="1522">
        <v>0</v>
      </c>
      <c r="W35" s="1522">
        <v>0</v>
      </c>
      <c r="X35" s="1522">
        <v>0</v>
      </c>
      <c r="Y35" s="1522">
        <v>0</v>
      </c>
    </row>
    <row r="36" spans="2:25" outlineLevel="1">
      <c r="B36" s="521" t="s">
        <v>878</v>
      </c>
      <c r="C36" s="480">
        <f>IF('R8a - Net Debt input'!D43 = "","",'R8a - Net Debt input'!D43)</f>
        <v>41264</v>
      </c>
      <c r="D36" s="480">
        <f>IF('R8a - Net Debt input'!E43 = "","",'R8a - Net Debt input'!E43)</f>
        <v>46742</v>
      </c>
      <c r="E36" s="481" t="str">
        <f>IF('R8a - Net Debt input'!F43 = "","",'R8a - Net Debt input'!F43)</f>
        <v>15 YR FIXED RATE DEBT: PAY 3.05000% HKD 300.0 M MAT: 21-DEC-2027</v>
      </c>
      <c r="F36" s="482" t="str">
        <f>IF('R8a - Net Debt input'!G43 = "","",'R8a - Net Debt input'!G43)</f>
        <v>Fixed</v>
      </c>
      <c r="G36" s="1238" t="str">
        <f>IF('R8a - Net Debt input'!H43 = "","",'R8a - Net Debt input'!H43)</f>
        <v>Senior</v>
      </c>
      <c r="H36" s="482" t="str">
        <f>IF('R8a - Net Debt input'!I43 = "","",'R8a - Net Debt input'!I43)</f>
        <v>N/A</v>
      </c>
      <c r="I36" s="759">
        <f>IF('R8a - Net Debt input'!J43 = "","",'R8a - Net Debt input'!J43)</f>
        <v>3.0499999999999999E-2</v>
      </c>
      <c r="J36" s="472"/>
      <c r="K36" s="473"/>
      <c r="L36" s="474"/>
      <c r="M36" s="1522">
        <v>0</v>
      </c>
      <c r="N36" s="1522">
        <v>0</v>
      </c>
      <c r="O36" s="1522">
        <v>0</v>
      </c>
      <c r="P36" s="1522">
        <v>0</v>
      </c>
      <c r="Q36" s="1096">
        <v>0.9</v>
      </c>
      <c r="R36" s="1096">
        <v>0.9</v>
      </c>
      <c r="S36" s="1096">
        <v>1</v>
      </c>
      <c r="T36" s="1096">
        <v>0.94777400000000001</v>
      </c>
      <c r="U36" s="1096">
        <v>0.95037776421165809</v>
      </c>
      <c r="V36" s="1096">
        <v>0.95037775999999996</v>
      </c>
      <c r="W36" s="1096">
        <v>0.95298154000000002</v>
      </c>
      <c r="X36" s="1096">
        <v>0.95037776006938002</v>
      </c>
      <c r="Y36" s="1096">
        <v>0.95037777099368703</v>
      </c>
    </row>
    <row r="37" spans="2:25" outlineLevel="1">
      <c r="B37" s="521" t="s">
        <v>879</v>
      </c>
      <c r="C37" s="477">
        <f>IF('R8a - Net Debt input'!D44 = "","",'R8a - Net Debt input'!D44)</f>
        <v>36238</v>
      </c>
      <c r="D37" s="477">
        <f>IF('R8a - Net Debt input'!E44 = "","",'R8a - Net Debt input'!E44)</f>
        <v>47200</v>
      </c>
      <c r="E37" s="478" t="str">
        <f>IF('R8a - Net Debt input'!F44 = "","",'R8a - Net Debt input'!F44)</f>
        <v>30 YR FIXED RATE DEBT: PAY 4.31000% USD 85.8 M MAT: 23-MAR-2029</v>
      </c>
      <c r="F37" s="479" t="str">
        <f>IF('R8a - Net Debt input'!G44 = "","",'R8a - Net Debt input'!G44)</f>
        <v>Fixed</v>
      </c>
      <c r="G37" s="1237" t="str">
        <f>IF('R8a - Net Debt input'!H44 = "","",'R8a - Net Debt input'!H44)</f>
        <v>Senior</v>
      </c>
      <c r="H37" s="479" t="str">
        <f>IF('R8a - Net Debt input'!I44 = "","",'R8a - Net Debt input'!I44)</f>
        <v>N/A</v>
      </c>
      <c r="I37" s="758">
        <f>IF('R8a - Net Debt input'!J44 = "","",'R8a - Net Debt input'!J44)</f>
        <v>4.3099999999999999E-2</v>
      </c>
      <c r="J37" s="472"/>
      <c r="K37" s="473"/>
      <c r="L37" s="474"/>
      <c r="M37" s="1522">
        <v>0</v>
      </c>
      <c r="N37" s="1522">
        <v>0</v>
      </c>
      <c r="O37" s="1522">
        <v>0</v>
      </c>
      <c r="P37" s="1522">
        <v>0</v>
      </c>
      <c r="Q37" s="1096">
        <v>2.7</v>
      </c>
      <c r="R37" s="1096">
        <v>2.8</v>
      </c>
      <c r="S37" s="1096">
        <v>3.1</v>
      </c>
      <c r="T37" s="1096">
        <v>2.9785998999999999</v>
      </c>
      <c r="U37" s="1096">
        <v>2.9785998999999999</v>
      </c>
      <c r="V37" s="1096">
        <v>2.9785998999999999</v>
      </c>
      <c r="W37" s="1096">
        <v>2.9785998999999999</v>
      </c>
      <c r="X37" s="1096">
        <v>2.9785998999999999</v>
      </c>
      <c r="Y37" s="1096">
        <v>2.9785998999999999</v>
      </c>
    </row>
    <row r="38" spans="2:25" outlineLevel="1">
      <c r="B38" s="521" t="s">
        <v>880</v>
      </c>
      <c r="C38" s="480">
        <f>IF('R8a - Net Debt input'!D45 = "","",'R8a - Net Debt input'!D45)</f>
        <v>36475</v>
      </c>
      <c r="D38" s="480">
        <f>IF('R8a - Net Debt input'!E45 = "","",'R8a - Net Debt input'!E45)</f>
        <v>47434</v>
      </c>
      <c r="E38" s="481" t="str">
        <f>IF('R8a - Net Debt input'!F45 = "","",'R8a - Net Debt input'!F45)</f>
        <v>30 YR FIXED RATE DEBT: PAY 4.63000% USD 92.7 M MAT: 12-NOV-2029</v>
      </c>
      <c r="F38" s="482" t="str">
        <f>IF('R8a - Net Debt input'!G45 = "","",'R8a - Net Debt input'!G45)</f>
        <v>Fixed</v>
      </c>
      <c r="G38" s="1238" t="str">
        <f>IF('R8a - Net Debt input'!H45 = "","",'R8a - Net Debt input'!H45)</f>
        <v>Senior</v>
      </c>
      <c r="H38" s="482" t="str">
        <f>IF('R8a - Net Debt input'!I45 = "","",'R8a - Net Debt input'!I45)</f>
        <v>N/A</v>
      </c>
      <c r="I38" s="759">
        <f>IF('R8a - Net Debt input'!J45 = "","",'R8a - Net Debt input'!J45)</f>
        <v>4.6300000000000001E-2</v>
      </c>
      <c r="J38" s="472"/>
      <c r="K38" s="473"/>
      <c r="L38" s="474"/>
      <c r="M38" s="1522">
        <v>0</v>
      </c>
      <c r="N38" s="1522">
        <v>0</v>
      </c>
      <c r="O38" s="1522">
        <v>0</v>
      </c>
      <c r="P38" s="1522">
        <v>0</v>
      </c>
      <c r="Q38" s="1096">
        <v>3.2</v>
      </c>
      <c r="R38" s="1096">
        <v>3.3</v>
      </c>
      <c r="S38" s="1096">
        <v>3.4</v>
      </c>
      <c r="T38" s="1096">
        <v>3.4467815372222201</v>
      </c>
      <c r="U38" s="1096">
        <v>3.4563826</v>
      </c>
      <c r="V38" s="1096">
        <v>3.4563826</v>
      </c>
      <c r="W38" s="1096">
        <v>3.4563826</v>
      </c>
      <c r="X38" s="1096">
        <v>3.4563826</v>
      </c>
      <c r="Y38" s="1096">
        <v>3.4563826</v>
      </c>
    </row>
    <row r="39" spans="2:25" outlineLevel="1">
      <c r="B39" s="521" t="s">
        <v>881</v>
      </c>
      <c r="C39" s="480">
        <f>IF('R8a - Net Debt input'!D46 = "","",'R8a - Net Debt input'!D46)</f>
        <v>39458</v>
      </c>
      <c r="D39" s="480">
        <f>IF('R8a - Net Debt input'!E46 = "","",'R8a - Net Debt input'!E46)</f>
        <v>44936</v>
      </c>
      <c r="E39" s="481" t="str">
        <f>IF('R8a - Net Debt input'!F46 = "","",'R8a - Net Debt input'!F46)</f>
        <v>15.0 YR FIXED RATE DEBT: PAY 2.54000% JPY 3000.0 M MAT: 10-JAN-2023</v>
      </c>
      <c r="F39" s="482" t="str">
        <f>IF('R8a - Net Debt input'!G46 = "","",'R8a - Net Debt input'!G46)</f>
        <v>Fixed</v>
      </c>
      <c r="G39" s="1238" t="str">
        <f>IF('R8a - Net Debt input'!H46 = "","",'R8a - Net Debt input'!H46)</f>
        <v>Senior</v>
      </c>
      <c r="H39" s="482" t="str">
        <f>IF('R8a - Net Debt input'!I46 = "","",'R8a - Net Debt input'!I46)</f>
        <v>N/A</v>
      </c>
      <c r="I39" s="759">
        <f>IF('R8a - Net Debt input'!J46 = "","",'R8a - Net Debt input'!J46)</f>
        <v>2.5399999999999999E-2</v>
      </c>
      <c r="J39" s="472"/>
      <c r="K39" s="473"/>
      <c r="L39" s="474"/>
      <c r="M39" s="1522">
        <v>0</v>
      </c>
      <c r="N39" s="1522">
        <v>0</v>
      </c>
      <c r="O39" s="1522">
        <v>0</v>
      </c>
      <c r="P39" s="1522">
        <v>0</v>
      </c>
      <c r="Q39" s="1096">
        <v>0.5</v>
      </c>
      <c r="R39" s="1096">
        <v>0.5</v>
      </c>
      <c r="S39" s="1096">
        <v>0.6</v>
      </c>
      <c r="T39" s="1096">
        <v>0.56956030000000002</v>
      </c>
      <c r="U39" s="1096">
        <v>0.56956030000000002</v>
      </c>
      <c r="V39" s="1096">
        <v>0.44140923249999997</v>
      </c>
      <c r="W39" s="1522">
        <v>0</v>
      </c>
      <c r="X39" s="1522">
        <v>0</v>
      </c>
      <c r="Y39" s="1522">
        <v>0</v>
      </c>
    </row>
    <row r="40" spans="2:25" outlineLevel="1">
      <c r="B40" s="521" t="s">
        <v>882</v>
      </c>
      <c r="C40" s="480">
        <f>IF('R8a - Net Debt input'!D47 = "","",'R8a - Net Debt input'!D47)</f>
        <v>39574</v>
      </c>
      <c r="D40" s="480">
        <f>IF('R8a - Net Debt input'!E47 = "","",'R8a - Net Debt input'!E47)</f>
        <v>43957</v>
      </c>
      <c r="E40" s="481" t="str">
        <f>IF('R8a - Net Debt input'!F47 = "","",'R8a - Net Debt input'!F47)</f>
        <v>12 YR FIXED RATE DEBT: PAY 8.60000% RON 40.0 M MAT: 06-MAY-2020</v>
      </c>
      <c r="F40" s="482" t="str">
        <f>IF('R8a - Net Debt input'!G47 = "","",'R8a - Net Debt input'!G47)</f>
        <v>Fixed</v>
      </c>
      <c r="G40" s="1238" t="str">
        <f>IF('R8a - Net Debt input'!H47 = "","",'R8a - Net Debt input'!H47)</f>
        <v>Senior</v>
      </c>
      <c r="H40" s="482" t="str">
        <f>IF('R8a - Net Debt input'!I47 = "","",'R8a - Net Debt input'!I47)</f>
        <v>N/A</v>
      </c>
      <c r="I40" s="759">
        <f>IF('R8a - Net Debt input'!J47 = "","",'R8a - Net Debt input'!J47)</f>
        <v>8.5999999999999993E-2</v>
      </c>
      <c r="J40" s="472"/>
      <c r="K40" s="473"/>
      <c r="L40" s="474"/>
      <c r="M40" s="1522">
        <v>0</v>
      </c>
      <c r="N40" s="1522">
        <v>0</v>
      </c>
      <c r="O40" s="1522">
        <v>0</v>
      </c>
      <c r="P40" s="1522">
        <v>0</v>
      </c>
      <c r="Q40" s="1096">
        <v>0.6</v>
      </c>
      <c r="R40" s="1096">
        <v>0.6</v>
      </c>
      <c r="S40" s="1096">
        <v>0.6</v>
      </c>
      <c r="T40" s="1096">
        <v>6.0243568553388596E-2</v>
      </c>
      <c r="U40" s="1522">
        <v>0</v>
      </c>
      <c r="V40" s="1522">
        <v>0</v>
      </c>
      <c r="W40" s="1522">
        <v>0</v>
      </c>
      <c r="X40" s="1522">
        <v>0</v>
      </c>
      <c r="Y40" s="1522">
        <v>0</v>
      </c>
    </row>
    <row r="41" spans="2:25" outlineLevel="1">
      <c r="B41" s="521" t="s">
        <v>883</v>
      </c>
      <c r="C41" s="480">
        <f>IF('R8a - Net Debt input'!D48 = "","",'R8a - Net Debt input'!D48)</f>
        <v>35950</v>
      </c>
      <c r="D41" s="480">
        <f>IF('R8a - Net Debt input'!E48 = "","",'R8a - Net Debt input'!E48)</f>
        <v>43252</v>
      </c>
      <c r="E41" s="481" t="str">
        <f>IF('R8a - Net Debt input'!F48 = "","",'R8a - Net Debt input'!F48)</f>
        <v>20.0 YR FIXED RATE DEBT: PAY 6.62500% USD 300.0 M MAT: 01-JUN-2018</v>
      </c>
      <c r="F41" s="482" t="str">
        <f>IF('R8a - Net Debt input'!G48 = "","",'R8a - Net Debt input'!G48)</f>
        <v>Fixed</v>
      </c>
      <c r="G41" s="1238" t="str">
        <f>IF('R8a - Net Debt input'!H48 = "","",'R8a - Net Debt input'!H48)</f>
        <v>Senior</v>
      </c>
      <c r="H41" s="482" t="str">
        <f>IF('R8a - Net Debt input'!I48 = "","",'R8a - Net Debt input'!I48)</f>
        <v>N/A</v>
      </c>
      <c r="I41" s="759">
        <f>IF('R8a - Net Debt input'!J48 = "","",'R8a - Net Debt input'!J48)</f>
        <v>6.6250000000000003E-2</v>
      </c>
      <c r="J41" s="472"/>
      <c r="K41" s="473"/>
      <c r="L41" s="474"/>
      <c r="M41" s="1522">
        <v>0</v>
      </c>
      <c r="N41" s="1522">
        <v>0</v>
      </c>
      <c r="O41" s="1522">
        <v>0</v>
      </c>
      <c r="P41" s="1522">
        <v>0</v>
      </c>
      <c r="Q41" s="1096">
        <v>14.5</v>
      </c>
      <c r="R41" s="1096">
        <v>2.8</v>
      </c>
      <c r="S41" s="1522">
        <v>0</v>
      </c>
      <c r="T41" s="1522">
        <v>0</v>
      </c>
      <c r="U41" s="1522">
        <v>0</v>
      </c>
      <c r="V41" s="1522">
        <v>0</v>
      </c>
      <c r="W41" s="1522">
        <v>0</v>
      </c>
      <c r="X41" s="1522">
        <v>0</v>
      </c>
      <c r="Y41" s="1522">
        <v>0</v>
      </c>
    </row>
    <row r="42" spans="2:25" outlineLevel="1">
      <c r="B42" s="521" t="s">
        <v>884</v>
      </c>
      <c r="C42" s="480">
        <f>IF('R8a - Net Debt input'!D49 = "","",'R8a - Net Debt input'!D49)</f>
        <v>42635</v>
      </c>
      <c r="D42" s="480">
        <f>IF('R8a - Net Debt input'!E49 = "","",'R8a - Net Debt input'!E49)</f>
        <v>44909</v>
      </c>
      <c r="E42" s="481" t="str">
        <f>IF('R8a - Net Debt input'!F49 = "","",'R8a - Net Debt input'!F49)</f>
        <v>6.5 YR FLOATING RATE DEBT: PAY 12M/1Y RPI 4.1875% REAL RATE GBP 416.3 M MAT: 14-DEC-2022</v>
      </c>
      <c r="F42" s="482" t="str">
        <f>IF('R8a - Net Debt input'!G49 = "","",'R8a - Net Debt input'!G49)</f>
        <v>RPI</v>
      </c>
      <c r="G42" s="1238" t="str">
        <f>IF('R8a - Net Debt input'!H49 = "","",'R8a - Net Debt input'!H49)</f>
        <v>Senior</v>
      </c>
      <c r="H42" s="482" t="str">
        <f>IF('R8a - Net Debt input'!I49 = "","",'R8a - Net Debt input'!I49)</f>
        <v>RPI 12 month</v>
      </c>
      <c r="I42" s="759">
        <f>IF('R8a - Net Debt input'!J49 = "","",'R8a - Net Debt input'!J49)</f>
        <v>4.1875000000000002E-2</v>
      </c>
      <c r="J42" s="472"/>
      <c r="K42" s="473"/>
      <c r="L42" s="474"/>
      <c r="M42" s="1522">
        <v>0</v>
      </c>
      <c r="N42" s="1522">
        <v>0</v>
      </c>
      <c r="O42" s="1522">
        <v>0</v>
      </c>
      <c r="P42" s="1522">
        <v>0</v>
      </c>
      <c r="Q42" s="1096">
        <v>34.5</v>
      </c>
      <c r="R42" s="1096">
        <v>33.5</v>
      </c>
      <c r="S42" s="1096">
        <v>30.6</v>
      </c>
      <c r="T42" s="1096">
        <v>28.829999999999995</v>
      </c>
      <c r="U42" s="1096">
        <v>25.24485748770492</v>
      </c>
      <c r="V42" s="1522">
        <v>0</v>
      </c>
      <c r="W42" s="1522">
        <v>0</v>
      </c>
      <c r="X42" s="1522">
        <v>0</v>
      </c>
      <c r="Y42" s="1522">
        <v>0</v>
      </c>
    </row>
    <row r="43" spans="2:25" outlineLevel="1">
      <c r="B43" s="521" t="s">
        <v>885</v>
      </c>
      <c r="C43" s="480">
        <f>IF('R8a - Net Debt input'!D50 = "","",'R8a - Net Debt input'!D50)</f>
        <v>38814</v>
      </c>
      <c r="D43" s="480">
        <f>IF('R8a - Net Debt input'!E50 = "","",'R8a - Net Debt input'!E50)</f>
        <v>49772</v>
      </c>
      <c r="E43" s="481" t="str">
        <f>IF('R8a - Net Debt input'!F50 = "","",'R8a - Net Debt input'!F50)</f>
        <v>30 YR FLOATING RATE DEBT: PAY 12M/1Y RPI 1.6747% REAL RATE GBP 100.0 M MAT: 07-APR-2036</v>
      </c>
      <c r="F43" s="482" t="str">
        <f>IF('R8a - Net Debt input'!G50 = "","",'R8a - Net Debt input'!G50)</f>
        <v>RPI</v>
      </c>
      <c r="G43" s="1238" t="str">
        <f>IF('R8a - Net Debt input'!H50 = "","",'R8a - Net Debt input'!H50)</f>
        <v>Senior</v>
      </c>
      <c r="H43" s="482" t="str">
        <f>IF('R8a - Net Debt input'!I50 = "","",'R8a - Net Debt input'!I50)</f>
        <v>RPI 12 month</v>
      </c>
      <c r="I43" s="759">
        <f>IF('R8a - Net Debt input'!J50 = "","",'R8a - Net Debt input'!J50)</f>
        <v>1.6747000000000001E-2</v>
      </c>
      <c r="J43" s="472"/>
      <c r="K43" s="473"/>
      <c r="L43" s="474"/>
      <c r="M43" s="1522">
        <v>0</v>
      </c>
      <c r="N43" s="1522">
        <v>0</v>
      </c>
      <c r="O43" s="1522">
        <v>0</v>
      </c>
      <c r="P43" s="1522">
        <v>0</v>
      </c>
      <c r="Q43" s="1096">
        <v>7.7</v>
      </c>
      <c r="R43" s="1096">
        <v>7.4</v>
      </c>
      <c r="S43" s="1096">
        <v>6.4</v>
      </c>
      <c r="T43" s="1096">
        <v>5.5500000000000114</v>
      </c>
      <c r="U43" s="1096">
        <v>6.3887499999999875</v>
      </c>
      <c r="V43" s="1096">
        <v>6.964285000000018</v>
      </c>
      <c r="W43" s="1096">
        <v>7.4170910500000105</v>
      </c>
      <c r="X43" s="1096">
        <v>7.5646037815000113</v>
      </c>
      <c r="Y43" s="1096">
        <v>7.71654189494501</v>
      </c>
    </row>
    <row r="44" spans="2:25" outlineLevel="1">
      <c r="B44" s="521" t="s">
        <v>886</v>
      </c>
      <c r="C44" s="480">
        <f>IF('R8a - Net Debt input'!D51 = "","",'R8a - Net Debt input'!D51)</f>
        <v>38896</v>
      </c>
      <c r="D44" s="480">
        <f>IF('R8a - Net Debt input'!E51 = "","",'R8a - Net Debt input'!E51)</f>
        <v>53506</v>
      </c>
      <c r="E44" s="481" t="str">
        <f>IF('R8a - Net Debt input'!F51 = "","",'R8a - Net Debt input'!F51)</f>
        <v>40 YR FLOATING RATE DEBT: PAY 12M/1Y RPI 1.7298% REAL RATE GBP 115.0 M MAT: 28-JUN-2046</v>
      </c>
      <c r="F44" s="482" t="str">
        <f>IF('R8a - Net Debt input'!G51 = "","",'R8a - Net Debt input'!G51)</f>
        <v>RPI</v>
      </c>
      <c r="G44" s="1238" t="str">
        <f>IF('R8a - Net Debt input'!H51 = "","",'R8a - Net Debt input'!H51)</f>
        <v>Senior</v>
      </c>
      <c r="H44" s="482" t="str">
        <f>IF('R8a - Net Debt input'!I51 = "","",'R8a - Net Debt input'!I51)</f>
        <v>RPI 12 month</v>
      </c>
      <c r="I44" s="759">
        <f>IF('R8a - Net Debt input'!J51 = "","",'R8a - Net Debt input'!J51)</f>
        <v>1.7298000000000001E-2</v>
      </c>
      <c r="J44" s="472"/>
      <c r="K44" s="473"/>
      <c r="L44" s="474"/>
      <c r="M44" s="1522">
        <v>0</v>
      </c>
      <c r="N44" s="1522">
        <v>0</v>
      </c>
      <c r="O44" s="1522">
        <v>0</v>
      </c>
      <c r="P44" s="1522">
        <v>0</v>
      </c>
      <c r="Q44" s="1096">
        <v>8.6999999999999993</v>
      </c>
      <c r="R44" s="1096">
        <v>8.3000000000000007</v>
      </c>
      <c r="S44" s="1096">
        <v>7.2</v>
      </c>
      <c r="T44" s="1096">
        <v>6.3579999999999988</v>
      </c>
      <c r="U44" s="1096">
        <v>7.3089499999999763</v>
      </c>
      <c r="V44" s="1096">
        <v>7.9614745999999972</v>
      </c>
      <c r="W44" s="1096">
        <v>8.4748527380000045</v>
      </c>
      <c r="X44" s="1096">
        <v>8.6420983201400023</v>
      </c>
      <c r="Y44" s="1096">
        <v>8.8143612697442055</v>
      </c>
    </row>
    <row r="45" spans="2:25" outlineLevel="1">
      <c r="B45" s="521" t="s">
        <v>887</v>
      </c>
      <c r="C45" s="480">
        <f>IF('R8a - Net Debt input'!D52 = "","",'R8a - Net Debt input'!D52)</f>
        <v>39007</v>
      </c>
      <c r="D45" s="480">
        <f>IF('R8a - Net Debt input'!E52 = "","",'R8a - Net Debt input'!E52)</f>
        <v>49965</v>
      </c>
      <c r="E45" s="481" t="str">
        <f>IF('R8a - Net Debt input'!F52 = "","",'R8a - Net Debt input'!F52)</f>
        <v>30 YR FLOATING RATE DEBT: PAY 12M/1Y RPI 1.7540% REAL RATE GBP 300.0 M MAT: 17-OCT-2036</v>
      </c>
      <c r="F45" s="482" t="str">
        <f>IF('R8a - Net Debt input'!G52 = "","",'R8a - Net Debt input'!G52)</f>
        <v>RPI</v>
      </c>
      <c r="G45" s="1238" t="str">
        <f>IF('R8a - Net Debt input'!H52 = "","",'R8a - Net Debt input'!H52)</f>
        <v>Senior</v>
      </c>
      <c r="H45" s="482" t="str">
        <f>IF('R8a - Net Debt input'!I52 = "","",'R8a - Net Debt input'!I52)</f>
        <v>RPI 12 month</v>
      </c>
      <c r="I45" s="759">
        <f>IF('R8a - Net Debt input'!J52 = "","",'R8a - Net Debt input'!J52)</f>
        <v>1.754E-2</v>
      </c>
      <c r="J45" s="472"/>
      <c r="K45" s="473"/>
      <c r="L45" s="474"/>
      <c r="M45" s="1522">
        <v>0</v>
      </c>
      <c r="N45" s="1522">
        <v>0</v>
      </c>
      <c r="O45" s="1522">
        <v>0</v>
      </c>
      <c r="P45" s="1522">
        <v>0</v>
      </c>
      <c r="Q45" s="1096">
        <v>22.5</v>
      </c>
      <c r="R45" s="1096">
        <v>18.3</v>
      </c>
      <c r="S45" s="1096">
        <v>18.8</v>
      </c>
      <c r="T45" s="1096">
        <v>16.452000000000034</v>
      </c>
      <c r="U45" s="1096">
        <v>18.886299999999984</v>
      </c>
      <c r="V45" s="1096">
        <v>20.556672400000004</v>
      </c>
      <c r="W45" s="1096">
        <v>21.870849172</v>
      </c>
      <c r="X45" s="1096">
        <v>22.298974647160016</v>
      </c>
      <c r="Y45" s="1096">
        <v>22.739943886574771</v>
      </c>
    </row>
    <row r="46" spans="2:25" outlineLevel="1">
      <c r="B46" s="521" t="s">
        <v>888</v>
      </c>
      <c r="C46" s="477">
        <f>IF('R8a - Net Debt input'!D53 = "","",'R8a - Net Debt input'!D53)</f>
        <v>39094</v>
      </c>
      <c r="D46" s="477">
        <f>IF('R8a - Net Debt input'!E53 = "","",'R8a - Net Debt input'!E53)</f>
        <v>50052</v>
      </c>
      <c r="E46" s="478" t="str">
        <f>IF('R8a - Net Debt input'!F53 = "","",'R8a - Net Debt input'!F53)</f>
        <v>30 YR FLOATING RATE DEBT: PAY 12M/1Y RPI 1.7864% REAL RATE GBP 140.0 M MAT: 12-JAN-2037</v>
      </c>
      <c r="F46" s="479" t="str">
        <f>IF('R8a - Net Debt input'!G53 = "","",'R8a - Net Debt input'!G53)</f>
        <v>RPI</v>
      </c>
      <c r="G46" s="1237" t="str">
        <f>IF('R8a - Net Debt input'!H53 = "","",'R8a - Net Debt input'!H53)</f>
        <v>Senior</v>
      </c>
      <c r="H46" s="479" t="str">
        <f>IF('R8a - Net Debt input'!I53 = "","",'R8a - Net Debt input'!I53)</f>
        <v>RPI 12 month</v>
      </c>
      <c r="I46" s="758">
        <f>IF('R8a - Net Debt input'!J53 = "","",'R8a - Net Debt input'!J53)</f>
        <v>1.7864000000000001E-2</v>
      </c>
      <c r="J46" s="472"/>
      <c r="K46" s="473"/>
      <c r="L46" s="474"/>
      <c r="M46" s="1522">
        <v>0</v>
      </c>
      <c r="N46" s="1522">
        <v>0</v>
      </c>
      <c r="O46" s="1522">
        <v>0</v>
      </c>
      <c r="P46" s="1522">
        <v>0</v>
      </c>
      <c r="Q46" s="1096">
        <v>10.4</v>
      </c>
      <c r="R46" s="1096">
        <v>9.9</v>
      </c>
      <c r="S46" s="1096">
        <v>9</v>
      </c>
      <c r="T46" s="1096">
        <v>7.7220000000000137</v>
      </c>
      <c r="U46" s="1096">
        <v>8.8555499999999707</v>
      </c>
      <c r="V46" s="1096">
        <v>9.6333713999999926</v>
      </c>
      <c r="W46" s="1096">
        <v>10.245327642000012</v>
      </c>
      <c r="X46" s="1096">
        <v>10.444687471260016</v>
      </c>
      <c r="Y46" s="1096">
        <v>10.650028095397806</v>
      </c>
    </row>
    <row r="47" spans="2:25" outlineLevel="1">
      <c r="B47" s="521" t="s">
        <v>889</v>
      </c>
      <c r="C47" s="480">
        <f>IF('R8a - Net Debt input'!D54 = "","",'R8a - Net Debt input'!D54)</f>
        <v>39094</v>
      </c>
      <c r="D47" s="480">
        <f>IF('R8a - Net Debt input'!E54 = "","",'R8a - Net Debt input'!E54)</f>
        <v>50052</v>
      </c>
      <c r="E47" s="481" t="str">
        <f>IF('R8a - Net Debt input'!F54 = "","",'R8a - Net Debt input'!F54)</f>
        <v>30 YR FLOATING RATE DEBT: PAY 12M/1Y RPI 1.7552% REAL RATE GBP 50.0 M MAT: 12-JAN-2037</v>
      </c>
      <c r="F47" s="482" t="str">
        <f>IF('R8a - Net Debt input'!G54 = "","",'R8a - Net Debt input'!G54)</f>
        <v>RPI</v>
      </c>
      <c r="G47" s="1238" t="str">
        <f>IF('R8a - Net Debt input'!H54 = "","",'R8a - Net Debt input'!H54)</f>
        <v>Senior</v>
      </c>
      <c r="H47" s="482" t="str">
        <f>IF('R8a - Net Debt input'!I54 = "","",'R8a - Net Debt input'!I54)</f>
        <v>RPI 12 month</v>
      </c>
      <c r="I47" s="759">
        <f>IF('R8a - Net Debt input'!J54 = "","",'R8a - Net Debt input'!J54)</f>
        <v>1.7552000000000002E-2</v>
      </c>
      <c r="J47" s="472"/>
      <c r="K47" s="473"/>
      <c r="L47" s="474"/>
      <c r="M47" s="1522">
        <v>0</v>
      </c>
      <c r="N47" s="1522">
        <v>0</v>
      </c>
      <c r="O47" s="1522">
        <v>0</v>
      </c>
      <c r="P47" s="1522">
        <v>0</v>
      </c>
      <c r="Q47" s="1096">
        <v>3.7</v>
      </c>
      <c r="R47" s="1096">
        <v>3.5</v>
      </c>
      <c r="S47" s="1096">
        <v>3.2</v>
      </c>
      <c r="T47" s="1096">
        <v>2.771999999999994</v>
      </c>
      <c r="U47" s="1096">
        <v>3.1767999999999885</v>
      </c>
      <c r="V47" s="1096">
        <v>3.4545664000000071</v>
      </c>
      <c r="W47" s="1096">
        <v>3.6731009920000046</v>
      </c>
      <c r="X47" s="1096">
        <v>3.7442940217600009</v>
      </c>
      <c r="Y47" s="1096">
        <v>3.8176228424128054</v>
      </c>
    </row>
    <row r="48" spans="2:25" outlineLevel="1">
      <c r="B48" s="521" t="s">
        <v>890</v>
      </c>
      <c r="C48" s="480">
        <f>IF('R8a - Net Debt input'!D55 = "","",'R8a - Net Debt input'!D55)</f>
        <v>39108</v>
      </c>
      <c r="D48" s="480">
        <f>IF('R8a - Net Debt input'!E55 = "","",'R8a - Net Debt input'!E55)</f>
        <v>50129</v>
      </c>
      <c r="E48" s="481" t="str">
        <f>IF('R8a - Net Debt input'!F55 = "","",'R8a - Net Debt input'!F55)</f>
        <v>30.2 YR FLOATING RATE DEBT: PAY 12M/1Y RPI 1.7712% REAL RATE GBP 25.0 M MAT: 30-MAR-2037</v>
      </c>
      <c r="F48" s="482" t="str">
        <f>IF('R8a - Net Debt input'!G55 = "","",'R8a - Net Debt input'!G55)</f>
        <v>RPI</v>
      </c>
      <c r="G48" s="1238" t="str">
        <f>IF('R8a - Net Debt input'!H55 = "","",'R8a - Net Debt input'!H55)</f>
        <v>Senior</v>
      </c>
      <c r="H48" s="482" t="str">
        <f>IF('R8a - Net Debt input'!I55 = "","",'R8a - Net Debt input'!I55)</f>
        <v>RPI 12 month</v>
      </c>
      <c r="I48" s="759">
        <f>IF('R8a - Net Debt input'!J55 = "","",'R8a - Net Debt input'!J55)</f>
        <v>1.7711999999999999E-2</v>
      </c>
      <c r="J48" s="472"/>
      <c r="K48" s="473"/>
      <c r="L48" s="474"/>
      <c r="M48" s="1522">
        <v>0</v>
      </c>
      <c r="N48" s="1522">
        <v>0</v>
      </c>
      <c r="O48" s="1522">
        <v>0</v>
      </c>
      <c r="P48" s="1522">
        <v>0</v>
      </c>
      <c r="Q48" s="1096">
        <v>1.8</v>
      </c>
      <c r="R48" s="1096">
        <v>1.7</v>
      </c>
      <c r="S48" s="1096">
        <v>1.6</v>
      </c>
      <c r="T48" s="1096">
        <v>1.7319999999999993</v>
      </c>
      <c r="U48" s="1096">
        <v>1.9332999999999956</v>
      </c>
      <c r="V48" s="1096">
        <v>2.0714284000000021</v>
      </c>
      <c r="W48" s="1096">
        <v>2.180101852</v>
      </c>
      <c r="X48" s="1096">
        <v>2.2155049075600033</v>
      </c>
      <c r="Y48" s="1096">
        <v>2.2519700547868027</v>
      </c>
    </row>
    <row r="49" spans="2:25" outlineLevel="1">
      <c r="B49" s="521" t="s">
        <v>891</v>
      </c>
      <c r="C49" s="480">
        <f>IF('R8a - Net Debt input'!D56 = "","",'R8a - Net Debt input'!D56)</f>
        <v>39112</v>
      </c>
      <c r="D49" s="480">
        <f>IF('R8a - Net Debt input'!E56 = "","",'R8a - Net Debt input'!E56)</f>
        <v>50070</v>
      </c>
      <c r="E49" s="481" t="str">
        <f>IF('R8a - Net Debt input'!F56 = "","",'R8a - Net Debt input'!F56)</f>
        <v>30 YR FLOATING RATE DEBT: PAY 12M/1Y RPI 1.6783% REAL RATE GBP 50.0 M MAT: 30-JAN-2037</v>
      </c>
      <c r="F49" s="482" t="str">
        <f>IF('R8a - Net Debt input'!G56 = "","",'R8a - Net Debt input'!G56)</f>
        <v>RPI</v>
      </c>
      <c r="G49" s="1238" t="str">
        <f>IF('R8a - Net Debt input'!H56 = "","",'R8a - Net Debt input'!H56)</f>
        <v>Senior</v>
      </c>
      <c r="H49" s="482" t="str">
        <f>IF('R8a - Net Debt input'!I56 = "","",'R8a - Net Debt input'!I56)</f>
        <v>RPI 12 month</v>
      </c>
      <c r="I49" s="759">
        <f>IF('R8a - Net Debt input'!J56 = "","",'R8a - Net Debt input'!J56)</f>
        <v>1.6782999999999999E-2</v>
      </c>
      <c r="J49" s="472"/>
      <c r="K49" s="473"/>
      <c r="L49" s="474"/>
      <c r="M49" s="1522">
        <v>0</v>
      </c>
      <c r="N49" s="1522">
        <v>0</v>
      </c>
      <c r="O49" s="1522">
        <v>0</v>
      </c>
      <c r="P49" s="1522">
        <v>0</v>
      </c>
      <c r="Q49" s="1096">
        <v>3.6</v>
      </c>
      <c r="R49" s="1096">
        <v>3.4</v>
      </c>
      <c r="S49" s="1096">
        <v>3.2</v>
      </c>
      <c r="T49" s="1096">
        <v>2.669999999999999</v>
      </c>
      <c r="U49" s="1096">
        <v>3.0742499999999895</v>
      </c>
      <c r="V49" s="1096">
        <v>3.3516390000000031</v>
      </c>
      <c r="W49" s="1096">
        <v>3.5698766699999966</v>
      </c>
      <c r="X49" s="1096">
        <v>3.6409729701000062</v>
      </c>
      <c r="Y49" s="1096">
        <v>3.7142021592030092</v>
      </c>
    </row>
    <row r="50" spans="2:25" outlineLevel="1">
      <c r="B50" s="521" t="s">
        <v>892</v>
      </c>
      <c r="C50" s="480">
        <f>IF('R8a - Net Debt input'!D57 = "","",'R8a - Net Debt input'!D57)</f>
        <v>39133</v>
      </c>
      <c r="D50" s="480">
        <f>IF('R8a - Net Debt input'!E57 = "","",'R8a - Net Debt input'!E57)</f>
        <v>50091</v>
      </c>
      <c r="E50" s="481" t="str">
        <f>IF('R8a - Net Debt input'!F57 = "","",'R8a - Net Debt input'!F57)</f>
        <v>30 YR FLOATING RATE DEBT: PAY 12M/1Y RPI 1.9158% REAL RATE GBP 100.0 M MAT: 20-FEB-2037</v>
      </c>
      <c r="F50" s="482" t="str">
        <f>IF('R8a - Net Debt input'!G57 = "","",'R8a - Net Debt input'!G57)</f>
        <v>RPI</v>
      </c>
      <c r="G50" s="1238" t="str">
        <f>IF('R8a - Net Debt input'!H57 = "","",'R8a - Net Debt input'!H57)</f>
        <v>Senior</v>
      </c>
      <c r="H50" s="482" t="str">
        <f>IF('R8a - Net Debt input'!I57 = "","",'R8a - Net Debt input'!I57)</f>
        <v>RPI 12 month</v>
      </c>
      <c r="I50" s="759">
        <f>IF('R8a - Net Debt input'!J57 = "","",'R8a - Net Debt input'!J57)</f>
        <v>1.9158000000000001E-2</v>
      </c>
      <c r="J50" s="472"/>
      <c r="K50" s="473"/>
      <c r="L50" s="474"/>
      <c r="M50" s="1522">
        <v>0</v>
      </c>
      <c r="N50" s="1522">
        <v>0</v>
      </c>
      <c r="O50" s="1522">
        <v>0</v>
      </c>
      <c r="P50" s="1522">
        <v>0</v>
      </c>
      <c r="Q50" s="1096">
        <v>7.4</v>
      </c>
      <c r="R50" s="1096">
        <v>7.2</v>
      </c>
      <c r="S50" s="1096">
        <v>6.7</v>
      </c>
      <c r="T50" s="1096">
        <v>5.7300000000000066</v>
      </c>
      <c r="U50" s="1096">
        <v>6.5357499999999957</v>
      </c>
      <c r="V50" s="1096">
        <v>7.0886410000000124</v>
      </c>
      <c r="W50" s="1096">
        <v>7.5236317299999937</v>
      </c>
      <c r="X50" s="1096">
        <v>7.6653406818999938</v>
      </c>
      <c r="Y50" s="1096">
        <v>7.8113009023569928</v>
      </c>
    </row>
    <row r="51" spans="2:25" outlineLevel="1">
      <c r="B51" s="521" t="s">
        <v>893</v>
      </c>
      <c r="C51" s="480">
        <f>IF('R8a - Net Debt input'!D58 = "","",'R8a - Net Debt input'!D58)</f>
        <v>39134</v>
      </c>
      <c r="D51" s="480">
        <f>IF('R8a - Net Debt input'!E58 = "","",'R8a - Net Debt input'!E58)</f>
        <v>50273</v>
      </c>
      <c r="E51" s="481" t="str">
        <f>IF('R8a - Net Debt input'!F58 = "","",'R8a - Net Debt input'!F58)</f>
        <v>30.5 YR FLOATING RATE DEBT: PAY 12M/1Y RPI 1.9350% REAL RATE GBP 25.0 M MAT: 21-AUG-2037</v>
      </c>
      <c r="F51" s="482" t="str">
        <f>IF('R8a - Net Debt input'!G58 = "","",'R8a - Net Debt input'!G58)</f>
        <v>RPI</v>
      </c>
      <c r="G51" s="1238" t="str">
        <f>IF('R8a - Net Debt input'!H58 = "","",'R8a - Net Debt input'!H58)</f>
        <v>Senior</v>
      </c>
      <c r="H51" s="482" t="str">
        <f>IF('R8a - Net Debt input'!I58 = "","",'R8a - Net Debt input'!I58)</f>
        <v>RPI 12 month</v>
      </c>
      <c r="I51" s="759">
        <f>IF('R8a - Net Debt input'!J58 = "","",'R8a - Net Debt input'!J58)</f>
        <v>1.9349999999999999E-2</v>
      </c>
      <c r="J51" s="472"/>
      <c r="K51" s="473"/>
      <c r="L51" s="474"/>
      <c r="M51" s="1522">
        <v>0</v>
      </c>
      <c r="N51" s="1522">
        <v>0</v>
      </c>
      <c r="O51" s="1522">
        <v>0</v>
      </c>
      <c r="P51" s="1522">
        <v>0</v>
      </c>
      <c r="Q51" s="1096">
        <v>1.9</v>
      </c>
      <c r="R51" s="1096">
        <v>1.6</v>
      </c>
      <c r="S51" s="1096">
        <v>1.4</v>
      </c>
      <c r="T51" s="1096">
        <v>1.4220000000000013</v>
      </c>
      <c r="U51" s="1096">
        <v>1.6205499999999986</v>
      </c>
      <c r="V51" s="1096">
        <v>1.7567914000000016</v>
      </c>
      <c r="W51" s="1096">
        <v>1.8639802420000009</v>
      </c>
      <c r="X51" s="1096">
        <v>1.8988996492599994</v>
      </c>
      <c r="Y51" s="1096">
        <v>1.9348666387377988</v>
      </c>
    </row>
    <row r="52" spans="2:25" outlineLevel="1">
      <c r="B52" s="521" t="s">
        <v>894</v>
      </c>
      <c r="C52" s="480">
        <f>IF('R8a - Net Debt input'!D59 = "","",'R8a - Net Debt input'!D59)</f>
        <v>39142</v>
      </c>
      <c r="D52" s="480">
        <f>IF('R8a - Net Debt input'!E59 = "","",'R8a - Net Debt input'!E59)</f>
        <v>50161</v>
      </c>
      <c r="E52" s="481" t="str">
        <f>IF('R8a - Net Debt input'!F59 = "","",'R8a - Net Debt input'!F59)</f>
        <v>30.2 YR FLOATING RATE DEBT: PAY 12M/1Y RPI 1.8928% REAL RATE GBP 50.0 M MAT: 01-MAY-2037</v>
      </c>
      <c r="F52" s="482" t="str">
        <f>IF('R8a - Net Debt input'!G59 = "","",'R8a - Net Debt input'!G59)</f>
        <v>RPI</v>
      </c>
      <c r="G52" s="1238" t="str">
        <f>IF('R8a - Net Debt input'!H59 = "","",'R8a - Net Debt input'!H59)</f>
        <v>Senior</v>
      </c>
      <c r="H52" s="482" t="str">
        <f>IF('R8a - Net Debt input'!I59 = "","",'R8a - Net Debt input'!I59)</f>
        <v>RPI 12 month</v>
      </c>
      <c r="I52" s="759">
        <f>IF('R8a - Net Debt input'!J59 = "","",'R8a - Net Debt input'!J59)</f>
        <v>1.8928E-2</v>
      </c>
      <c r="J52" s="472"/>
      <c r="K52" s="473"/>
      <c r="L52" s="474"/>
      <c r="M52" s="1522">
        <v>0</v>
      </c>
      <c r="N52" s="1522">
        <v>0</v>
      </c>
      <c r="O52" s="1522">
        <v>0</v>
      </c>
      <c r="P52" s="1522">
        <v>0</v>
      </c>
      <c r="Q52" s="1096">
        <v>3.8</v>
      </c>
      <c r="R52" s="1096">
        <v>3.6</v>
      </c>
      <c r="S52" s="1096">
        <v>3.1</v>
      </c>
      <c r="T52" s="1096">
        <v>2.8719999999999941</v>
      </c>
      <c r="U52" s="1096">
        <v>3.2767999999999886</v>
      </c>
      <c r="V52" s="1096">
        <v>3.5545664000000072</v>
      </c>
      <c r="W52" s="1096">
        <v>3.7731009920000047</v>
      </c>
      <c r="X52" s="1096">
        <v>3.844294021760001</v>
      </c>
      <c r="Y52" s="1096">
        <v>3.9176228424128055</v>
      </c>
    </row>
    <row r="53" spans="2:25" outlineLevel="1">
      <c r="B53" s="521" t="s">
        <v>895</v>
      </c>
      <c r="C53" s="480">
        <f>IF('R8a - Net Debt input'!D60 = "","",'R8a - Net Debt input'!D60)</f>
        <v>39141</v>
      </c>
      <c r="D53" s="480">
        <f>IF('R8a - Net Debt input'!E60 = "","",'R8a - Net Debt input'!E60)</f>
        <v>50161</v>
      </c>
      <c r="E53" s="481" t="str">
        <f>IF('R8a - Net Debt input'!F60 = "","",'R8a - Net Debt input'!F60)</f>
        <v>30.2 YR FLOATING RATE DEBT: PAY 12M/1Y RPI 1.9211% REAL RATE GBP 65.0 M MAT: 01-MAY-2037</v>
      </c>
      <c r="F53" s="482" t="str">
        <f>IF('R8a - Net Debt input'!G60 = "","",'R8a - Net Debt input'!G60)</f>
        <v>RPI</v>
      </c>
      <c r="G53" s="1238" t="str">
        <f>IF('R8a - Net Debt input'!H60 = "","",'R8a - Net Debt input'!H60)</f>
        <v>Senior</v>
      </c>
      <c r="H53" s="482" t="str">
        <f>IF('R8a - Net Debt input'!I60 = "","",'R8a - Net Debt input'!I60)</f>
        <v>RPI 12 month</v>
      </c>
      <c r="I53" s="759">
        <f>IF('R8a - Net Debt input'!J60 = "","",'R8a - Net Debt input'!J60)</f>
        <v>1.9210999999999999E-2</v>
      </c>
      <c r="J53" s="472"/>
      <c r="K53" s="473"/>
      <c r="L53" s="474"/>
      <c r="M53" s="1522">
        <v>0</v>
      </c>
      <c r="N53" s="1522">
        <v>0</v>
      </c>
      <c r="O53" s="1522">
        <v>0</v>
      </c>
      <c r="P53" s="1522">
        <v>0</v>
      </c>
      <c r="Q53" s="1096">
        <v>4.9000000000000004</v>
      </c>
      <c r="R53" s="1096">
        <v>4.7</v>
      </c>
      <c r="S53" s="1096">
        <v>4.0999999999999996</v>
      </c>
      <c r="T53" s="1096">
        <v>3.7140000000000013</v>
      </c>
      <c r="U53" s="1096">
        <v>4.240349999999995</v>
      </c>
      <c r="V53" s="1096">
        <v>4.6015218000000031</v>
      </c>
      <c r="W53" s="1096">
        <v>4.8856761539999978</v>
      </c>
      <c r="X53" s="1096">
        <v>4.9782464386200074</v>
      </c>
      <c r="Y53" s="1096">
        <v>5.0735938317785978</v>
      </c>
    </row>
    <row r="54" spans="2:25" outlineLevel="1">
      <c r="B54" s="521" t="s">
        <v>896</v>
      </c>
      <c r="C54" s="480">
        <f>IF('R8a - Net Debt input'!D61 = "","",'R8a - Net Debt input'!D61)</f>
        <v>39157</v>
      </c>
      <c r="D54" s="480">
        <f>IF('R8a - Net Debt input'!E61 = "","",'R8a - Net Debt input'!E61)</f>
        <v>50146</v>
      </c>
      <c r="E54" s="481" t="str">
        <f>IF('R8a - Net Debt input'!F61 = "","",'R8a - Net Debt input'!F61)</f>
        <v>30.1 YR FLOATING RATE DEBT: PAY 12M/1Y RPI 1.7642% REAL RATE GBP 50.0 M MAT: 16-APR-2037</v>
      </c>
      <c r="F54" s="482" t="str">
        <f>IF('R8a - Net Debt input'!G61 = "","",'R8a - Net Debt input'!G61)</f>
        <v>RPI</v>
      </c>
      <c r="G54" s="1238" t="str">
        <f>IF('R8a - Net Debt input'!H61 = "","",'R8a - Net Debt input'!H61)</f>
        <v>Senior</v>
      </c>
      <c r="H54" s="482" t="str">
        <f>IF('R8a - Net Debt input'!I61 = "","",'R8a - Net Debt input'!I61)</f>
        <v>RPI 12 month</v>
      </c>
      <c r="I54" s="759">
        <f>IF('R8a - Net Debt input'!J61 = "","",'R8a - Net Debt input'!J61)</f>
        <v>1.7642000000000001E-2</v>
      </c>
      <c r="J54" s="472"/>
      <c r="K54" s="473"/>
      <c r="L54" s="474"/>
      <c r="M54" s="1522">
        <v>0</v>
      </c>
      <c r="N54" s="1522">
        <v>0</v>
      </c>
      <c r="O54" s="1522">
        <v>0</v>
      </c>
      <c r="P54" s="1522">
        <v>0</v>
      </c>
      <c r="Q54" s="1096">
        <v>3.8</v>
      </c>
      <c r="R54" s="1096">
        <v>3.6</v>
      </c>
      <c r="S54" s="1096">
        <v>3.2</v>
      </c>
      <c r="T54" s="1096">
        <v>2.7779999999999943</v>
      </c>
      <c r="U54" s="1096">
        <v>3.1844499999999867</v>
      </c>
      <c r="V54" s="1096">
        <v>3.463348600000006</v>
      </c>
      <c r="W54" s="1096">
        <v>3.6827739580000012</v>
      </c>
      <c r="X54" s="1096">
        <v>3.7542571767400004</v>
      </c>
      <c r="Y54" s="1096">
        <v>3.8278848920421948</v>
      </c>
    </row>
    <row r="55" spans="2:25" outlineLevel="1">
      <c r="B55" s="521" t="s">
        <v>897</v>
      </c>
      <c r="C55" s="477">
        <f>IF('R8a - Net Debt input'!D62 = "","",'R8a - Net Debt input'!D62)</f>
        <v>39169</v>
      </c>
      <c r="D55" s="477">
        <f>IF('R8a - Net Debt input'!E62 = "","",'R8a - Net Debt input'!E62)</f>
        <v>50280</v>
      </c>
      <c r="E55" s="478" t="str">
        <f>IF('R8a - Net Debt input'!F62 = "","",'R8a - Net Debt input'!F62)</f>
        <v>30.4 YR FLOATING RATE DEBT: PAY 12M/1Y RPI 1.7762% REAL RATE GBP 100.0 M MAT: 28-AUG-2037</v>
      </c>
      <c r="F55" s="479" t="str">
        <f>IF('R8a - Net Debt input'!G62 = "","",'R8a - Net Debt input'!G62)</f>
        <v>RPI</v>
      </c>
      <c r="G55" s="1237" t="str">
        <f>IF('R8a - Net Debt input'!H62 = "","",'R8a - Net Debt input'!H62)</f>
        <v>Senior</v>
      </c>
      <c r="H55" s="479" t="str">
        <f>IF('R8a - Net Debt input'!I62 = "","",'R8a - Net Debt input'!I62)</f>
        <v>RPI 12 month</v>
      </c>
      <c r="I55" s="758">
        <f>IF('R8a - Net Debt input'!J62 = "","",'R8a - Net Debt input'!J62)</f>
        <v>1.7762E-2</v>
      </c>
      <c r="J55" s="472"/>
      <c r="K55" s="473"/>
      <c r="L55" s="474"/>
      <c r="M55" s="1522">
        <v>0</v>
      </c>
      <c r="N55" s="1522">
        <v>0</v>
      </c>
      <c r="O55" s="1522">
        <v>0</v>
      </c>
      <c r="P55" s="1522">
        <v>0</v>
      </c>
      <c r="Q55" s="1096">
        <v>7.2</v>
      </c>
      <c r="R55" s="1096">
        <v>7</v>
      </c>
      <c r="S55" s="1096">
        <v>6.5</v>
      </c>
      <c r="T55" s="1096">
        <v>5.5260000000000158</v>
      </c>
      <c r="U55" s="1096">
        <v>6.3306499999999968</v>
      </c>
      <c r="V55" s="1096">
        <v>6.8827862000000035</v>
      </c>
      <c r="W55" s="1096">
        <v>7.3171830860000053</v>
      </c>
      <c r="X55" s="1096">
        <v>7.4586985785800035</v>
      </c>
      <c r="Y55" s="1096">
        <v>7.6044595359373997</v>
      </c>
    </row>
    <row r="56" spans="2:25" outlineLevel="1">
      <c r="B56" s="521" t="s">
        <v>898</v>
      </c>
      <c r="C56" s="480">
        <f>IF('R8a - Net Debt input'!D63 = "","",'R8a - Net Debt input'!D63)</f>
        <v>39176</v>
      </c>
      <c r="D56" s="480">
        <f>IF('R8a - Net Debt input'!E63 = "","",'R8a - Net Debt input'!E63)</f>
        <v>50864</v>
      </c>
      <c r="E56" s="481" t="str">
        <f>IF('R8a - Net Debt input'!F63 = "","",'R8a - Net Debt input'!F63)</f>
        <v>32 YR FLOATING RATE DEBT: PAY 12M/1Y RPI 1.7744% REAL RATE GBP 100.0 M MAT: 04-APR-2039</v>
      </c>
      <c r="F56" s="482" t="str">
        <f>IF('R8a - Net Debt input'!G63 = "","",'R8a - Net Debt input'!G63)</f>
        <v>RPI</v>
      </c>
      <c r="G56" s="1238" t="str">
        <f>IF('R8a - Net Debt input'!H63 = "","",'R8a - Net Debt input'!H63)</f>
        <v>Senior</v>
      </c>
      <c r="H56" s="482" t="str">
        <f>IF('R8a - Net Debt input'!I63 = "","",'R8a - Net Debt input'!I63)</f>
        <v>RPI 12 month</v>
      </c>
      <c r="I56" s="759">
        <f>IF('R8a - Net Debt input'!J63 = "","",'R8a - Net Debt input'!J63)</f>
        <v>1.7743999999999999E-2</v>
      </c>
      <c r="J56" s="472"/>
      <c r="K56" s="473"/>
      <c r="L56" s="474"/>
      <c r="M56" s="1522">
        <v>0</v>
      </c>
      <c r="N56" s="1522">
        <v>0</v>
      </c>
      <c r="O56" s="1522">
        <v>0</v>
      </c>
      <c r="P56" s="1522">
        <v>0</v>
      </c>
      <c r="Q56" s="1096">
        <v>7.6</v>
      </c>
      <c r="R56" s="1096">
        <v>7.3</v>
      </c>
      <c r="S56" s="1096">
        <v>6.3</v>
      </c>
      <c r="T56" s="1096">
        <v>5.4519999999999982</v>
      </c>
      <c r="U56" s="1096">
        <v>6.2637999999999749</v>
      </c>
      <c r="V56" s="1096">
        <v>6.8208424000000036</v>
      </c>
      <c r="W56" s="1096">
        <v>7.2590992720000145</v>
      </c>
      <c r="X56" s="1096">
        <v>7.4018722501600109</v>
      </c>
      <c r="Y56" s="1096">
        <v>7.5489284176647971</v>
      </c>
    </row>
    <row r="57" spans="2:25" outlineLevel="1">
      <c r="B57" s="521" t="s">
        <v>899</v>
      </c>
      <c r="C57" s="480">
        <f>IF('R8a - Net Debt input'!D64 = "","",'R8a - Net Debt input'!D64)</f>
        <v>39316</v>
      </c>
      <c r="D57" s="480">
        <f>IF('R8a - Net Debt input'!E64 = "","",'R8a - Net Debt input'!E64)</f>
        <v>55753</v>
      </c>
      <c r="E57" s="481" t="str">
        <f>IF('R8a - Net Debt input'!F64 = "","",'R8a - Net Debt input'!F64)</f>
        <v>45 YR FLOATING RATE DEBT: PAY 12M/1Y RPI 1.5803% REAL RATE GBP 75.0 M MAT: 22-AUG-2052</v>
      </c>
      <c r="F57" s="482" t="str">
        <f>IF('R8a - Net Debt input'!G64 = "","",'R8a - Net Debt input'!G64)</f>
        <v>RPI</v>
      </c>
      <c r="G57" s="1238" t="str">
        <f>IF('R8a - Net Debt input'!H64 = "","",'R8a - Net Debt input'!H64)</f>
        <v>Senior</v>
      </c>
      <c r="H57" s="482" t="str">
        <f>IF('R8a - Net Debt input'!I64 = "","",'R8a - Net Debt input'!I64)</f>
        <v>RPI 12 month</v>
      </c>
      <c r="I57" s="759">
        <f>IF('R8a - Net Debt input'!J64 = "","",'R8a - Net Debt input'!J64)</f>
        <v>1.5803000000000001E-2</v>
      </c>
      <c r="J57" s="472"/>
      <c r="K57" s="473"/>
      <c r="L57" s="474"/>
      <c r="M57" s="1522">
        <v>0</v>
      </c>
      <c r="N57" s="1522">
        <v>0</v>
      </c>
      <c r="O57" s="1522">
        <v>0</v>
      </c>
      <c r="P57" s="1522">
        <v>0</v>
      </c>
      <c r="Q57" s="1096">
        <v>5.0999999999999996</v>
      </c>
      <c r="R57" s="1096">
        <v>4.9000000000000004</v>
      </c>
      <c r="S57" s="1096">
        <v>4.5999999999999996</v>
      </c>
      <c r="T57" s="1096">
        <v>3.8500000000000059</v>
      </c>
      <c r="U57" s="1096">
        <v>4.4412499999999939</v>
      </c>
      <c r="V57" s="1096">
        <v>4.8469550000000057</v>
      </c>
      <c r="W57" s="1096">
        <v>5.1661461500000003</v>
      </c>
      <c r="X57" s="1096">
        <v>5.2701305345000096</v>
      </c>
      <c r="Y57" s="1096">
        <v>5.3772344505350107</v>
      </c>
    </row>
    <row r="58" spans="2:25" outlineLevel="1">
      <c r="B58" s="521" t="s">
        <v>900</v>
      </c>
      <c r="C58" s="480">
        <f>IF('R8a - Net Debt input'!D65 = "","",'R8a - Net Debt input'!D65)</f>
        <v>39381</v>
      </c>
      <c r="D58" s="480">
        <f>IF('R8a - Net Debt input'!E65 = "","",'R8a - Net Debt input'!E65)</f>
        <v>50339</v>
      </c>
      <c r="E58" s="481" t="str">
        <f>IF('R8a - Net Debt input'!F65 = "","",'R8a - Net Debt input'!F65)</f>
        <v>30 YR FLOATING RATE DEBT: PAY 12M/1Y RPI 1.8080% REAL RATE GBP 25.0 M MAT: 26-OCT-2037</v>
      </c>
      <c r="F58" s="482" t="str">
        <f>IF('R8a - Net Debt input'!G65 = "","",'R8a - Net Debt input'!G65)</f>
        <v>RPI</v>
      </c>
      <c r="G58" s="1238" t="str">
        <f>IF('R8a - Net Debt input'!H65 = "","",'R8a - Net Debt input'!H65)</f>
        <v>Senior</v>
      </c>
      <c r="H58" s="482" t="str">
        <f>IF('R8a - Net Debt input'!I65 = "","",'R8a - Net Debt input'!I65)</f>
        <v>RPI 12 month</v>
      </c>
      <c r="I58" s="759">
        <f>IF('R8a - Net Debt input'!J65 = "","",'R8a - Net Debt input'!J65)</f>
        <v>1.8079999999999999E-2</v>
      </c>
      <c r="J58" s="472"/>
      <c r="K58" s="473"/>
      <c r="L58" s="474"/>
      <c r="M58" s="1522">
        <v>0</v>
      </c>
      <c r="N58" s="1522">
        <v>0</v>
      </c>
      <c r="O58" s="1522">
        <v>0</v>
      </c>
      <c r="P58" s="1522">
        <v>0</v>
      </c>
      <c r="Q58" s="1096">
        <v>1.8</v>
      </c>
      <c r="R58" s="1096">
        <v>1.5</v>
      </c>
      <c r="S58" s="1096">
        <v>1.5</v>
      </c>
      <c r="T58" s="1096">
        <v>1.3100000000000009</v>
      </c>
      <c r="U58" s="1096">
        <v>1.5052499999999953</v>
      </c>
      <c r="V58" s="1096">
        <v>1.639227000000004</v>
      </c>
      <c r="W58" s="1096">
        <v>1.7446343100000008</v>
      </c>
      <c r="X58" s="1096">
        <v>1.7789733393000007</v>
      </c>
      <c r="Y58" s="1096">
        <v>1.8143425394789987</v>
      </c>
    </row>
    <row r="59" spans="2:25" outlineLevel="1">
      <c r="B59" s="521" t="s">
        <v>901</v>
      </c>
      <c r="C59" s="480">
        <f>IF('R8a - Net Debt input'!D66 = "","",'R8a - Net Debt input'!D66)</f>
        <v>40388</v>
      </c>
      <c r="D59" s="480">
        <f>IF('R8a - Net Debt input'!E66 = "","",'R8a - Net Debt input'!E66)</f>
        <v>51711</v>
      </c>
      <c r="E59" s="481" t="str">
        <f>IF('R8a - Net Debt input'!F66 = "","",'R8a - Net Debt input'!F66)</f>
        <v>31 YR FLOATING RATE DEBT: PAY 12M/1Y RPI 2.4840% REAL RATE GBP 50.0 M MAT: 29-JUL-2041</v>
      </c>
      <c r="F59" s="482" t="str">
        <f>IF('R8a - Net Debt input'!G66 = "","",'R8a - Net Debt input'!G66)</f>
        <v>RPI</v>
      </c>
      <c r="G59" s="1238" t="str">
        <f>IF('R8a - Net Debt input'!H66 = "","",'R8a - Net Debt input'!H66)</f>
        <v>Senior</v>
      </c>
      <c r="H59" s="482" t="str">
        <f>IF('R8a - Net Debt input'!I66 = "","",'R8a - Net Debt input'!I66)</f>
        <v>RPI 12 month</v>
      </c>
      <c r="I59" s="759">
        <f>IF('R8a - Net Debt input'!J66 = "","",'R8a - Net Debt input'!J66)</f>
        <v>2.4840000000000001E-2</v>
      </c>
      <c r="J59" s="472"/>
      <c r="K59" s="473"/>
      <c r="L59" s="474"/>
      <c r="M59" s="1522">
        <v>0</v>
      </c>
      <c r="N59" s="1522">
        <v>0</v>
      </c>
      <c r="O59" s="1522">
        <v>0</v>
      </c>
      <c r="P59" s="1522">
        <v>0</v>
      </c>
      <c r="Q59" s="1096">
        <v>3.1</v>
      </c>
      <c r="R59" s="1096">
        <v>3.6</v>
      </c>
      <c r="S59" s="1096">
        <v>1.4</v>
      </c>
      <c r="T59" s="1096">
        <v>2.3080000000000025</v>
      </c>
      <c r="U59" s="1096">
        <v>2.5851999999999959</v>
      </c>
      <c r="V59" s="1096">
        <v>2.7754095999999988</v>
      </c>
      <c r="W59" s="1096">
        <v>2.925058287999998</v>
      </c>
      <c r="X59" s="1096">
        <v>2.9738100366399989</v>
      </c>
      <c r="Y59" s="1096">
        <v>3.0240243377392018</v>
      </c>
    </row>
    <row r="60" spans="2:25" outlineLevel="1">
      <c r="B60" s="521" t="s">
        <v>902</v>
      </c>
      <c r="C60" s="480">
        <f>IF('R8a - Net Debt input'!D67 = "","",'R8a - Net Debt input'!D67)</f>
        <v>33546</v>
      </c>
      <c r="D60" s="480">
        <f>IF('R8a - Net Debt input'!E67 = "","",'R8a - Net Debt input'!E67)</f>
        <v>44504</v>
      </c>
      <c r="E60" s="481" t="str">
        <f>IF('R8a - Net Debt input'!F67 = "","",'R8a - Net Debt input'!F67)</f>
        <v>30 YR DISCOUNT DEBT Issued: PRICE 8.52% USD 1474.0 M MAT: 04-NOV-2021</v>
      </c>
      <c r="F60" s="482" t="str">
        <f>IF('R8a - Net Debt input'!G67 = "","",'R8a - Net Debt input'!G67)</f>
        <v>Fixed</v>
      </c>
      <c r="G60" s="1238" t="str">
        <f>IF('R8a - Net Debt input'!H67 = "","",'R8a - Net Debt input'!H67)</f>
        <v>Senior</v>
      </c>
      <c r="H60" s="482" t="str">
        <f>IF('R8a - Net Debt input'!I67 = "","",'R8a - Net Debt input'!I67)</f>
        <v>N/A</v>
      </c>
      <c r="I60" s="759">
        <f>IF('R8a - Net Debt input'!J67 = "","",'R8a - Net Debt input'!J67)</f>
        <v>8.5199999999999998E-2</v>
      </c>
      <c r="J60" s="472"/>
      <c r="K60" s="473"/>
      <c r="L60" s="474"/>
      <c r="M60" s="1522">
        <v>0</v>
      </c>
      <c r="N60" s="1522">
        <v>0</v>
      </c>
      <c r="O60" s="1522">
        <v>0</v>
      </c>
      <c r="P60" s="1522">
        <v>0</v>
      </c>
      <c r="Q60" s="1096">
        <v>39.9</v>
      </c>
      <c r="R60" s="1096">
        <v>19.899999999999999</v>
      </c>
      <c r="S60" s="1096">
        <v>21.8</v>
      </c>
      <c r="T60" s="1096">
        <v>22.303464889041816</v>
      </c>
      <c r="U60" s="1096">
        <v>13.533600921431502</v>
      </c>
      <c r="V60" s="1522">
        <v>0</v>
      </c>
      <c r="W60" s="1522">
        <v>0</v>
      </c>
      <c r="X60" s="1522">
        <v>0</v>
      </c>
      <c r="Y60" s="1522">
        <v>0</v>
      </c>
    </row>
    <row r="61" spans="2:25" outlineLevel="1">
      <c r="B61" s="521" t="s">
        <v>903</v>
      </c>
      <c r="C61" s="480" t="str">
        <f>IF('R8a - Net Debt input'!D68 = "","",'R8a - Net Debt input'!D68)</f>
        <v/>
      </c>
      <c r="D61" s="480" t="str">
        <f>IF('R8a - Net Debt input'!E68 = "","",'R8a - Net Debt input'!E68)</f>
        <v/>
      </c>
      <c r="E61" s="481" t="str">
        <f>IF('R8a - Net Debt input'!F68 = "","",'R8a - Net Debt input'!F68)</f>
        <v/>
      </c>
      <c r="F61" s="482" t="str">
        <f>IF('R8a - Net Debt input'!G68 = "","",'R8a - Net Debt input'!G68)</f>
        <v/>
      </c>
      <c r="G61" s="1238" t="str">
        <f>IF('R8a - Net Debt input'!H68 = "","",'R8a - Net Debt input'!H68)</f>
        <v/>
      </c>
      <c r="H61" s="482" t="str">
        <f>IF('R8a - Net Debt input'!I68 = "","",'R8a - Net Debt input'!I68)</f>
        <v/>
      </c>
      <c r="I61" s="759" t="str">
        <f>IF('R8a - Net Debt input'!J68 = "","",'R8a - Net Debt input'!J68)</f>
        <v/>
      </c>
      <c r="J61" s="472"/>
      <c r="K61" s="473"/>
      <c r="L61" s="474"/>
      <c r="M61" s="1096">
        <v>304.71922821999999</v>
      </c>
      <c r="N61" s="1096">
        <v>254.92388804000001</v>
      </c>
      <c r="O61" s="1096">
        <v>260.61914055</v>
      </c>
      <c r="P61" s="1096">
        <v>194.01923310999999</v>
      </c>
      <c r="Q61" s="1522">
        <v>0</v>
      </c>
      <c r="R61" s="1522">
        <v>0</v>
      </c>
      <c r="S61" s="1522">
        <v>0</v>
      </c>
      <c r="T61" s="1522">
        <v>0</v>
      </c>
      <c r="U61" s="1522">
        <v>0</v>
      </c>
      <c r="V61" s="1522">
        <v>0</v>
      </c>
      <c r="W61" s="1522">
        <v>0</v>
      </c>
      <c r="X61" s="1522">
        <v>0</v>
      </c>
      <c r="Y61" s="1522">
        <v>0</v>
      </c>
    </row>
    <row r="62" spans="2:25" outlineLevel="1">
      <c r="B62" s="521" t="s">
        <v>904</v>
      </c>
      <c r="C62" s="480">
        <f>IF('R8a - Net Debt input'!D69 = "","",'R8a - Net Debt input'!D69)</f>
        <v>43861</v>
      </c>
      <c r="D62" s="480">
        <f>IF('R8a - Net Debt input'!E69 = "","",'R8a - Net Debt input'!E69)</f>
        <v>47886</v>
      </c>
      <c r="E62" s="481" t="str">
        <f>IF('R8a - Net Debt input'!F69 = "","",'R8a - Net Debt input'!F69)</f>
        <v>11.0 YR FIXED RATE DEBT: PAY 1.37500% GBP 300.0 M MAT: 07-FEB-2031</v>
      </c>
      <c r="F62" s="482" t="str">
        <f>IF('R8a - Net Debt input'!G69 = "","",'R8a - Net Debt input'!G69)</f>
        <v>Fixed</v>
      </c>
      <c r="G62" s="1238" t="str">
        <f>IF('R8a - Net Debt input'!H69 = "","",'R8a - Net Debt input'!H69)</f>
        <v>Senior</v>
      </c>
      <c r="H62" s="482" t="str">
        <f>IF('R8a - Net Debt input'!I69 = "","",'R8a - Net Debt input'!I69)</f>
        <v>N/A</v>
      </c>
      <c r="I62" s="759">
        <f>IF('R8a - Net Debt input'!J69 = "","",'R8a - Net Debt input'!J69)</f>
        <v>1.375E-2</v>
      </c>
      <c r="J62" s="472"/>
      <c r="K62" s="473"/>
      <c r="L62" s="474"/>
      <c r="M62" s="1522">
        <v>0</v>
      </c>
      <c r="N62" s="1522">
        <v>0</v>
      </c>
      <c r="O62" s="1522">
        <v>0</v>
      </c>
      <c r="P62" s="1522">
        <v>0</v>
      </c>
      <c r="Q62" s="1522">
        <v>0</v>
      </c>
      <c r="R62" s="1522">
        <v>0</v>
      </c>
      <c r="S62" s="1096">
        <v>0.7</v>
      </c>
      <c r="T62" s="1096">
        <v>4.3737391934822059</v>
      </c>
      <c r="U62" s="1096">
        <v>4.3956053547828473</v>
      </c>
      <c r="V62" s="1096">
        <v>4.3957681653196072</v>
      </c>
      <c r="W62" s="1096">
        <v>4.4055010573321196</v>
      </c>
      <c r="X62" s="1096">
        <v>4.385546841696816</v>
      </c>
      <c r="Y62" s="1096">
        <v>4.3956053547828473</v>
      </c>
    </row>
    <row r="63" spans="2:25" outlineLevel="1">
      <c r="B63" s="521"/>
      <c r="C63" s="480" t="str">
        <f>IF('R8a - Net Debt input'!D70 = "","",'R8a - Net Debt input'!D70)</f>
        <v/>
      </c>
      <c r="D63" s="480" t="str">
        <f>IF('R8a - Net Debt input'!E70 = "","",'R8a - Net Debt input'!E70)</f>
        <v/>
      </c>
      <c r="E63" s="481" t="str">
        <f>IF('R8a - Net Debt input'!F70 = "","",'R8a - Net Debt input'!F70)</f>
        <v/>
      </c>
      <c r="F63" s="482" t="str">
        <f>IF('R8a - Net Debt input'!G70 = "","",'R8a - Net Debt input'!G70)</f>
        <v/>
      </c>
      <c r="G63" s="1238" t="str">
        <f>IF('R8a - Net Debt input'!H70 = "","",'R8a - Net Debt input'!H70)</f>
        <v/>
      </c>
      <c r="H63" s="482" t="str">
        <f>IF('R8a - Net Debt input'!I70 = "","",'R8a - Net Debt input'!I70)</f>
        <v/>
      </c>
      <c r="I63" s="759" t="str">
        <f>IF('R8a - Net Debt input'!J70 = "","",'R8a - Net Debt input'!J70)</f>
        <v/>
      </c>
      <c r="J63" s="472"/>
      <c r="K63" s="473"/>
      <c r="L63" s="474"/>
      <c r="M63" s="1126"/>
      <c r="N63" s="1127"/>
      <c r="O63" s="1127"/>
      <c r="P63" s="1127"/>
      <c r="Q63" s="1127"/>
      <c r="R63" s="1127"/>
      <c r="S63" s="1127"/>
      <c r="T63" s="1128"/>
      <c r="U63" s="1129"/>
      <c r="V63" s="1127"/>
      <c r="W63" s="1127"/>
      <c r="X63" s="1127"/>
      <c r="Y63" s="1130"/>
    </row>
    <row r="64" spans="2:25" outlineLevel="1">
      <c r="B64" s="521"/>
      <c r="C64" s="483"/>
      <c r="D64" s="483"/>
      <c r="E64" s="484"/>
      <c r="F64" s="485"/>
      <c r="G64" s="1239"/>
      <c r="H64" s="485"/>
      <c r="I64" s="760"/>
      <c r="J64" s="472"/>
      <c r="K64" s="473"/>
      <c r="L64" s="474"/>
      <c r="M64" s="1106"/>
      <c r="N64" s="1107"/>
      <c r="O64" s="1107"/>
      <c r="P64" s="1107"/>
      <c r="Q64" s="1107"/>
      <c r="R64" s="1107"/>
      <c r="S64" s="1107"/>
      <c r="T64" s="1108"/>
      <c r="U64" s="1109"/>
      <c r="V64" s="1107"/>
      <c r="W64" s="1107"/>
      <c r="X64" s="1107"/>
      <c r="Y64" s="1110"/>
    </row>
    <row r="65" spans="2:32" outlineLevel="1">
      <c r="B65" s="358"/>
      <c r="C65" s="363"/>
      <c r="E65" s="363"/>
      <c r="F65" s="363"/>
      <c r="L65" s="373" t="s">
        <v>12</v>
      </c>
      <c r="M65" s="1111">
        <f t="shared" ref="M65:Y65" si="1">SUM(M19:M64)</f>
        <v>304.71922821999999</v>
      </c>
      <c r="N65" s="1112">
        <f t="shared" si="1"/>
        <v>254.92388804000001</v>
      </c>
      <c r="O65" s="1112">
        <f t="shared" si="1"/>
        <v>260.61914055</v>
      </c>
      <c r="P65" s="1112">
        <f t="shared" si="1"/>
        <v>194.01923310999999</v>
      </c>
      <c r="Q65" s="1112">
        <f t="shared" si="1"/>
        <v>237.50000000000003</v>
      </c>
      <c r="R65" s="1112">
        <f t="shared" si="1"/>
        <v>193.49999999999997</v>
      </c>
      <c r="S65" s="1112">
        <f t="shared" si="1"/>
        <v>174.3</v>
      </c>
      <c r="T65" s="1113">
        <f t="shared" si="1"/>
        <v>155.44483713205346</v>
      </c>
      <c r="U65" s="1114">
        <f t="shared" si="1"/>
        <v>154.50300109399683</v>
      </c>
      <c r="V65" s="1112">
        <f t="shared" si="1"/>
        <v>123.41158290600106</v>
      </c>
      <c r="W65" s="1112">
        <f t="shared" si="1"/>
        <v>129.13305415868507</v>
      </c>
      <c r="X65" s="1112">
        <f t="shared" si="1"/>
        <v>129.44887678847584</v>
      </c>
      <c r="Y65" s="1115">
        <f t="shared" si="1"/>
        <v>126.35577879589086</v>
      </c>
    </row>
    <row r="66" spans="2:32" outlineLevel="1">
      <c r="B66" s="358"/>
      <c r="C66" s="363"/>
      <c r="E66" s="367"/>
      <c r="F66" s="367"/>
      <c r="L66" s="627"/>
      <c r="M66" s="627"/>
      <c r="N66" s="627"/>
      <c r="O66" s="627"/>
      <c r="P66" s="627"/>
      <c r="Q66" s="627"/>
      <c r="R66" s="627"/>
      <c r="S66" s="627"/>
      <c r="T66" s="627"/>
      <c r="U66" s="627"/>
      <c r="V66" s="627"/>
      <c r="W66" s="627"/>
      <c r="X66" s="627"/>
      <c r="Y66" s="627"/>
      <c r="Z66" s="367"/>
      <c r="AA66" s="367"/>
      <c r="AB66" s="367"/>
      <c r="AC66" s="367"/>
      <c r="AD66" s="367"/>
      <c r="AE66" s="367"/>
      <c r="AF66" s="367"/>
    </row>
    <row r="67" spans="2:32" ht="18" outlineLevel="1">
      <c r="C67" s="355"/>
      <c r="D67" s="575" t="s">
        <v>298</v>
      </c>
      <c r="E67" s="576"/>
      <c r="F67" s="576"/>
      <c r="G67" s="576"/>
      <c r="H67" s="576"/>
      <c r="I67" s="576"/>
      <c r="J67" s="576"/>
      <c r="K67" s="576"/>
      <c r="L67" s="628"/>
      <c r="M67" s="576"/>
      <c r="N67" s="576"/>
      <c r="O67" s="576"/>
      <c r="P67" s="576"/>
      <c r="Q67" s="576"/>
      <c r="R67" s="576"/>
      <c r="S67" s="576"/>
      <c r="T67" s="576"/>
      <c r="U67" s="604"/>
      <c r="V67" s="576"/>
      <c r="W67" s="576"/>
      <c r="X67" s="576"/>
      <c r="Y67" s="576"/>
    </row>
    <row r="68" spans="2:32" s="386" customFormat="1" ht="18" outlineLevel="1">
      <c r="D68" s="581"/>
      <c r="L68" s="629"/>
      <c r="U68" s="605"/>
    </row>
    <row r="69" spans="2:32" ht="51" outlineLevel="1">
      <c r="B69" s="523" t="s">
        <v>579</v>
      </c>
      <c r="C69" s="536" t="str">
        <f t="shared" ref="C69:I78" si="2">C17</f>
        <v>Issue date</v>
      </c>
      <c r="D69" s="537" t="str">
        <f t="shared" si="2"/>
        <v>Maturity date</v>
      </c>
      <c r="E69" s="537" t="str">
        <f t="shared" si="2"/>
        <v>Description</v>
      </c>
      <c r="F69" s="537" t="str">
        <f t="shared" si="2"/>
        <v>Bond type</v>
      </c>
      <c r="G69" s="537" t="str">
        <f t="shared" si="2"/>
        <v>Payment rank</v>
      </c>
      <c r="H69" s="538" t="str">
        <f t="shared" si="2"/>
        <v>Reference rate</v>
      </c>
      <c r="I69" s="539" t="str">
        <f t="shared" si="2"/>
        <v>Coupon rate / margin spread on reference rate</v>
      </c>
      <c r="L69" s="475"/>
      <c r="Q69" s="361"/>
      <c r="R69" s="361"/>
      <c r="U69" s="600"/>
      <c r="Y69" s="357"/>
    </row>
    <row r="70" spans="2:32" outlineLevel="1">
      <c r="B70" s="366"/>
      <c r="C70" s="540" t="str">
        <f t="shared" si="2"/>
        <v>dd/mm/yyyy</v>
      </c>
      <c r="D70" s="572" t="str">
        <f t="shared" si="2"/>
        <v>dd/mm/yyyy</v>
      </c>
      <c r="E70" s="541" t="str">
        <f t="shared" si="2"/>
        <v/>
      </c>
      <c r="F70" s="541" t="str">
        <f t="shared" si="2"/>
        <v/>
      </c>
      <c r="G70" s="541" t="str">
        <f t="shared" si="2"/>
        <v/>
      </c>
      <c r="H70" s="541" t="str">
        <f t="shared" si="2"/>
        <v/>
      </c>
      <c r="I70" s="542" t="str">
        <f t="shared" si="2"/>
        <v>%</v>
      </c>
      <c r="L70" s="475"/>
      <c r="M70" s="454" t="s">
        <v>288</v>
      </c>
      <c r="N70" s="455" t="s">
        <v>288</v>
      </c>
      <c r="O70" s="455" t="s">
        <v>288</v>
      </c>
      <c r="P70" s="455" t="s">
        <v>288</v>
      </c>
      <c r="Q70" s="455" t="s">
        <v>288</v>
      </c>
      <c r="R70" s="455" t="s">
        <v>288</v>
      </c>
      <c r="S70" s="455" t="s">
        <v>288</v>
      </c>
      <c r="T70" s="591" t="s">
        <v>288</v>
      </c>
      <c r="U70" s="606" t="s">
        <v>288</v>
      </c>
      <c r="V70" s="455" t="s">
        <v>288</v>
      </c>
      <c r="W70" s="455" t="s">
        <v>288</v>
      </c>
      <c r="X70" s="455" t="s">
        <v>288</v>
      </c>
      <c r="Y70" s="456" t="s">
        <v>288</v>
      </c>
    </row>
    <row r="71" spans="2:32" outlineLevel="1">
      <c r="B71" s="520" t="s">
        <v>289</v>
      </c>
      <c r="C71" s="1368">
        <f t="shared" si="2"/>
        <v>39757</v>
      </c>
      <c r="D71" s="1368">
        <f t="shared" si="2"/>
        <v>43409</v>
      </c>
      <c r="E71" s="1369" t="str">
        <f t="shared" si="2"/>
        <v>10 YR FLOATING RATE DEBT: PAY 6M Euribor +250 bp EUR 163.1 M MAT: 05-NOV-2018</v>
      </c>
      <c r="F71" s="1370" t="str">
        <f t="shared" si="2"/>
        <v>Floating</v>
      </c>
      <c r="G71" s="1371" t="str">
        <f t="shared" si="2"/>
        <v>Senior</v>
      </c>
      <c r="H71" s="1370" t="str">
        <f t="shared" si="2"/>
        <v>LIBOR 6 month</v>
      </c>
      <c r="I71" s="1372">
        <f t="shared" si="2"/>
        <v>2.5035234E-2</v>
      </c>
      <c r="J71" s="472"/>
      <c r="K71" s="473"/>
      <c r="L71" s="474"/>
      <c r="M71" s="1522">
        <v>0</v>
      </c>
      <c r="N71" s="1522">
        <v>0</v>
      </c>
      <c r="O71" s="1522">
        <v>0</v>
      </c>
      <c r="P71" s="1522">
        <v>0</v>
      </c>
      <c r="Q71" s="1096">
        <v>3.2</v>
      </c>
      <c r="R71" s="1096">
        <v>3.2</v>
      </c>
      <c r="S71" s="1522">
        <v>0</v>
      </c>
      <c r="T71" s="1522">
        <v>0</v>
      </c>
      <c r="U71" s="1522">
        <v>0</v>
      </c>
      <c r="V71" s="1522">
        <v>0</v>
      </c>
      <c r="W71" s="1522">
        <v>0</v>
      </c>
      <c r="X71" s="1522">
        <v>0</v>
      </c>
      <c r="Y71" s="1522">
        <v>0</v>
      </c>
    </row>
    <row r="72" spans="2:32" outlineLevel="1">
      <c r="B72" s="521" t="s">
        <v>290</v>
      </c>
      <c r="C72" s="1373">
        <f t="shared" si="2"/>
        <v>39863</v>
      </c>
      <c r="D72" s="1373">
        <f t="shared" si="2"/>
        <v>43515</v>
      </c>
      <c r="E72" s="1374" t="str">
        <f t="shared" si="2"/>
        <v>10 YR FLOATING RATE DEBT: PAY 6M Euribor +273 bp EUR 100.0 M MAT: 19-FEB-2019</v>
      </c>
      <c r="F72" s="1375" t="str">
        <f t="shared" si="2"/>
        <v>Floating</v>
      </c>
      <c r="G72" s="1376" t="str">
        <f t="shared" si="2"/>
        <v>Senior</v>
      </c>
      <c r="H72" s="1375" t="str">
        <f t="shared" si="2"/>
        <v>LIBOR 6 month</v>
      </c>
      <c r="I72" s="1377">
        <f t="shared" si="2"/>
        <v>2.7336952000000001E-2</v>
      </c>
      <c r="J72" s="472"/>
      <c r="K72" s="473"/>
      <c r="L72" s="474"/>
      <c r="M72" s="1522">
        <v>0</v>
      </c>
      <c r="N72" s="1522">
        <v>0</v>
      </c>
      <c r="O72" s="1522">
        <v>0</v>
      </c>
      <c r="P72" s="1522">
        <v>0</v>
      </c>
      <c r="Q72" s="1096">
        <v>3.9</v>
      </c>
      <c r="R72" s="1096">
        <v>3.9</v>
      </c>
      <c r="S72" s="1522">
        <v>0</v>
      </c>
      <c r="T72" s="1522">
        <v>0</v>
      </c>
      <c r="U72" s="1522">
        <v>0</v>
      </c>
      <c r="V72" s="1522">
        <v>0</v>
      </c>
      <c r="W72" s="1522">
        <v>0</v>
      </c>
      <c r="X72" s="1522">
        <v>0</v>
      </c>
      <c r="Y72" s="1522">
        <v>0</v>
      </c>
    </row>
    <row r="73" spans="2:32" outlineLevel="1">
      <c r="B73" s="521" t="s">
        <v>291</v>
      </c>
      <c r="C73" s="1373">
        <f t="shared" si="2"/>
        <v>34373</v>
      </c>
      <c r="D73" s="1373">
        <f t="shared" si="2"/>
        <v>52635</v>
      </c>
      <c r="E73" s="1374" t="str">
        <f t="shared" si="2"/>
        <v>50 YR FIXED RATE DEBT: PAY 7.12500% GBP 28.2 M MAT: 08-FEB-2044</v>
      </c>
      <c r="F73" s="1375" t="str">
        <f t="shared" si="2"/>
        <v>Fixed</v>
      </c>
      <c r="G73" s="1376" t="str">
        <f t="shared" si="2"/>
        <v>Senior</v>
      </c>
      <c r="H73" s="1375" t="str">
        <f t="shared" si="2"/>
        <v>N/A</v>
      </c>
      <c r="I73" s="1377">
        <f t="shared" si="2"/>
        <v>7.1249999999999994E-2</v>
      </c>
      <c r="J73" s="472"/>
      <c r="K73" s="473"/>
      <c r="L73" s="474"/>
      <c r="M73" s="1522">
        <v>0</v>
      </c>
      <c r="N73" s="1522">
        <v>0</v>
      </c>
      <c r="O73" s="1522">
        <v>0</v>
      </c>
      <c r="P73" s="1522">
        <v>0</v>
      </c>
      <c r="Q73" s="1096">
        <v>0.7</v>
      </c>
      <c r="R73" s="1096">
        <v>0.7</v>
      </c>
      <c r="S73" s="1096">
        <v>0.7</v>
      </c>
      <c r="T73" s="1096">
        <v>0.72792859374999996</v>
      </c>
      <c r="U73" s="1096">
        <v>0.72995624999999997</v>
      </c>
      <c r="V73" s="1096">
        <v>0.72995624999999997</v>
      </c>
      <c r="W73" s="1096">
        <v>0.72995624999999997</v>
      </c>
      <c r="X73" s="1096">
        <v>0.72995624999999997</v>
      </c>
      <c r="Y73" s="1096">
        <v>0.72995624999999997</v>
      </c>
    </row>
    <row r="74" spans="2:32" outlineLevel="1">
      <c r="B74" s="521" t="s">
        <v>292</v>
      </c>
      <c r="C74" s="1373">
        <f t="shared" si="2"/>
        <v>34877</v>
      </c>
      <c r="D74" s="1373">
        <f t="shared" si="2"/>
        <v>45835</v>
      </c>
      <c r="E74" s="1374" t="str">
        <f t="shared" si="2"/>
        <v>30 YR FIXED RATE DEBT: PAY 8.75000% GBP 57.937M MAT: 06/27/25</v>
      </c>
      <c r="F74" s="1375" t="str">
        <f t="shared" si="2"/>
        <v>Fixed</v>
      </c>
      <c r="G74" s="1376" t="str">
        <f t="shared" si="2"/>
        <v>Senior</v>
      </c>
      <c r="H74" s="1375" t="str">
        <f t="shared" si="2"/>
        <v>N/A</v>
      </c>
      <c r="I74" s="1377">
        <f t="shared" si="2"/>
        <v>8.7499999999999994E-2</v>
      </c>
      <c r="J74" s="472"/>
      <c r="K74" s="473"/>
      <c r="L74" s="474"/>
      <c r="M74" s="1522">
        <v>0</v>
      </c>
      <c r="N74" s="1522">
        <v>0</v>
      </c>
      <c r="O74" s="1522">
        <v>0</v>
      </c>
      <c r="P74" s="1522">
        <v>0</v>
      </c>
      <c r="Q74" s="1096">
        <v>1.4</v>
      </c>
      <c r="R74" s="1096">
        <v>1.4</v>
      </c>
      <c r="S74" s="1096">
        <v>1.4</v>
      </c>
      <c r="T74" s="1096">
        <v>1.4206303124999999</v>
      </c>
      <c r="U74" s="1096">
        <v>1.4245874999999999</v>
      </c>
      <c r="V74" s="1096">
        <v>1.4245874999999999</v>
      </c>
      <c r="W74" s="1096">
        <v>1.4245874999999999</v>
      </c>
      <c r="X74" s="1096">
        <v>1.4245874999999999</v>
      </c>
      <c r="Y74" s="1096">
        <v>0.34427531249999999</v>
      </c>
    </row>
    <row r="75" spans="2:32" outlineLevel="1">
      <c r="B75" s="521" t="s">
        <v>293</v>
      </c>
      <c r="C75" s="1373">
        <f t="shared" si="2"/>
        <v>36070</v>
      </c>
      <c r="D75" s="1373">
        <f t="shared" si="2"/>
        <v>47028</v>
      </c>
      <c r="E75" s="1374" t="str">
        <f t="shared" si="2"/>
        <v>30 YR FIXED RATE DEBT: PAY 6.20000% GBP 50.0 M MAT: 02-OCT-2028</v>
      </c>
      <c r="F75" s="1375" t="str">
        <f t="shared" si="2"/>
        <v>Fixed</v>
      </c>
      <c r="G75" s="1376" t="str">
        <f t="shared" si="2"/>
        <v>Senior</v>
      </c>
      <c r="H75" s="1375" t="str">
        <f t="shared" si="2"/>
        <v>N/A</v>
      </c>
      <c r="I75" s="1377">
        <f t="shared" si="2"/>
        <v>6.2E-2</v>
      </c>
      <c r="J75" s="472"/>
      <c r="K75" s="473"/>
      <c r="L75" s="474"/>
      <c r="M75" s="1522">
        <v>0</v>
      </c>
      <c r="N75" s="1522">
        <v>0</v>
      </c>
      <c r="O75" s="1522">
        <v>0</v>
      </c>
      <c r="P75" s="1522">
        <v>0</v>
      </c>
      <c r="Q75" s="1096">
        <v>3.1</v>
      </c>
      <c r="R75" s="1096">
        <v>3.1</v>
      </c>
      <c r="S75" s="1096">
        <v>3.1</v>
      </c>
      <c r="T75" s="1096">
        <v>3.0917533675132467</v>
      </c>
      <c r="U75" s="1096">
        <v>3.1090005913781842</v>
      </c>
      <c r="V75" s="1096">
        <v>3.1090005913781842</v>
      </c>
      <c r="W75" s="1096">
        <v>3.1090005913781842</v>
      </c>
      <c r="X75" s="1096">
        <v>3.1090005913781842</v>
      </c>
      <c r="Y75" s="1096">
        <v>3.1090005913781842</v>
      </c>
    </row>
    <row r="76" spans="2:32" outlineLevel="1">
      <c r="B76" s="521" t="s">
        <v>294</v>
      </c>
      <c r="C76" s="1373">
        <f t="shared" si="2"/>
        <v>39067</v>
      </c>
      <c r="D76" s="1373">
        <f t="shared" si="2"/>
        <v>45642</v>
      </c>
      <c r="E76" s="1374" t="str">
        <f t="shared" si="2"/>
        <v>18 YR FIXED RATE DEBT: PAY 7.00000% GBP 282.502M MAT: 16-DEC-2024</v>
      </c>
      <c r="F76" s="1375" t="str">
        <f t="shared" si="2"/>
        <v>Fixed</v>
      </c>
      <c r="G76" s="1376" t="str">
        <f t="shared" si="2"/>
        <v>Senior</v>
      </c>
      <c r="H76" s="1375" t="str">
        <f t="shared" si="2"/>
        <v>N/A</v>
      </c>
      <c r="I76" s="1377">
        <f t="shared" si="2"/>
        <v>7.0000000000000007E-2</v>
      </c>
      <c r="J76" s="472"/>
      <c r="K76" s="473"/>
      <c r="L76" s="474"/>
      <c r="M76" s="1522">
        <v>0</v>
      </c>
      <c r="N76" s="1522">
        <v>0</v>
      </c>
      <c r="O76" s="1522">
        <v>0</v>
      </c>
      <c r="P76" s="1522">
        <v>0</v>
      </c>
      <c r="Q76" s="1096">
        <v>5.7</v>
      </c>
      <c r="R76" s="1096">
        <v>5.7</v>
      </c>
      <c r="S76" s="1096">
        <v>5.7</v>
      </c>
      <c r="T76" s="1096">
        <v>5.7338981388888897</v>
      </c>
      <c r="U76" s="1096">
        <v>5.7498699999999996</v>
      </c>
      <c r="V76" s="1096">
        <v>5.7498699999999996</v>
      </c>
      <c r="W76" s="1096">
        <v>5.7498699999999996</v>
      </c>
      <c r="X76" s="1096">
        <v>4.0887964444444398</v>
      </c>
      <c r="Y76" s="1522">
        <v>0</v>
      </c>
    </row>
    <row r="77" spans="2:32" outlineLevel="1">
      <c r="B77" s="521" t="s">
        <v>295</v>
      </c>
      <c r="C77" s="1373">
        <f t="shared" si="2"/>
        <v>37286</v>
      </c>
      <c r="D77" s="1373">
        <f t="shared" si="2"/>
        <v>42893</v>
      </c>
      <c r="E77" s="1374" t="str">
        <f t="shared" si="2"/>
        <v>15.4 YR FIXED RATE DEBT: PAY 6.00000% GBP 250.0 M MAT: 07-JUN-2017</v>
      </c>
      <c r="F77" s="1375" t="str">
        <f t="shared" si="2"/>
        <v>Fixed</v>
      </c>
      <c r="G77" s="1376" t="str">
        <f t="shared" si="2"/>
        <v>Senior</v>
      </c>
      <c r="H77" s="1375" t="str">
        <f t="shared" si="2"/>
        <v>N/A</v>
      </c>
      <c r="I77" s="1377">
        <f t="shared" si="2"/>
        <v>0.06</v>
      </c>
      <c r="J77" s="472"/>
      <c r="K77" s="473"/>
      <c r="L77" s="474"/>
      <c r="M77" s="1522">
        <v>0</v>
      </c>
      <c r="N77" s="1522">
        <v>0</v>
      </c>
      <c r="O77" s="1522">
        <v>0</v>
      </c>
      <c r="P77" s="1522">
        <v>0</v>
      </c>
      <c r="Q77" s="1096">
        <v>2.5</v>
      </c>
      <c r="R77" s="1522">
        <v>0</v>
      </c>
      <c r="S77" s="1522">
        <v>0</v>
      </c>
      <c r="T77" s="1522">
        <v>0</v>
      </c>
      <c r="U77" s="1522">
        <v>0</v>
      </c>
      <c r="V77" s="1522">
        <v>0</v>
      </c>
      <c r="W77" s="1522">
        <v>0</v>
      </c>
      <c r="X77" s="1522">
        <v>0</v>
      </c>
      <c r="Y77" s="1522">
        <v>0</v>
      </c>
    </row>
    <row r="78" spans="2:32" outlineLevel="1">
      <c r="B78" s="521" t="s">
        <v>296</v>
      </c>
      <c r="C78" s="1373">
        <f t="shared" si="2"/>
        <v>37779</v>
      </c>
      <c r="D78" s="1373">
        <f t="shared" si="2"/>
        <v>42893</v>
      </c>
      <c r="E78" s="1374" t="str">
        <f t="shared" si="2"/>
        <v>14 YR FIXED RATE DEBT: PAY 6.00000% GBP 50.0 M MAT: 07-JUN-2017</v>
      </c>
      <c r="F78" s="1375" t="str">
        <f t="shared" si="2"/>
        <v>Fixed</v>
      </c>
      <c r="G78" s="1376" t="str">
        <f t="shared" si="2"/>
        <v>Senior</v>
      </c>
      <c r="H78" s="1375" t="str">
        <f t="shared" si="2"/>
        <v>N/A</v>
      </c>
      <c r="I78" s="1377">
        <f t="shared" si="2"/>
        <v>0.06</v>
      </c>
      <c r="J78" s="472"/>
      <c r="K78" s="473"/>
      <c r="L78" s="474"/>
      <c r="M78" s="1522">
        <v>0</v>
      </c>
      <c r="N78" s="1522">
        <v>0</v>
      </c>
      <c r="O78" s="1522">
        <v>0</v>
      </c>
      <c r="P78" s="1522">
        <v>0</v>
      </c>
      <c r="Q78" s="1096">
        <v>0.4</v>
      </c>
      <c r="R78" s="1522">
        <v>0</v>
      </c>
      <c r="S78" s="1522">
        <v>0</v>
      </c>
      <c r="T78" s="1522">
        <v>0</v>
      </c>
      <c r="U78" s="1522">
        <v>0</v>
      </c>
      <c r="V78" s="1522">
        <v>0</v>
      </c>
      <c r="W78" s="1522">
        <v>0</v>
      </c>
      <c r="X78" s="1522">
        <v>0</v>
      </c>
      <c r="Y78" s="1522">
        <v>0</v>
      </c>
    </row>
    <row r="79" spans="2:32" outlineLevel="1">
      <c r="B79" s="521" t="s">
        <v>297</v>
      </c>
      <c r="C79" s="1373">
        <f t="shared" ref="C79:I79" si="3">C27</f>
        <v>39510</v>
      </c>
      <c r="D79" s="1373">
        <f t="shared" si="3"/>
        <v>43893</v>
      </c>
      <c r="E79" s="1374" t="str">
        <f t="shared" si="3"/>
        <v>12 YR FIXED RATE DEBT: PAY 6.37500% GBP 300.0 M MAT: 03-MAR-2020</v>
      </c>
      <c r="F79" s="1375" t="str">
        <f t="shared" si="3"/>
        <v>Fixed</v>
      </c>
      <c r="G79" s="1376" t="str">
        <f t="shared" si="3"/>
        <v>Senior</v>
      </c>
      <c r="H79" s="1375" t="str">
        <f t="shared" si="3"/>
        <v>N/A</v>
      </c>
      <c r="I79" s="1377">
        <f t="shared" si="3"/>
        <v>6.3750000000000001E-2</v>
      </c>
      <c r="J79" s="472"/>
      <c r="K79" s="473"/>
      <c r="L79" s="474"/>
      <c r="M79" s="1522">
        <v>0</v>
      </c>
      <c r="N79" s="1522">
        <v>0</v>
      </c>
      <c r="O79" s="1522">
        <v>0</v>
      </c>
      <c r="P79" s="1522">
        <v>0</v>
      </c>
      <c r="Q79" s="1096">
        <v>8.8000000000000007</v>
      </c>
      <c r="R79" s="1096">
        <v>8.8000000000000007</v>
      </c>
      <c r="S79" s="1096">
        <v>8.8000000000000007</v>
      </c>
      <c r="T79" s="1522">
        <v>0</v>
      </c>
      <c r="U79" s="1522">
        <v>0</v>
      </c>
      <c r="V79" s="1522">
        <v>0</v>
      </c>
      <c r="W79" s="1522">
        <v>0</v>
      </c>
      <c r="X79" s="1522">
        <v>0</v>
      </c>
      <c r="Y79" s="1522">
        <v>0</v>
      </c>
    </row>
    <row r="80" spans="2:32" outlineLevel="1">
      <c r="B80" s="521" t="s">
        <v>870</v>
      </c>
      <c r="C80" s="1373">
        <f t="shared" ref="C80:I80" si="4">C28</f>
        <v>39510</v>
      </c>
      <c r="D80" s="1373">
        <f t="shared" si="4"/>
        <v>43893</v>
      </c>
      <c r="E80" s="1374" t="str">
        <f t="shared" si="4"/>
        <v>12 YR FIXED RATE DEBT: PAY 6.37500% GBP 60.0 M MAT: 03-MAR-2020</v>
      </c>
      <c r="F80" s="1375" t="str">
        <f t="shared" si="4"/>
        <v>Fixed</v>
      </c>
      <c r="G80" s="1376" t="str">
        <f t="shared" si="4"/>
        <v>Senior</v>
      </c>
      <c r="H80" s="1375" t="str">
        <f t="shared" si="4"/>
        <v>N/A</v>
      </c>
      <c r="I80" s="1377">
        <f t="shared" si="4"/>
        <v>6.3750000000000001E-2</v>
      </c>
      <c r="J80" s="472"/>
      <c r="K80" s="473"/>
      <c r="L80" s="474"/>
      <c r="M80" s="1522">
        <v>0</v>
      </c>
      <c r="N80" s="1522">
        <v>0</v>
      </c>
      <c r="O80" s="1522">
        <v>0</v>
      </c>
      <c r="P80" s="1522">
        <v>0</v>
      </c>
      <c r="Q80" s="1522">
        <v>0</v>
      </c>
      <c r="R80" s="1522">
        <v>0</v>
      </c>
      <c r="S80" s="1522">
        <v>0</v>
      </c>
      <c r="T80" s="1522">
        <v>0</v>
      </c>
      <c r="U80" s="1522">
        <v>0</v>
      </c>
      <c r="V80" s="1522">
        <v>0</v>
      </c>
      <c r="W80" s="1522">
        <v>0</v>
      </c>
      <c r="X80" s="1522">
        <v>0</v>
      </c>
      <c r="Y80" s="1522">
        <v>0</v>
      </c>
    </row>
    <row r="81" spans="2:25" outlineLevel="1">
      <c r="B81" s="521" t="s">
        <v>871</v>
      </c>
      <c r="C81" s="1373">
        <f t="shared" ref="C81:I81" si="5">C29</f>
        <v>39581</v>
      </c>
      <c r="D81" s="1373">
        <f t="shared" si="5"/>
        <v>50538</v>
      </c>
      <c r="E81" s="1374" t="str">
        <f t="shared" si="5"/>
        <v>30 YR FIXED RATE DEBT: PAY 6.00000% GBP 30.0 M MAT: 13-MAY-2038</v>
      </c>
      <c r="F81" s="1375" t="str">
        <f t="shared" si="5"/>
        <v>Fixed</v>
      </c>
      <c r="G81" s="1376" t="str">
        <f t="shared" si="5"/>
        <v>Senior</v>
      </c>
      <c r="H81" s="1375" t="str">
        <f t="shared" si="5"/>
        <v>N/A</v>
      </c>
      <c r="I81" s="1377">
        <f t="shared" si="5"/>
        <v>0.06</v>
      </c>
      <c r="J81" s="472"/>
      <c r="K81" s="473"/>
      <c r="L81" s="474"/>
      <c r="M81" s="1522">
        <v>0</v>
      </c>
      <c r="N81" s="1522">
        <v>0</v>
      </c>
      <c r="O81" s="1522">
        <v>0</v>
      </c>
      <c r="P81" s="1522">
        <v>0</v>
      </c>
      <c r="Q81" s="1522">
        <v>0</v>
      </c>
      <c r="R81" s="1522">
        <v>0</v>
      </c>
      <c r="S81" s="1522">
        <v>0</v>
      </c>
      <c r="T81" s="1522">
        <v>0</v>
      </c>
      <c r="U81" s="1522">
        <v>0</v>
      </c>
      <c r="V81" s="1522">
        <v>0</v>
      </c>
      <c r="W81" s="1522">
        <v>0</v>
      </c>
      <c r="X81" s="1522">
        <v>0</v>
      </c>
      <c r="Y81" s="1522">
        <v>0</v>
      </c>
    </row>
    <row r="82" spans="2:25" outlineLevel="1">
      <c r="B82" s="521" t="s">
        <v>872</v>
      </c>
      <c r="C82" s="1373">
        <f t="shared" ref="C82:I82" si="6">C30</f>
        <v>39581</v>
      </c>
      <c r="D82" s="1373">
        <f t="shared" si="6"/>
        <v>50538</v>
      </c>
      <c r="E82" s="1374" t="str">
        <f t="shared" si="6"/>
        <v>30 YR FIXED RATE DEBT: PAY 6.00000% GBP 11.0 M MAT: 13-MAY-2038</v>
      </c>
      <c r="F82" s="1375" t="str">
        <f t="shared" si="6"/>
        <v>Fixed</v>
      </c>
      <c r="G82" s="1376" t="str">
        <f t="shared" si="6"/>
        <v>Senior</v>
      </c>
      <c r="H82" s="1375" t="str">
        <f t="shared" si="6"/>
        <v>N/A</v>
      </c>
      <c r="I82" s="1377">
        <f t="shared" si="6"/>
        <v>0.06</v>
      </c>
      <c r="J82" s="472"/>
      <c r="K82" s="473"/>
      <c r="L82" s="474"/>
      <c r="M82" s="1522">
        <v>0</v>
      </c>
      <c r="N82" s="1522">
        <v>0</v>
      </c>
      <c r="O82" s="1522">
        <v>0</v>
      </c>
      <c r="P82" s="1522">
        <v>0</v>
      </c>
      <c r="Q82" s="1096">
        <v>0.4</v>
      </c>
      <c r="R82" s="1096">
        <v>0.4</v>
      </c>
      <c r="S82" s="1096">
        <v>0.4</v>
      </c>
      <c r="T82" s="1096">
        <v>0.46710902586742781</v>
      </c>
      <c r="U82" s="1096">
        <v>0.46885660063237711</v>
      </c>
      <c r="V82" s="1096">
        <v>0.46876543293491713</v>
      </c>
      <c r="W82" s="1096">
        <v>0.46905199945697174</v>
      </c>
      <c r="X82" s="1096">
        <v>0.46838769871540253</v>
      </c>
      <c r="Y82" s="1096">
        <v>0.46885660063237711</v>
      </c>
    </row>
    <row r="83" spans="2:25" outlineLevel="1">
      <c r="B83" s="521" t="s">
        <v>873</v>
      </c>
      <c r="C83" s="1373">
        <f t="shared" ref="C83:I83" si="7">C31</f>
        <v>39581</v>
      </c>
      <c r="D83" s="1373">
        <f t="shared" si="7"/>
        <v>50538</v>
      </c>
      <c r="E83" s="1374" t="str">
        <f t="shared" si="7"/>
        <v>30 YR FIXED RATE DEBT: PAY 6.00000% GBP 24.0 M MAT: 13-MAY-2038</v>
      </c>
      <c r="F83" s="1375" t="str">
        <f t="shared" si="7"/>
        <v>Fixed</v>
      </c>
      <c r="G83" s="1376" t="str">
        <f t="shared" si="7"/>
        <v>Senior</v>
      </c>
      <c r="H83" s="1375" t="str">
        <f t="shared" si="7"/>
        <v>N/A</v>
      </c>
      <c r="I83" s="1377">
        <f t="shared" si="7"/>
        <v>0.06</v>
      </c>
      <c r="J83" s="472"/>
      <c r="K83" s="473"/>
      <c r="L83" s="474"/>
      <c r="M83" s="1522">
        <v>0</v>
      </c>
      <c r="N83" s="1522">
        <v>0</v>
      </c>
      <c r="O83" s="1522">
        <v>0</v>
      </c>
      <c r="P83" s="1522">
        <v>0</v>
      </c>
      <c r="Q83" s="1096">
        <v>1.4</v>
      </c>
      <c r="R83" s="1096">
        <v>1.4</v>
      </c>
      <c r="S83" s="1096">
        <v>1.4</v>
      </c>
      <c r="T83" s="1096">
        <v>1.4958572624016266</v>
      </c>
      <c r="U83" s="1096">
        <v>1.5014290374515451</v>
      </c>
      <c r="V83" s="1096">
        <v>1.5011326374598051</v>
      </c>
      <c r="W83" s="1096">
        <v>1.5020170074849157</v>
      </c>
      <c r="X83" s="1096">
        <v>1.4999518674429546</v>
      </c>
      <c r="Y83" s="1096">
        <v>1.5014290374515451</v>
      </c>
    </row>
    <row r="84" spans="2:25" outlineLevel="1">
      <c r="B84" s="521" t="s">
        <v>874</v>
      </c>
      <c r="C84" s="1373">
        <f t="shared" ref="C84:I84" si="8">C32</f>
        <v>39946</v>
      </c>
      <c r="D84" s="1373">
        <f t="shared" si="8"/>
        <v>50538</v>
      </c>
      <c r="E84" s="1374" t="str">
        <f t="shared" si="8"/>
        <v>29 YR FIXED RATE DEBT: PAY 6.00000% GBP 5.0 M MAT: 13-MAY-2038</v>
      </c>
      <c r="F84" s="1375" t="str">
        <f t="shared" si="8"/>
        <v>Fixed</v>
      </c>
      <c r="G84" s="1376" t="str">
        <f t="shared" si="8"/>
        <v>Senior</v>
      </c>
      <c r="H84" s="1375" t="str">
        <f t="shared" si="8"/>
        <v>N/A</v>
      </c>
      <c r="I84" s="1377">
        <f t="shared" si="8"/>
        <v>0.06</v>
      </c>
      <c r="J84" s="472"/>
      <c r="K84" s="473"/>
      <c r="L84" s="474"/>
      <c r="M84" s="1522">
        <v>0</v>
      </c>
      <c r="N84" s="1522">
        <v>0</v>
      </c>
      <c r="O84" s="1522">
        <v>0</v>
      </c>
      <c r="P84" s="1522">
        <v>0</v>
      </c>
      <c r="Q84" s="1096">
        <v>0.3</v>
      </c>
      <c r="R84" s="1096">
        <v>0.3</v>
      </c>
      <c r="S84" s="1096">
        <v>0.3</v>
      </c>
      <c r="T84" s="1096">
        <v>0.30602528763173287</v>
      </c>
      <c r="U84" s="1096">
        <v>0.30715901814258151</v>
      </c>
      <c r="V84" s="1096">
        <v>0.30709726814430255</v>
      </c>
      <c r="W84" s="1096">
        <v>0.30726986222032104</v>
      </c>
      <c r="X84" s="1096">
        <v>0.30686292407000504</v>
      </c>
      <c r="Y84" s="1096">
        <v>0.30715901814258151</v>
      </c>
    </row>
    <row r="85" spans="2:25" outlineLevel="1">
      <c r="B85" s="521" t="s">
        <v>875</v>
      </c>
      <c r="C85" s="1373">
        <f t="shared" ref="C85:I85" si="9">C33</f>
        <v>39946</v>
      </c>
      <c r="D85" s="1373">
        <f t="shared" si="9"/>
        <v>50538</v>
      </c>
      <c r="E85" s="1374" t="str">
        <f t="shared" si="9"/>
        <v>29 YR FIXED RATE DEBT: PAY 6.00000% GBP 8.0 M MAT: 13-MAY-2038</v>
      </c>
      <c r="F85" s="1375" t="str">
        <f t="shared" si="9"/>
        <v>Fixed</v>
      </c>
      <c r="G85" s="1376" t="str">
        <f t="shared" si="9"/>
        <v>Senior</v>
      </c>
      <c r="H85" s="1375" t="str">
        <f t="shared" si="9"/>
        <v>N/A</v>
      </c>
      <c r="I85" s="1377">
        <f t="shared" si="9"/>
        <v>0.06</v>
      </c>
      <c r="J85" s="472"/>
      <c r="K85" s="473"/>
      <c r="L85" s="474"/>
      <c r="M85" s="1522">
        <v>0</v>
      </c>
      <c r="N85" s="1522">
        <v>0</v>
      </c>
      <c r="O85" s="1522">
        <v>0</v>
      </c>
      <c r="P85" s="1522">
        <v>0</v>
      </c>
      <c r="Q85" s="1096">
        <v>0.5</v>
      </c>
      <c r="R85" s="1096">
        <v>0.5</v>
      </c>
      <c r="S85" s="1096">
        <v>0.5</v>
      </c>
      <c r="T85" s="1096">
        <v>0.47347175520086632</v>
      </c>
      <c r="U85" s="1096">
        <v>0.47520776826142153</v>
      </c>
      <c r="V85" s="1096">
        <v>0.47510896826417454</v>
      </c>
      <c r="W85" s="1096">
        <v>0.47535155281251479</v>
      </c>
      <c r="X85" s="1096">
        <v>0.47476758371858624</v>
      </c>
      <c r="Y85" s="1096">
        <v>0.47520776826142153</v>
      </c>
    </row>
    <row r="86" spans="2:25" outlineLevel="1">
      <c r="B86" s="521" t="s">
        <v>876</v>
      </c>
      <c r="C86" s="1373">
        <f t="shared" ref="C86:I86" si="10">C34</f>
        <v>40121</v>
      </c>
      <c r="D86" s="1373">
        <f t="shared" si="10"/>
        <v>43773</v>
      </c>
      <c r="E86" s="1374" t="str">
        <f t="shared" si="10"/>
        <v>10 YR FIXED RATE DEBT: PAY 4.02000% HKD 383.0 M MAT: 04-NOV-2019</v>
      </c>
      <c r="F86" s="1375" t="str">
        <f t="shared" si="10"/>
        <v>Fixed</v>
      </c>
      <c r="G86" s="1376" t="str">
        <f t="shared" si="10"/>
        <v>Senior</v>
      </c>
      <c r="H86" s="1375" t="str">
        <f t="shared" si="10"/>
        <v>N/A</v>
      </c>
      <c r="I86" s="1377">
        <f t="shared" si="10"/>
        <v>4.02E-2</v>
      </c>
      <c r="J86" s="472"/>
      <c r="K86" s="473"/>
      <c r="L86" s="474"/>
      <c r="M86" s="1522">
        <v>0</v>
      </c>
      <c r="N86" s="1522">
        <v>0</v>
      </c>
      <c r="O86" s="1522">
        <v>0</v>
      </c>
      <c r="P86" s="1522">
        <v>0</v>
      </c>
      <c r="Q86" s="1096">
        <v>1.5</v>
      </c>
      <c r="R86" s="1096">
        <v>1.5</v>
      </c>
      <c r="S86" s="1096">
        <v>1.5</v>
      </c>
      <c r="T86" s="1522">
        <v>0</v>
      </c>
      <c r="U86" s="1522">
        <v>0</v>
      </c>
      <c r="V86" s="1522">
        <v>0</v>
      </c>
      <c r="W86" s="1522">
        <v>0</v>
      </c>
      <c r="X86" s="1522">
        <v>0</v>
      </c>
      <c r="Y86" s="1522">
        <v>0</v>
      </c>
    </row>
    <row r="87" spans="2:25" outlineLevel="1">
      <c r="B87" s="521" t="s">
        <v>877</v>
      </c>
      <c r="C87" s="1373">
        <f t="shared" ref="C87:I87" si="11">C35</f>
        <v>40212</v>
      </c>
      <c r="D87" s="1373">
        <f t="shared" si="11"/>
        <v>43864</v>
      </c>
      <c r="E87" s="1374" t="str">
        <f t="shared" si="11"/>
        <v>10 YR FIXED RATE DEBT: PAY 4.23000% HKD 380.0 M MAT: 03-FEB-2020</v>
      </c>
      <c r="F87" s="1375" t="str">
        <f t="shared" si="11"/>
        <v>Fixed</v>
      </c>
      <c r="G87" s="1376" t="str">
        <f t="shared" si="11"/>
        <v>Senior</v>
      </c>
      <c r="H87" s="1375" t="str">
        <f t="shared" si="11"/>
        <v>N/A</v>
      </c>
      <c r="I87" s="1377">
        <f t="shared" si="11"/>
        <v>4.2299999999999997E-2</v>
      </c>
      <c r="J87" s="472"/>
      <c r="K87" s="473"/>
      <c r="L87" s="474"/>
      <c r="M87" s="1522">
        <v>0</v>
      </c>
      <c r="N87" s="1522">
        <v>0</v>
      </c>
      <c r="O87" s="1522">
        <v>0</v>
      </c>
      <c r="P87" s="1522">
        <v>0</v>
      </c>
      <c r="Q87" s="1096">
        <v>1.6</v>
      </c>
      <c r="R87" s="1096">
        <v>1.6</v>
      </c>
      <c r="S87" s="1096">
        <v>1.6</v>
      </c>
      <c r="T87" s="1522">
        <v>0</v>
      </c>
      <c r="U87" s="1522">
        <v>0</v>
      </c>
      <c r="V87" s="1522">
        <v>0</v>
      </c>
      <c r="W87" s="1522">
        <v>0</v>
      </c>
      <c r="X87" s="1522">
        <v>0</v>
      </c>
      <c r="Y87" s="1522">
        <v>0</v>
      </c>
    </row>
    <row r="88" spans="2:25" outlineLevel="1">
      <c r="B88" s="521" t="s">
        <v>878</v>
      </c>
      <c r="C88" s="1373">
        <f t="shared" ref="C88:I88" si="12">C36</f>
        <v>41264</v>
      </c>
      <c r="D88" s="1373">
        <f t="shared" si="12"/>
        <v>46742</v>
      </c>
      <c r="E88" s="1374" t="str">
        <f t="shared" si="12"/>
        <v>15 YR FIXED RATE DEBT: PAY 3.05000% HKD 300.0 M MAT: 21-DEC-2027</v>
      </c>
      <c r="F88" s="1375" t="str">
        <f t="shared" si="12"/>
        <v>Fixed</v>
      </c>
      <c r="G88" s="1376" t="str">
        <f t="shared" si="12"/>
        <v>Senior</v>
      </c>
      <c r="H88" s="1375" t="str">
        <f t="shared" si="12"/>
        <v>N/A</v>
      </c>
      <c r="I88" s="1377">
        <f t="shared" si="12"/>
        <v>3.0499999999999999E-2</v>
      </c>
      <c r="J88" s="472"/>
      <c r="K88" s="473"/>
      <c r="L88" s="474"/>
      <c r="M88" s="1522">
        <v>0</v>
      </c>
      <c r="N88" s="1522">
        <v>0</v>
      </c>
      <c r="O88" s="1522">
        <v>0</v>
      </c>
      <c r="P88" s="1522">
        <v>0</v>
      </c>
      <c r="Q88" s="1096">
        <v>0.9</v>
      </c>
      <c r="R88" s="1096">
        <v>0.9</v>
      </c>
      <c r="S88" s="1096">
        <v>1</v>
      </c>
      <c r="T88" s="1096">
        <v>0.94777400000000001</v>
      </c>
      <c r="U88" s="1096">
        <v>0.95037776421165809</v>
      </c>
      <c r="V88" s="1096">
        <v>0.95037775999999996</v>
      </c>
      <c r="W88" s="1096">
        <v>0.95298154000000002</v>
      </c>
      <c r="X88" s="1096">
        <v>0.95037776006938002</v>
      </c>
      <c r="Y88" s="1096">
        <v>0.95037777099368703</v>
      </c>
    </row>
    <row r="89" spans="2:25" outlineLevel="1">
      <c r="B89" s="521" t="s">
        <v>879</v>
      </c>
      <c r="C89" s="1373">
        <f t="shared" ref="C89:I89" si="13">C37</f>
        <v>36238</v>
      </c>
      <c r="D89" s="1373">
        <f t="shared" si="13"/>
        <v>47200</v>
      </c>
      <c r="E89" s="1374" t="str">
        <f t="shared" si="13"/>
        <v>30 YR FIXED RATE DEBT: PAY 4.31000% USD 85.8 M MAT: 23-MAR-2029</v>
      </c>
      <c r="F89" s="1375" t="str">
        <f t="shared" si="13"/>
        <v>Fixed</v>
      </c>
      <c r="G89" s="1376" t="str">
        <f t="shared" si="13"/>
        <v>Senior</v>
      </c>
      <c r="H89" s="1375" t="str">
        <f t="shared" si="13"/>
        <v>N/A</v>
      </c>
      <c r="I89" s="1377">
        <f t="shared" si="13"/>
        <v>4.3099999999999999E-2</v>
      </c>
      <c r="J89" s="472"/>
      <c r="K89" s="473"/>
      <c r="L89" s="474"/>
      <c r="M89" s="1522">
        <v>0</v>
      </c>
      <c r="N89" s="1522">
        <v>0</v>
      </c>
      <c r="O89" s="1522">
        <v>0</v>
      </c>
      <c r="P89" s="1522">
        <v>0</v>
      </c>
      <c r="Q89" s="1096">
        <v>2.7</v>
      </c>
      <c r="R89" s="1096">
        <v>2.8</v>
      </c>
      <c r="S89" s="1096">
        <v>3.1</v>
      </c>
      <c r="T89" s="1096">
        <v>2.9785998999999999</v>
      </c>
      <c r="U89" s="1096">
        <v>2.9785998999999999</v>
      </c>
      <c r="V89" s="1096">
        <v>2.9785998999999999</v>
      </c>
      <c r="W89" s="1096">
        <v>2.9785998999999999</v>
      </c>
      <c r="X89" s="1096">
        <v>2.9785998999999999</v>
      </c>
      <c r="Y89" s="1096">
        <v>2.9785998999999999</v>
      </c>
    </row>
    <row r="90" spans="2:25" outlineLevel="1">
      <c r="B90" s="521" t="s">
        <v>880</v>
      </c>
      <c r="C90" s="1373">
        <f t="shared" ref="C90:I90" si="14">C38</f>
        <v>36475</v>
      </c>
      <c r="D90" s="1373">
        <f t="shared" si="14"/>
        <v>47434</v>
      </c>
      <c r="E90" s="1374" t="str">
        <f t="shared" si="14"/>
        <v>30 YR FIXED RATE DEBT: PAY 4.63000% USD 92.7 M MAT: 12-NOV-2029</v>
      </c>
      <c r="F90" s="1375" t="str">
        <f t="shared" si="14"/>
        <v>Fixed</v>
      </c>
      <c r="G90" s="1376" t="str">
        <f t="shared" si="14"/>
        <v>Senior</v>
      </c>
      <c r="H90" s="1375" t="str">
        <f t="shared" si="14"/>
        <v>N/A</v>
      </c>
      <c r="I90" s="1377">
        <f t="shared" si="14"/>
        <v>4.6300000000000001E-2</v>
      </c>
      <c r="J90" s="472"/>
      <c r="K90" s="473"/>
      <c r="L90" s="474"/>
      <c r="M90" s="1522">
        <v>0</v>
      </c>
      <c r="N90" s="1522">
        <v>0</v>
      </c>
      <c r="O90" s="1522">
        <v>0</v>
      </c>
      <c r="P90" s="1522">
        <v>0</v>
      </c>
      <c r="Q90" s="1096">
        <v>3.3</v>
      </c>
      <c r="R90" s="1096">
        <v>3.2</v>
      </c>
      <c r="S90" s="1096">
        <v>3.3</v>
      </c>
      <c r="T90" s="1096">
        <v>3.4467815372222201</v>
      </c>
      <c r="U90" s="1096">
        <v>3.4563826</v>
      </c>
      <c r="V90" s="1096">
        <v>3.4563826</v>
      </c>
      <c r="W90" s="1096">
        <v>3.4563826</v>
      </c>
      <c r="X90" s="1096">
        <v>3.4563826</v>
      </c>
      <c r="Y90" s="1096">
        <v>3.4563826</v>
      </c>
    </row>
    <row r="91" spans="2:25" outlineLevel="1">
      <c r="B91" s="521" t="s">
        <v>881</v>
      </c>
      <c r="C91" s="1373">
        <f t="shared" ref="C91:I91" si="15">C39</f>
        <v>39458</v>
      </c>
      <c r="D91" s="1373">
        <f t="shared" si="15"/>
        <v>44936</v>
      </c>
      <c r="E91" s="1374" t="str">
        <f t="shared" si="15"/>
        <v>15.0 YR FIXED RATE DEBT: PAY 2.54000% JPY 3000.0 M MAT: 10-JAN-2023</v>
      </c>
      <c r="F91" s="1375" t="str">
        <f t="shared" si="15"/>
        <v>Fixed</v>
      </c>
      <c r="G91" s="1376" t="str">
        <f t="shared" si="15"/>
        <v>Senior</v>
      </c>
      <c r="H91" s="1375" t="str">
        <f t="shared" si="15"/>
        <v>N/A</v>
      </c>
      <c r="I91" s="1377">
        <f t="shared" si="15"/>
        <v>2.5399999999999999E-2</v>
      </c>
      <c r="J91" s="472"/>
      <c r="K91" s="473"/>
      <c r="L91" s="474"/>
      <c r="M91" s="1522">
        <v>0</v>
      </c>
      <c r="N91" s="1522">
        <v>0</v>
      </c>
      <c r="O91" s="1522">
        <v>0</v>
      </c>
      <c r="P91" s="1522">
        <v>0</v>
      </c>
      <c r="Q91" s="1096">
        <v>0.5</v>
      </c>
      <c r="R91" s="1096">
        <v>0.5</v>
      </c>
      <c r="S91" s="1096">
        <v>0.5</v>
      </c>
      <c r="T91" s="1096">
        <v>0.56956030000000002</v>
      </c>
      <c r="U91" s="1096">
        <v>0.56956030000000002</v>
      </c>
      <c r="V91" s="1096">
        <v>0.44140923249999997</v>
      </c>
      <c r="W91" s="1522">
        <v>0</v>
      </c>
      <c r="X91" s="1522">
        <v>0</v>
      </c>
      <c r="Y91" s="1522">
        <v>0</v>
      </c>
    </row>
    <row r="92" spans="2:25" outlineLevel="1">
      <c r="B92" s="521" t="s">
        <v>882</v>
      </c>
      <c r="C92" s="1373">
        <f t="shared" ref="C92:I92" si="16">C40</f>
        <v>39574</v>
      </c>
      <c r="D92" s="1373">
        <f t="shared" si="16"/>
        <v>43957</v>
      </c>
      <c r="E92" s="1374" t="str">
        <f t="shared" si="16"/>
        <v>12 YR FIXED RATE DEBT: PAY 8.60000% RON 40.0 M MAT: 06-MAY-2020</v>
      </c>
      <c r="F92" s="1375" t="str">
        <f t="shared" si="16"/>
        <v>Fixed</v>
      </c>
      <c r="G92" s="1376" t="str">
        <f t="shared" si="16"/>
        <v>Senior</v>
      </c>
      <c r="H92" s="1375" t="str">
        <f t="shared" si="16"/>
        <v>N/A</v>
      </c>
      <c r="I92" s="1377">
        <f t="shared" si="16"/>
        <v>8.5999999999999993E-2</v>
      </c>
      <c r="J92" s="472"/>
      <c r="K92" s="473"/>
      <c r="L92" s="474"/>
      <c r="M92" s="1522">
        <v>0</v>
      </c>
      <c r="N92" s="1522">
        <v>0</v>
      </c>
      <c r="O92" s="1522">
        <v>0</v>
      </c>
      <c r="P92" s="1522">
        <v>0</v>
      </c>
      <c r="Q92" s="1096">
        <v>0.6</v>
      </c>
      <c r="R92" s="1096">
        <v>0.6</v>
      </c>
      <c r="S92" s="1096">
        <v>0.6</v>
      </c>
      <c r="T92" s="1096">
        <v>6.0243568553388596E-2</v>
      </c>
      <c r="U92" s="1522">
        <v>0</v>
      </c>
      <c r="V92" s="1522">
        <v>0</v>
      </c>
      <c r="W92" s="1522">
        <v>0</v>
      </c>
      <c r="X92" s="1522">
        <v>0</v>
      </c>
      <c r="Y92" s="1522">
        <v>0</v>
      </c>
    </row>
    <row r="93" spans="2:25" outlineLevel="1">
      <c r="B93" s="521" t="s">
        <v>883</v>
      </c>
      <c r="C93" s="1373">
        <f t="shared" ref="C93:I93" si="17">C41</f>
        <v>35950</v>
      </c>
      <c r="D93" s="1373">
        <f t="shared" si="17"/>
        <v>43252</v>
      </c>
      <c r="E93" s="1374" t="str">
        <f t="shared" si="17"/>
        <v>20.0 YR FIXED RATE DEBT: PAY 6.62500% USD 300.0 M MAT: 01-JUN-2018</v>
      </c>
      <c r="F93" s="1375" t="str">
        <f t="shared" si="17"/>
        <v>Fixed</v>
      </c>
      <c r="G93" s="1376" t="str">
        <f t="shared" si="17"/>
        <v>Senior</v>
      </c>
      <c r="H93" s="1375" t="str">
        <f t="shared" si="17"/>
        <v>N/A</v>
      </c>
      <c r="I93" s="1377">
        <f t="shared" si="17"/>
        <v>6.6250000000000003E-2</v>
      </c>
      <c r="J93" s="472"/>
      <c r="K93" s="473"/>
      <c r="L93" s="474"/>
      <c r="M93" s="1522">
        <v>0</v>
      </c>
      <c r="N93" s="1522">
        <v>0</v>
      </c>
      <c r="O93" s="1522">
        <v>0</v>
      </c>
      <c r="P93" s="1522">
        <v>0</v>
      </c>
      <c r="Q93" s="1096">
        <v>15.1</v>
      </c>
      <c r="R93" s="1096">
        <v>7.4</v>
      </c>
      <c r="S93" s="1522">
        <v>0</v>
      </c>
      <c r="T93" s="1522">
        <v>0</v>
      </c>
      <c r="U93" s="1522">
        <v>0</v>
      </c>
      <c r="V93" s="1522">
        <v>0</v>
      </c>
      <c r="W93" s="1522">
        <v>0</v>
      </c>
      <c r="X93" s="1522">
        <v>0</v>
      </c>
      <c r="Y93" s="1522">
        <v>0</v>
      </c>
    </row>
    <row r="94" spans="2:25" outlineLevel="1">
      <c r="B94" s="521" t="s">
        <v>884</v>
      </c>
      <c r="C94" s="1373">
        <f t="shared" ref="C94:I94" si="18">C42</f>
        <v>42635</v>
      </c>
      <c r="D94" s="1373">
        <f t="shared" si="18"/>
        <v>44909</v>
      </c>
      <c r="E94" s="1374" t="str">
        <f t="shared" si="18"/>
        <v>6.5 YR FLOATING RATE DEBT: PAY 12M/1Y RPI 4.1875% REAL RATE GBP 416.3 M MAT: 14-DEC-2022</v>
      </c>
      <c r="F94" s="1375" t="str">
        <f t="shared" si="18"/>
        <v>RPI</v>
      </c>
      <c r="G94" s="1376" t="str">
        <f t="shared" si="18"/>
        <v>Senior</v>
      </c>
      <c r="H94" s="1375" t="str">
        <f t="shared" si="18"/>
        <v>RPI 12 month</v>
      </c>
      <c r="I94" s="1377">
        <f t="shared" si="18"/>
        <v>4.1875000000000002E-2</v>
      </c>
      <c r="J94" s="472"/>
      <c r="K94" s="473"/>
      <c r="L94" s="474"/>
      <c r="M94" s="1522">
        <v>0</v>
      </c>
      <c r="N94" s="1522">
        <v>0</v>
      </c>
      <c r="O94" s="1522">
        <v>0</v>
      </c>
      <c r="P94" s="1522">
        <v>0</v>
      </c>
      <c r="Q94" s="1096">
        <v>18</v>
      </c>
      <c r="R94" s="1096">
        <v>18.600000000000001</v>
      </c>
      <c r="S94" s="1096">
        <v>19.2</v>
      </c>
      <c r="T94" s="1096">
        <v>19.2</v>
      </c>
      <c r="U94" s="1096">
        <v>13.534426229508197</v>
      </c>
      <c r="V94" s="1522">
        <v>0</v>
      </c>
      <c r="W94" s="1522">
        <v>0</v>
      </c>
      <c r="X94" s="1522">
        <v>0</v>
      </c>
      <c r="Y94" s="1522">
        <v>0</v>
      </c>
    </row>
    <row r="95" spans="2:25" outlineLevel="1">
      <c r="B95" s="521" t="s">
        <v>885</v>
      </c>
      <c r="C95" s="1373">
        <f t="shared" ref="C95:I95" si="19">C43</f>
        <v>38814</v>
      </c>
      <c r="D95" s="1373">
        <f t="shared" si="19"/>
        <v>49772</v>
      </c>
      <c r="E95" s="1374" t="str">
        <f t="shared" si="19"/>
        <v>30 YR FLOATING RATE DEBT: PAY 12M/1Y RPI 1.6747% REAL RATE GBP 100.0 M MAT: 07-APR-2036</v>
      </c>
      <c r="F95" s="1375" t="str">
        <f t="shared" si="19"/>
        <v>RPI</v>
      </c>
      <c r="G95" s="1376" t="str">
        <f t="shared" si="19"/>
        <v>Senior</v>
      </c>
      <c r="H95" s="1375" t="str">
        <f t="shared" si="19"/>
        <v>RPI 12 month</v>
      </c>
      <c r="I95" s="1377">
        <f t="shared" si="19"/>
        <v>1.6747000000000001E-2</v>
      </c>
      <c r="J95" s="472"/>
      <c r="K95" s="473"/>
      <c r="L95" s="474"/>
      <c r="M95" s="1522">
        <v>0</v>
      </c>
      <c r="N95" s="1522">
        <v>0</v>
      </c>
      <c r="O95" s="1522">
        <v>0</v>
      </c>
      <c r="P95" s="1522">
        <v>0</v>
      </c>
      <c r="Q95" s="1096">
        <v>2.2999999999999998</v>
      </c>
      <c r="R95" s="1096">
        <v>2.4</v>
      </c>
      <c r="S95" s="1096">
        <v>2.5</v>
      </c>
      <c r="T95" s="1096">
        <v>2.5</v>
      </c>
      <c r="U95" s="1096">
        <v>2.5</v>
      </c>
      <c r="V95" s="1096">
        <v>2.5</v>
      </c>
      <c r="W95" s="1096">
        <v>2.5</v>
      </c>
      <c r="X95" s="1096">
        <v>2.5</v>
      </c>
      <c r="Y95" s="1096">
        <v>2.5</v>
      </c>
    </row>
    <row r="96" spans="2:25" outlineLevel="1">
      <c r="B96" s="521" t="s">
        <v>886</v>
      </c>
      <c r="C96" s="1373">
        <f t="shared" ref="C96:I96" si="20">C44</f>
        <v>38896</v>
      </c>
      <c r="D96" s="1373">
        <f t="shared" si="20"/>
        <v>53506</v>
      </c>
      <c r="E96" s="1374" t="str">
        <f t="shared" si="20"/>
        <v>40 YR FLOATING RATE DEBT: PAY 12M/1Y RPI 1.7298% REAL RATE GBP 115.0 M MAT: 28-JUN-2046</v>
      </c>
      <c r="F96" s="1375" t="str">
        <f t="shared" si="20"/>
        <v>RPI</v>
      </c>
      <c r="G96" s="1376" t="str">
        <f t="shared" si="20"/>
        <v>Senior</v>
      </c>
      <c r="H96" s="1375" t="str">
        <f t="shared" si="20"/>
        <v>RPI 12 month</v>
      </c>
      <c r="I96" s="1377">
        <f t="shared" si="20"/>
        <v>1.7298000000000001E-2</v>
      </c>
      <c r="J96" s="472"/>
      <c r="K96" s="473"/>
      <c r="L96" s="474"/>
      <c r="M96" s="1522">
        <v>0</v>
      </c>
      <c r="N96" s="1522">
        <v>0</v>
      </c>
      <c r="O96" s="1522">
        <v>0</v>
      </c>
      <c r="P96" s="1522">
        <v>0</v>
      </c>
      <c r="Q96" s="1096">
        <v>2.8</v>
      </c>
      <c r="R96" s="1096">
        <v>2.9</v>
      </c>
      <c r="S96" s="1096">
        <v>2.9</v>
      </c>
      <c r="T96" s="1096">
        <v>2.9</v>
      </c>
      <c r="U96" s="1096">
        <v>2.9</v>
      </c>
      <c r="V96" s="1096">
        <v>2.9</v>
      </c>
      <c r="W96" s="1096">
        <v>2.9</v>
      </c>
      <c r="X96" s="1096">
        <v>2.9</v>
      </c>
      <c r="Y96" s="1096">
        <v>2.9</v>
      </c>
    </row>
    <row r="97" spans="2:25" outlineLevel="1">
      <c r="B97" s="521" t="s">
        <v>887</v>
      </c>
      <c r="C97" s="1373">
        <f t="shared" ref="C97:I97" si="21">C45</f>
        <v>39007</v>
      </c>
      <c r="D97" s="1373">
        <f t="shared" si="21"/>
        <v>49965</v>
      </c>
      <c r="E97" s="1374" t="str">
        <f t="shared" si="21"/>
        <v>30 YR FLOATING RATE DEBT: PAY 12M/1Y RPI 1.7540% REAL RATE GBP 300.0 M MAT: 17-OCT-2036</v>
      </c>
      <c r="F97" s="1375" t="str">
        <f t="shared" si="21"/>
        <v>RPI</v>
      </c>
      <c r="G97" s="1376" t="str">
        <f t="shared" si="21"/>
        <v>Senior</v>
      </c>
      <c r="H97" s="1375" t="str">
        <f t="shared" si="21"/>
        <v>RPI 12 month</v>
      </c>
      <c r="I97" s="1377">
        <f t="shared" si="21"/>
        <v>1.754E-2</v>
      </c>
      <c r="J97" s="472"/>
      <c r="K97" s="473"/>
      <c r="L97" s="474"/>
      <c r="M97" s="1522">
        <v>0</v>
      </c>
      <c r="N97" s="1522">
        <v>0</v>
      </c>
      <c r="O97" s="1522">
        <v>0</v>
      </c>
      <c r="P97" s="1522">
        <v>0</v>
      </c>
      <c r="Q97" s="1096">
        <v>7.2</v>
      </c>
      <c r="R97" s="1096">
        <v>7.4</v>
      </c>
      <c r="S97" s="1096">
        <v>7.6</v>
      </c>
      <c r="T97" s="1096">
        <v>7.6</v>
      </c>
      <c r="U97" s="1096">
        <v>7.6</v>
      </c>
      <c r="V97" s="1096">
        <v>7.6</v>
      </c>
      <c r="W97" s="1096">
        <v>7.6</v>
      </c>
      <c r="X97" s="1096">
        <v>7.6</v>
      </c>
      <c r="Y97" s="1096">
        <v>7.6</v>
      </c>
    </row>
    <row r="98" spans="2:25" outlineLevel="1">
      <c r="B98" s="521" t="s">
        <v>888</v>
      </c>
      <c r="C98" s="1373">
        <f t="shared" ref="C98:I98" si="22">C46</f>
        <v>39094</v>
      </c>
      <c r="D98" s="1373">
        <f t="shared" si="22"/>
        <v>50052</v>
      </c>
      <c r="E98" s="1374" t="str">
        <f t="shared" si="22"/>
        <v>30 YR FLOATING RATE DEBT: PAY 12M/1Y RPI 1.7864% REAL RATE GBP 140.0 M MAT: 12-JAN-2037</v>
      </c>
      <c r="F98" s="1375" t="str">
        <f t="shared" si="22"/>
        <v>RPI</v>
      </c>
      <c r="G98" s="1376" t="str">
        <f t="shared" si="22"/>
        <v>Senior</v>
      </c>
      <c r="H98" s="1375" t="str">
        <f t="shared" si="22"/>
        <v>RPI 12 month</v>
      </c>
      <c r="I98" s="1377">
        <f t="shared" si="22"/>
        <v>1.7864000000000001E-2</v>
      </c>
      <c r="J98" s="472"/>
      <c r="K98" s="473"/>
      <c r="L98" s="474"/>
      <c r="M98" s="1522">
        <v>0</v>
      </c>
      <c r="N98" s="1522">
        <v>0</v>
      </c>
      <c r="O98" s="1522">
        <v>0</v>
      </c>
      <c r="P98" s="1522">
        <v>0</v>
      </c>
      <c r="Q98" s="1096">
        <v>3.4</v>
      </c>
      <c r="R98" s="1096">
        <v>3.5</v>
      </c>
      <c r="S98" s="1096">
        <v>3.6</v>
      </c>
      <c r="T98" s="1096">
        <v>3.6</v>
      </c>
      <c r="U98" s="1096">
        <v>3.6</v>
      </c>
      <c r="V98" s="1096">
        <v>3.6</v>
      </c>
      <c r="W98" s="1096">
        <v>3.6</v>
      </c>
      <c r="X98" s="1096">
        <v>3.6</v>
      </c>
      <c r="Y98" s="1096">
        <v>3.6</v>
      </c>
    </row>
    <row r="99" spans="2:25" outlineLevel="1">
      <c r="B99" s="521" t="s">
        <v>889</v>
      </c>
      <c r="C99" s="1373">
        <f t="shared" ref="C99:I99" si="23">C47</f>
        <v>39094</v>
      </c>
      <c r="D99" s="1373">
        <f t="shared" si="23"/>
        <v>50052</v>
      </c>
      <c r="E99" s="1374" t="str">
        <f t="shared" si="23"/>
        <v>30 YR FLOATING RATE DEBT: PAY 12M/1Y RPI 1.7552% REAL RATE GBP 50.0 M MAT: 12-JAN-2037</v>
      </c>
      <c r="F99" s="1375" t="str">
        <f t="shared" si="23"/>
        <v>RPI</v>
      </c>
      <c r="G99" s="1376" t="str">
        <f t="shared" si="23"/>
        <v>Senior</v>
      </c>
      <c r="H99" s="1375" t="str">
        <f t="shared" si="23"/>
        <v>RPI 12 month</v>
      </c>
      <c r="I99" s="1377">
        <f t="shared" si="23"/>
        <v>1.7552000000000002E-2</v>
      </c>
      <c r="J99" s="472"/>
      <c r="K99" s="473"/>
      <c r="L99" s="474"/>
      <c r="M99" s="1522">
        <v>0</v>
      </c>
      <c r="N99" s="1522">
        <v>0</v>
      </c>
      <c r="O99" s="1522">
        <v>0</v>
      </c>
      <c r="P99" s="1522">
        <v>0</v>
      </c>
      <c r="Q99" s="1096">
        <v>1.2</v>
      </c>
      <c r="R99" s="1096">
        <v>1.2</v>
      </c>
      <c r="S99" s="1096">
        <v>1.3</v>
      </c>
      <c r="T99" s="1096">
        <v>1.3</v>
      </c>
      <c r="U99" s="1096">
        <v>1.3</v>
      </c>
      <c r="V99" s="1096">
        <v>1.3</v>
      </c>
      <c r="W99" s="1096">
        <v>1.3</v>
      </c>
      <c r="X99" s="1096">
        <v>1.3</v>
      </c>
      <c r="Y99" s="1096">
        <v>1.3</v>
      </c>
    </row>
    <row r="100" spans="2:25" outlineLevel="1">
      <c r="B100" s="521" t="s">
        <v>890</v>
      </c>
      <c r="C100" s="1373">
        <f t="shared" ref="C100:I100" si="24">C48</f>
        <v>39108</v>
      </c>
      <c r="D100" s="1373">
        <f t="shared" si="24"/>
        <v>50129</v>
      </c>
      <c r="E100" s="1374" t="str">
        <f t="shared" si="24"/>
        <v>30.2 YR FLOATING RATE DEBT: PAY 12M/1Y RPI 1.7712% REAL RATE GBP 25.0 M MAT: 30-MAR-2037</v>
      </c>
      <c r="F100" s="1375" t="str">
        <f t="shared" si="24"/>
        <v>RPI</v>
      </c>
      <c r="G100" s="1376" t="str">
        <f t="shared" si="24"/>
        <v>Senior</v>
      </c>
      <c r="H100" s="1375" t="str">
        <f t="shared" si="24"/>
        <v>RPI 12 month</v>
      </c>
      <c r="I100" s="1377">
        <f t="shared" si="24"/>
        <v>1.7711999999999999E-2</v>
      </c>
      <c r="J100" s="472"/>
      <c r="K100" s="473"/>
      <c r="L100" s="474"/>
      <c r="M100" s="1522">
        <v>0</v>
      </c>
      <c r="N100" s="1522">
        <v>0</v>
      </c>
      <c r="O100" s="1522">
        <v>0</v>
      </c>
      <c r="P100" s="1522">
        <v>0</v>
      </c>
      <c r="Q100" s="1096">
        <v>0.6</v>
      </c>
      <c r="R100" s="1096">
        <v>0.6</v>
      </c>
      <c r="S100" s="1096">
        <v>1</v>
      </c>
      <c r="T100" s="1096">
        <v>1</v>
      </c>
      <c r="U100" s="1096">
        <v>1</v>
      </c>
      <c r="V100" s="1096">
        <v>1</v>
      </c>
      <c r="W100" s="1096">
        <v>1</v>
      </c>
      <c r="X100" s="1096">
        <v>1</v>
      </c>
      <c r="Y100" s="1096">
        <v>1</v>
      </c>
    </row>
    <row r="101" spans="2:25" outlineLevel="1">
      <c r="B101" s="521" t="s">
        <v>891</v>
      </c>
      <c r="C101" s="1373">
        <f t="shared" ref="C101:I101" si="25">C49</f>
        <v>39112</v>
      </c>
      <c r="D101" s="1373">
        <f t="shared" si="25"/>
        <v>50070</v>
      </c>
      <c r="E101" s="1374" t="str">
        <f t="shared" si="25"/>
        <v>30 YR FLOATING RATE DEBT: PAY 12M/1Y RPI 1.6783% REAL RATE GBP 50.0 M MAT: 30-JAN-2037</v>
      </c>
      <c r="F101" s="1375" t="str">
        <f t="shared" si="25"/>
        <v>RPI</v>
      </c>
      <c r="G101" s="1376" t="str">
        <f t="shared" si="25"/>
        <v>Senior</v>
      </c>
      <c r="H101" s="1375" t="str">
        <f t="shared" si="25"/>
        <v>RPI 12 month</v>
      </c>
      <c r="I101" s="1377">
        <f t="shared" si="25"/>
        <v>1.6782999999999999E-2</v>
      </c>
      <c r="J101" s="472"/>
      <c r="K101" s="473"/>
      <c r="L101" s="474"/>
      <c r="M101" s="1522">
        <v>0</v>
      </c>
      <c r="N101" s="1522">
        <v>0</v>
      </c>
      <c r="O101" s="1522">
        <v>0</v>
      </c>
      <c r="P101" s="1522">
        <v>0</v>
      </c>
      <c r="Q101" s="1096">
        <v>1.1000000000000001</v>
      </c>
      <c r="R101" s="1096">
        <v>1.2</v>
      </c>
      <c r="S101" s="1096">
        <v>1.2</v>
      </c>
      <c r="T101" s="1096">
        <v>1.2</v>
      </c>
      <c r="U101" s="1096">
        <v>1.2</v>
      </c>
      <c r="V101" s="1096">
        <v>1.2</v>
      </c>
      <c r="W101" s="1096">
        <v>1.2</v>
      </c>
      <c r="X101" s="1096">
        <v>1.2</v>
      </c>
      <c r="Y101" s="1096">
        <v>1.2</v>
      </c>
    </row>
    <row r="102" spans="2:25" outlineLevel="1">
      <c r="B102" s="521" t="s">
        <v>892</v>
      </c>
      <c r="C102" s="1373">
        <f t="shared" ref="C102:I102" si="26">C50</f>
        <v>39133</v>
      </c>
      <c r="D102" s="1373">
        <f t="shared" si="26"/>
        <v>50091</v>
      </c>
      <c r="E102" s="1374" t="str">
        <f t="shared" si="26"/>
        <v>30 YR FLOATING RATE DEBT: PAY 12M/1Y RPI 1.9158% REAL RATE GBP 100.0 M MAT: 20-FEB-2037</v>
      </c>
      <c r="F102" s="1375" t="str">
        <f t="shared" si="26"/>
        <v>RPI</v>
      </c>
      <c r="G102" s="1376" t="str">
        <f t="shared" si="26"/>
        <v>Senior</v>
      </c>
      <c r="H102" s="1375" t="str">
        <f t="shared" si="26"/>
        <v>RPI 12 month</v>
      </c>
      <c r="I102" s="1377">
        <f t="shared" si="26"/>
        <v>1.9158000000000001E-2</v>
      </c>
      <c r="J102" s="472"/>
      <c r="K102" s="473"/>
      <c r="L102" s="474"/>
      <c r="M102" s="1522">
        <v>0</v>
      </c>
      <c r="N102" s="1522">
        <v>0</v>
      </c>
      <c r="O102" s="1522">
        <v>0</v>
      </c>
      <c r="P102" s="1522">
        <v>0</v>
      </c>
      <c r="Q102" s="1096">
        <v>2.6</v>
      </c>
      <c r="R102" s="1096">
        <v>2.7</v>
      </c>
      <c r="S102" s="1096">
        <v>2.8</v>
      </c>
      <c r="T102" s="1096">
        <v>2.8</v>
      </c>
      <c r="U102" s="1096">
        <v>2.8</v>
      </c>
      <c r="V102" s="1096">
        <v>2.8</v>
      </c>
      <c r="W102" s="1096">
        <v>2.8</v>
      </c>
      <c r="X102" s="1096">
        <v>2.8</v>
      </c>
      <c r="Y102" s="1096">
        <v>2.8</v>
      </c>
    </row>
    <row r="103" spans="2:25" outlineLevel="1">
      <c r="B103" s="521" t="s">
        <v>893</v>
      </c>
      <c r="C103" s="1373">
        <f t="shared" ref="C103:I103" si="27">C51</f>
        <v>39134</v>
      </c>
      <c r="D103" s="1373">
        <f t="shared" si="27"/>
        <v>50273</v>
      </c>
      <c r="E103" s="1374" t="str">
        <f t="shared" si="27"/>
        <v>30.5 YR FLOATING RATE DEBT: PAY 12M/1Y RPI 1.9350% REAL RATE GBP 25.0 M MAT: 21-AUG-2037</v>
      </c>
      <c r="F103" s="1375" t="str">
        <f t="shared" si="27"/>
        <v>RPI</v>
      </c>
      <c r="G103" s="1376" t="str">
        <f t="shared" si="27"/>
        <v>Senior</v>
      </c>
      <c r="H103" s="1375" t="str">
        <f t="shared" si="27"/>
        <v>RPI 12 month</v>
      </c>
      <c r="I103" s="1377">
        <f t="shared" si="27"/>
        <v>1.9349999999999999E-2</v>
      </c>
      <c r="J103" s="472"/>
      <c r="K103" s="473"/>
      <c r="L103" s="474"/>
      <c r="M103" s="1522">
        <v>0</v>
      </c>
      <c r="N103" s="1522">
        <v>0</v>
      </c>
      <c r="O103" s="1522">
        <v>0</v>
      </c>
      <c r="P103" s="1522">
        <v>0</v>
      </c>
      <c r="Q103" s="1096">
        <v>0.7</v>
      </c>
      <c r="R103" s="1096">
        <v>0.7</v>
      </c>
      <c r="S103" s="1096">
        <v>0.7</v>
      </c>
      <c r="T103" s="1096">
        <v>0.7</v>
      </c>
      <c r="U103" s="1096">
        <v>0.7</v>
      </c>
      <c r="V103" s="1096">
        <v>0.7</v>
      </c>
      <c r="W103" s="1096">
        <v>0.7</v>
      </c>
      <c r="X103" s="1096">
        <v>0.7</v>
      </c>
      <c r="Y103" s="1096">
        <v>0.7</v>
      </c>
    </row>
    <row r="104" spans="2:25" outlineLevel="1">
      <c r="B104" s="521" t="s">
        <v>894</v>
      </c>
      <c r="C104" s="1373">
        <f t="shared" ref="C104:I104" si="28">C52</f>
        <v>39142</v>
      </c>
      <c r="D104" s="1373">
        <f t="shared" si="28"/>
        <v>50161</v>
      </c>
      <c r="E104" s="1374" t="str">
        <f t="shared" si="28"/>
        <v>30.2 YR FLOATING RATE DEBT: PAY 12M/1Y RPI 1.8928% REAL RATE GBP 50.0 M MAT: 01-MAY-2037</v>
      </c>
      <c r="F104" s="1375" t="str">
        <f t="shared" si="28"/>
        <v>RPI</v>
      </c>
      <c r="G104" s="1376" t="str">
        <f t="shared" si="28"/>
        <v>Senior</v>
      </c>
      <c r="H104" s="1375" t="str">
        <f t="shared" si="28"/>
        <v>RPI 12 month</v>
      </c>
      <c r="I104" s="1377">
        <f t="shared" si="28"/>
        <v>1.8928E-2</v>
      </c>
      <c r="J104" s="472"/>
      <c r="K104" s="473"/>
      <c r="L104" s="474"/>
      <c r="M104" s="1522">
        <v>0</v>
      </c>
      <c r="N104" s="1522">
        <v>0</v>
      </c>
      <c r="O104" s="1522">
        <v>0</v>
      </c>
      <c r="P104" s="1522">
        <v>0</v>
      </c>
      <c r="Q104" s="1096">
        <v>1.3</v>
      </c>
      <c r="R104" s="1096">
        <v>1.3</v>
      </c>
      <c r="S104" s="1096">
        <v>1.4</v>
      </c>
      <c r="T104" s="1096">
        <v>1.4</v>
      </c>
      <c r="U104" s="1096">
        <v>1.4</v>
      </c>
      <c r="V104" s="1096">
        <v>1.4</v>
      </c>
      <c r="W104" s="1096">
        <v>1.4</v>
      </c>
      <c r="X104" s="1096">
        <v>1.4</v>
      </c>
      <c r="Y104" s="1096">
        <v>1.4</v>
      </c>
    </row>
    <row r="105" spans="2:25" outlineLevel="1">
      <c r="B105" s="521" t="s">
        <v>895</v>
      </c>
      <c r="C105" s="1373">
        <f t="shared" ref="C105:I105" si="29">C53</f>
        <v>39141</v>
      </c>
      <c r="D105" s="1373">
        <f t="shared" si="29"/>
        <v>50161</v>
      </c>
      <c r="E105" s="1374" t="str">
        <f t="shared" si="29"/>
        <v>30.2 YR FLOATING RATE DEBT: PAY 12M/1Y RPI 1.9211% REAL RATE GBP 65.0 M MAT: 01-MAY-2037</v>
      </c>
      <c r="F105" s="1375" t="str">
        <f t="shared" si="29"/>
        <v>RPI</v>
      </c>
      <c r="G105" s="1376" t="str">
        <f t="shared" si="29"/>
        <v>Senior</v>
      </c>
      <c r="H105" s="1375" t="str">
        <f t="shared" si="29"/>
        <v>RPI 12 month</v>
      </c>
      <c r="I105" s="1377">
        <f t="shared" si="29"/>
        <v>1.9210999999999999E-2</v>
      </c>
      <c r="J105" s="472"/>
      <c r="K105" s="473"/>
      <c r="L105" s="474"/>
      <c r="M105" s="1522">
        <v>0</v>
      </c>
      <c r="N105" s="1522">
        <v>0</v>
      </c>
      <c r="O105" s="1522">
        <v>0</v>
      </c>
      <c r="P105" s="1522">
        <v>0</v>
      </c>
      <c r="Q105" s="1096">
        <v>1.7</v>
      </c>
      <c r="R105" s="1096">
        <v>1.7</v>
      </c>
      <c r="S105" s="1096">
        <v>1.8</v>
      </c>
      <c r="T105" s="1096">
        <v>1.8</v>
      </c>
      <c r="U105" s="1096">
        <v>1.8</v>
      </c>
      <c r="V105" s="1096">
        <v>1.8</v>
      </c>
      <c r="W105" s="1096">
        <v>1.8</v>
      </c>
      <c r="X105" s="1096">
        <v>1.8</v>
      </c>
      <c r="Y105" s="1096">
        <v>1.8</v>
      </c>
    </row>
    <row r="106" spans="2:25" outlineLevel="1">
      <c r="B106" s="521" t="s">
        <v>896</v>
      </c>
      <c r="C106" s="1373">
        <f t="shared" ref="C106:I106" si="30">C54</f>
        <v>39157</v>
      </c>
      <c r="D106" s="1373">
        <f t="shared" si="30"/>
        <v>50146</v>
      </c>
      <c r="E106" s="1374" t="str">
        <f t="shared" si="30"/>
        <v>30.1 YR FLOATING RATE DEBT: PAY 12M/1Y RPI 1.7642% REAL RATE GBP 50.0 M MAT: 16-APR-2037</v>
      </c>
      <c r="F106" s="1375" t="str">
        <f t="shared" si="30"/>
        <v>RPI</v>
      </c>
      <c r="G106" s="1376" t="str">
        <f t="shared" si="30"/>
        <v>Senior</v>
      </c>
      <c r="H106" s="1375" t="str">
        <f t="shared" si="30"/>
        <v>RPI 12 month</v>
      </c>
      <c r="I106" s="1377">
        <f t="shared" si="30"/>
        <v>1.7642000000000001E-2</v>
      </c>
      <c r="J106" s="472"/>
      <c r="K106" s="473"/>
      <c r="L106" s="474"/>
      <c r="M106" s="1522">
        <v>0</v>
      </c>
      <c r="N106" s="1522">
        <v>0</v>
      </c>
      <c r="O106" s="1522">
        <v>0</v>
      </c>
      <c r="P106" s="1522">
        <v>0</v>
      </c>
      <c r="Q106" s="1096">
        <v>1.2</v>
      </c>
      <c r="R106" s="1096">
        <v>1.2</v>
      </c>
      <c r="S106" s="1096">
        <v>1.3</v>
      </c>
      <c r="T106" s="1096">
        <v>1.3</v>
      </c>
      <c r="U106" s="1096">
        <v>1.3</v>
      </c>
      <c r="V106" s="1096">
        <v>1.3</v>
      </c>
      <c r="W106" s="1096">
        <v>1.3</v>
      </c>
      <c r="X106" s="1096">
        <v>1.3</v>
      </c>
      <c r="Y106" s="1096">
        <v>1.3</v>
      </c>
    </row>
    <row r="107" spans="2:25" outlineLevel="1">
      <c r="B107" s="521" t="s">
        <v>897</v>
      </c>
      <c r="C107" s="1373">
        <f t="shared" ref="C107:I107" si="31">C55</f>
        <v>39169</v>
      </c>
      <c r="D107" s="1373">
        <f t="shared" si="31"/>
        <v>50280</v>
      </c>
      <c r="E107" s="1374" t="str">
        <f t="shared" si="31"/>
        <v>30.4 YR FLOATING RATE DEBT: PAY 12M/1Y RPI 1.7762% REAL RATE GBP 100.0 M MAT: 28-AUG-2037</v>
      </c>
      <c r="F107" s="1375" t="str">
        <f t="shared" si="31"/>
        <v>RPI</v>
      </c>
      <c r="G107" s="1376" t="str">
        <f t="shared" si="31"/>
        <v>Senior</v>
      </c>
      <c r="H107" s="1375" t="str">
        <f t="shared" si="31"/>
        <v>RPI 12 month</v>
      </c>
      <c r="I107" s="1377">
        <f t="shared" si="31"/>
        <v>1.7762E-2</v>
      </c>
      <c r="J107" s="472"/>
      <c r="K107" s="473"/>
      <c r="L107" s="474"/>
      <c r="M107" s="1522">
        <v>0</v>
      </c>
      <c r="N107" s="1522">
        <v>0</v>
      </c>
      <c r="O107" s="1522">
        <v>0</v>
      </c>
      <c r="P107" s="1522">
        <v>0</v>
      </c>
      <c r="Q107" s="1096">
        <v>2.4</v>
      </c>
      <c r="R107" s="1096">
        <v>2.5</v>
      </c>
      <c r="S107" s="1096">
        <v>2.6</v>
      </c>
      <c r="T107" s="1096">
        <v>2.6</v>
      </c>
      <c r="U107" s="1096">
        <v>2.6</v>
      </c>
      <c r="V107" s="1096">
        <v>2.6</v>
      </c>
      <c r="W107" s="1096">
        <v>2.6</v>
      </c>
      <c r="X107" s="1096">
        <v>2.6</v>
      </c>
      <c r="Y107" s="1096">
        <v>2.6</v>
      </c>
    </row>
    <row r="108" spans="2:25" outlineLevel="1">
      <c r="B108" s="521" t="s">
        <v>898</v>
      </c>
      <c r="C108" s="1373">
        <f t="shared" ref="C108:I108" si="32">C56</f>
        <v>39176</v>
      </c>
      <c r="D108" s="1373">
        <f t="shared" si="32"/>
        <v>50864</v>
      </c>
      <c r="E108" s="1374" t="str">
        <f t="shared" si="32"/>
        <v>32 YR FLOATING RATE DEBT: PAY 12M/1Y RPI 1.7744% REAL RATE GBP 100.0 M MAT: 04-APR-2039</v>
      </c>
      <c r="F108" s="1375" t="str">
        <f t="shared" si="32"/>
        <v>RPI</v>
      </c>
      <c r="G108" s="1376" t="str">
        <f t="shared" si="32"/>
        <v>Senior</v>
      </c>
      <c r="H108" s="1375" t="str">
        <f t="shared" si="32"/>
        <v>RPI 12 month</v>
      </c>
      <c r="I108" s="1377">
        <f t="shared" si="32"/>
        <v>1.7743999999999999E-2</v>
      </c>
      <c r="J108" s="472"/>
      <c r="K108" s="473"/>
      <c r="L108" s="474"/>
      <c r="M108" s="1522">
        <v>0</v>
      </c>
      <c r="N108" s="1522">
        <v>0</v>
      </c>
      <c r="O108" s="1522">
        <v>0</v>
      </c>
      <c r="P108" s="1522">
        <v>0</v>
      </c>
      <c r="Q108" s="1096">
        <v>2.4</v>
      </c>
      <c r="R108" s="1096">
        <v>2.5</v>
      </c>
      <c r="S108" s="1096">
        <v>2.5</v>
      </c>
      <c r="T108" s="1096">
        <v>2.5</v>
      </c>
      <c r="U108" s="1096">
        <v>2.5</v>
      </c>
      <c r="V108" s="1096">
        <v>2.5</v>
      </c>
      <c r="W108" s="1096">
        <v>2.5</v>
      </c>
      <c r="X108" s="1096">
        <v>2.5</v>
      </c>
      <c r="Y108" s="1096">
        <v>2.5</v>
      </c>
    </row>
    <row r="109" spans="2:25" outlineLevel="1">
      <c r="B109" s="521" t="s">
        <v>899</v>
      </c>
      <c r="C109" s="1373">
        <f t="shared" ref="C109:I109" si="33">C57</f>
        <v>39316</v>
      </c>
      <c r="D109" s="1373">
        <f t="shared" si="33"/>
        <v>55753</v>
      </c>
      <c r="E109" s="1374" t="str">
        <f t="shared" si="33"/>
        <v>45 YR FLOATING RATE DEBT: PAY 12M/1Y RPI 1.5803% REAL RATE GBP 75.0 M MAT: 22-AUG-2052</v>
      </c>
      <c r="F109" s="1375" t="str">
        <f t="shared" si="33"/>
        <v>RPI</v>
      </c>
      <c r="G109" s="1376" t="str">
        <f t="shared" si="33"/>
        <v>Senior</v>
      </c>
      <c r="H109" s="1375" t="str">
        <f t="shared" si="33"/>
        <v>RPI 12 month</v>
      </c>
      <c r="I109" s="1377">
        <f t="shared" si="33"/>
        <v>1.5803000000000001E-2</v>
      </c>
      <c r="J109" s="472"/>
      <c r="K109" s="473"/>
      <c r="L109" s="474"/>
      <c r="M109" s="1522">
        <v>0</v>
      </c>
      <c r="N109" s="1522">
        <v>0</v>
      </c>
      <c r="O109" s="1522">
        <v>0</v>
      </c>
      <c r="P109" s="1522">
        <v>0</v>
      </c>
      <c r="Q109" s="1096">
        <v>1.6</v>
      </c>
      <c r="R109" s="1096">
        <v>1.6</v>
      </c>
      <c r="S109" s="1096">
        <v>1.7</v>
      </c>
      <c r="T109" s="1096">
        <v>1.7</v>
      </c>
      <c r="U109" s="1096">
        <v>1.7</v>
      </c>
      <c r="V109" s="1096">
        <v>1.7</v>
      </c>
      <c r="W109" s="1096">
        <v>1.7</v>
      </c>
      <c r="X109" s="1096">
        <v>1.7</v>
      </c>
      <c r="Y109" s="1096">
        <v>1.7</v>
      </c>
    </row>
    <row r="110" spans="2:25" outlineLevel="1">
      <c r="B110" s="521" t="s">
        <v>900</v>
      </c>
      <c r="C110" s="1373">
        <f t="shared" ref="C110:I110" si="34">C58</f>
        <v>39381</v>
      </c>
      <c r="D110" s="1373">
        <f t="shared" si="34"/>
        <v>50339</v>
      </c>
      <c r="E110" s="1374" t="str">
        <f t="shared" si="34"/>
        <v>30 YR FLOATING RATE DEBT: PAY 12M/1Y RPI 1.8080% REAL RATE GBP 25.0 M MAT: 26-OCT-2037</v>
      </c>
      <c r="F110" s="1375" t="str">
        <f t="shared" si="34"/>
        <v>RPI</v>
      </c>
      <c r="G110" s="1376" t="str">
        <f t="shared" si="34"/>
        <v>Senior</v>
      </c>
      <c r="H110" s="1375" t="str">
        <f t="shared" si="34"/>
        <v>RPI 12 month</v>
      </c>
      <c r="I110" s="1377">
        <f t="shared" si="34"/>
        <v>1.8079999999999999E-2</v>
      </c>
      <c r="J110" s="472"/>
      <c r="K110" s="473"/>
      <c r="L110" s="474"/>
      <c r="M110" s="1522">
        <v>0</v>
      </c>
      <c r="N110" s="1522">
        <v>0</v>
      </c>
      <c r="O110" s="1522">
        <v>0</v>
      </c>
      <c r="P110" s="1522">
        <v>0</v>
      </c>
      <c r="Q110" s="1096">
        <v>0.6</v>
      </c>
      <c r="R110" s="1096">
        <v>0.6</v>
      </c>
      <c r="S110" s="1096">
        <v>0.6</v>
      </c>
      <c r="T110" s="1096">
        <v>0.6</v>
      </c>
      <c r="U110" s="1096">
        <v>0.6</v>
      </c>
      <c r="V110" s="1096">
        <v>0.6</v>
      </c>
      <c r="W110" s="1096">
        <v>0.6</v>
      </c>
      <c r="X110" s="1096">
        <v>0.6</v>
      </c>
      <c r="Y110" s="1096">
        <v>0.6</v>
      </c>
    </row>
    <row r="111" spans="2:25" outlineLevel="1">
      <c r="B111" s="521" t="s">
        <v>901</v>
      </c>
      <c r="C111" s="1373">
        <f t="shared" ref="C111:I111" si="35">C59</f>
        <v>40388</v>
      </c>
      <c r="D111" s="1373">
        <f t="shared" si="35"/>
        <v>51711</v>
      </c>
      <c r="E111" s="1374" t="str">
        <f t="shared" si="35"/>
        <v>31 YR FLOATING RATE DEBT: PAY 12M/1Y RPI 2.4840% REAL RATE GBP 50.0 M MAT: 29-JUL-2041</v>
      </c>
      <c r="F111" s="1375" t="str">
        <f t="shared" si="35"/>
        <v>RPI</v>
      </c>
      <c r="G111" s="1376" t="str">
        <f t="shared" si="35"/>
        <v>Senior</v>
      </c>
      <c r="H111" s="1375" t="str">
        <f t="shared" si="35"/>
        <v>RPI 12 month</v>
      </c>
      <c r="I111" s="1377">
        <f t="shared" si="35"/>
        <v>2.4840000000000001E-2</v>
      </c>
      <c r="J111" s="472"/>
      <c r="K111" s="473"/>
      <c r="L111" s="474"/>
      <c r="M111" s="1522">
        <v>0</v>
      </c>
      <c r="N111" s="1522">
        <v>0</v>
      </c>
      <c r="O111" s="1522">
        <v>0</v>
      </c>
      <c r="P111" s="1522">
        <v>0</v>
      </c>
      <c r="Q111" s="1096">
        <v>1.3</v>
      </c>
      <c r="R111" s="1096">
        <v>1.3</v>
      </c>
      <c r="S111" s="1096">
        <v>1.3</v>
      </c>
      <c r="T111" s="1096">
        <v>1.3</v>
      </c>
      <c r="U111" s="1096">
        <v>1.3</v>
      </c>
      <c r="V111" s="1096">
        <v>1.3</v>
      </c>
      <c r="W111" s="1096">
        <v>1.3</v>
      </c>
      <c r="X111" s="1096">
        <v>1.3</v>
      </c>
      <c r="Y111" s="1096">
        <v>1.3</v>
      </c>
    </row>
    <row r="112" spans="2:25" outlineLevel="1">
      <c r="B112" s="521" t="s">
        <v>902</v>
      </c>
      <c r="C112" s="1373">
        <f t="shared" ref="C112:I114" si="36">C60</f>
        <v>33546</v>
      </c>
      <c r="D112" s="1373">
        <f t="shared" si="36"/>
        <v>44504</v>
      </c>
      <c r="E112" s="1374" t="str">
        <f t="shared" si="36"/>
        <v>30 YR DISCOUNT DEBT Issued: PRICE 8.52% USD 1474.0 M MAT: 04-NOV-2021</v>
      </c>
      <c r="F112" s="1375" t="str">
        <f t="shared" si="36"/>
        <v>Fixed</v>
      </c>
      <c r="G112" s="1376" t="str">
        <f t="shared" si="36"/>
        <v>Senior</v>
      </c>
      <c r="H112" s="1375" t="str">
        <f t="shared" si="36"/>
        <v>N/A</v>
      </c>
      <c r="I112" s="1377">
        <f t="shared" si="36"/>
        <v>8.5199999999999998E-2</v>
      </c>
      <c r="J112" s="472"/>
      <c r="K112" s="473"/>
      <c r="L112" s="474"/>
      <c r="M112" s="1522">
        <v>0</v>
      </c>
      <c r="N112" s="1522">
        <v>0</v>
      </c>
      <c r="O112" s="1522">
        <v>0</v>
      </c>
      <c r="P112" s="1522">
        <v>0</v>
      </c>
      <c r="Q112" s="1522">
        <v>0</v>
      </c>
      <c r="R112" s="1522">
        <v>0</v>
      </c>
      <c r="S112" s="1522">
        <v>0</v>
      </c>
      <c r="T112" s="1522">
        <v>0</v>
      </c>
      <c r="U112" s="1522">
        <v>0</v>
      </c>
      <c r="V112" s="1522">
        <v>0</v>
      </c>
      <c r="W112" s="1522">
        <v>0</v>
      </c>
      <c r="X112" s="1522">
        <v>0</v>
      </c>
      <c r="Y112" s="1522">
        <v>0</v>
      </c>
    </row>
    <row r="113" spans="2:25" outlineLevel="1">
      <c r="B113" s="521" t="s">
        <v>903</v>
      </c>
      <c r="C113" s="1373" t="str">
        <f t="shared" ref="C113:I113" si="37">C61</f>
        <v/>
      </c>
      <c r="D113" s="1373" t="str">
        <f t="shared" si="37"/>
        <v/>
      </c>
      <c r="E113" s="1374" t="str">
        <f t="shared" si="37"/>
        <v/>
      </c>
      <c r="F113" s="1375" t="str">
        <f t="shared" si="37"/>
        <v/>
      </c>
      <c r="G113" s="1376" t="str">
        <f t="shared" si="37"/>
        <v/>
      </c>
      <c r="H113" s="1375" t="str">
        <f t="shared" si="37"/>
        <v/>
      </c>
      <c r="I113" s="1377" t="str">
        <f t="shared" si="37"/>
        <v/>
      </c>
      <c r="J113" s="472"/>
      <c r="K113" s="473"/>
      <c r="L113" s="474"/>
      <c r="M113" s="1522">
        <v>0</v>
      </c>
      <c r="N113" s="1522">
        <v>0</v>
      </c>
      <c r="O113" s="1522">
        <v>0</v>
      </c>
      <c r="P113" s="1522">
        <v>0</v>
      </c>
      <c r="Q113" s="1522">
        <v>0</v>
      </c>
      <c r="R113" s="1522">
        <v>0</v>
      </c>
      <c r="S113" s="1522">
        <v>0</v>
      </c>
      <c r="T113" s="1522">
        <v>0</v>
      </c>
      <c r="U113" s="1522">
        <v>0</v>
      </c>
      <c r="V113" s="1522">
        <v>0</v>
      </c>
      <c r="W113" s="1522">
        <v>0</v>
      </c>
      <c r="X113" s="1522">
        <v>0</v>
      </c>
      <c r="Y113" s="1522">
        <v>0</v>
      </c>
    </row>
    <row r="114" spans="2:25" outlineLevel="1">
      <c r="B114" s="521" t="s">
        <v>904</v>
      </c>
      <c r="C114" s="1373">
        <f t="shared" si="36"/>
        <v>43861</v>
      </c>
      <c r="D114" s="1373">
        <f t="shared" si="36"/>
        <v>47886</v>
      </c>
      <c r="E114" s="1374" t="str">
        <f t="shared" si="36"/>
        <v>11.0 YR FIXED RATE DEBT: PAY 1.37500% GBP 300.0 M MAT: 07-FEB-2031</v>
      </c>
      <c r="F114" s="1375" t="str">
        <f t="shared" si="36"/>
        <v>Fixed</v>
      </c>
      <c r="G114" s="1376" t="str">
        <f t="shared" si="36"/>
        <v>Senior</v>
      </c>
      <c r="H114" s="1375" t="str">
        <f t="shared" si="36"/>
        <v>N/A</v>
      </c>
      <c r="I114" s="1377">
        <f t="shared" si="36"/>
        <v>1.375E-2</v>
      </c>
      <c r="J114" s="472"/>
      <c r="K114" s="473"/>
      <c r="L114" s="474"/>
      <c r="M114" s="1522">
        <v>0</v>
      </c>
      <c r="N114" s="1522">
        <v>0</v>
      </c>
      <c r="O114" s="1522">
        <v>0</v>
      </c>
      <c r="P114" s="1522">
        <v>0</v>
      </c>
      <c r="Q114" s="1522">
        <v>0</v>
      </c>
      <c r="R114" s="1522">
        <v>0</v>
      </c>
      <c r="S114" s="1522">
        <v>0</v>
      </c>
      <c r="T114" s="1096">
        <v>4.3737391934822059</v>
      </c>
      <c r="U114" s="1096">
        <v>4.3737391934822059</v>
      </c>
      <c r="V114" s="1096">
        <v>4.3737391934822059</v>
      </c>
      <c r="W114" s="1096">
        <v>4.3737391934822059</v>
      </c>
      <c r="X114" s="1096">
        <v>4.3737391934822059</v>
      </c>
      <c r="Y114" s="1096">
        <v>4.3737391934822059</v>
      </c>
    </row>
    <row r="115" spans="2:25" outlineLevel="1">
      <c r="B115" s="522" t="s">
        <v>297</v>
      </c>
      <c r="C115" s="1378">
        <f t="shared" ref="C115:I115" si="38">C64</f>
        <v>0</v>
      </c>
      <c r="D115" s="1378">
        <f t="shared" si="38"/>
        <v>0</v>
      </c>
      <c r="E115" s="1379">
        <f t="shared" si="38"/>
        <v>0</v>
      </c>
      <c r="F115" s="1380">
        <f t="shared" si="38"/>
        <v>0</v>
      </c>
      <c r="G115" s="1381">
        <f t="shared" si="38"/>
        <v>0</v>
      </c>
      <c r="H115" s="1380">
        <f t="shared" si="38"/>
        <v>0</v>
      </c>
      <c r="I115" s="1382">
        <f t="shared" si="38"/>
        <v>0</v>
      </c>
      <c r="J115" s="472"/>
      <c r="K115" s="473"/>
      <c r="L115" s="474"/>
      <c r="M115" s="1523"/>
      <c r="N115" s="1524"/>
      <c r="O115" s="1524"/>
      <c r="P115" s="1524"/>
      <c r="Q115" s="1107"/>
      <c r="R115" s="1107"/>
      <c r="S115" s="1107"/>
      <c r="T115" s="1108"/>
      <c r="U115" s="1109"/>
      <c r="V115" s="1107"/>
      <c r="W115" s="1107"/>
      <c r="X115" s="1107"/>
      <c r="Y115" s="1110"/>
    </row>
    <row r="116" spans="2:25" outlineLevel="1">
      <c r="B116" s="358"/>
      <c r="C116" s="363"/>
      <c r="D116" s="363"/>
      <c r="E116" s="363"/>
      <c r="F116" s="363"/>
      <c r="L116" s="373" t="s">
        <v>12</v>
      </c>
      <c r="M116" s="1525">
        <f>SUM(M71:M115)</f>
        <v>0</v>
      </c>
      <c r="N116" s="1526">
        <f t="shared" ref="N116:Y116" si="39">SUM(N71:N115)</f>
        <v>0</v>
      </c>
      <c r="O116" s="1526">
        <f t="shared" si="39"/>
        <v>0</v>
      </c>
      <c r="P116" s="1526">
        <f t="shared" si="39"/>
        <v>0</v>
      </c>
      <c r="Q116" s="1117">
        <f t="shared" si="39"/>
        <v>110.89999999999999</v>
      </c>
      <c r="R116" s="1117">
        <f t="shared" si="39"/>
        <v>101.80000000000001</v>
      </c>
      <c r="S116" s="1117">
        <f t="shared" si="39"/>
        <v>89.899999999999977</v>
      </c>
      <c r="T116" s="1118">
        <f t="shared" si="39"/>
        <v>82.093372243011586</v>
      </c>
      <c r="U116" s="1119">
        <f t="shared" si="39"/>
        <v>76.429152753068166</v>
      </c>
      <c r="V116" s="1117">
        <f t="shared" si="39"/>
        <v>62.766027334163589</v>
      </c>
      <c r="W116" s="1117">
        <f t="shared" si="39"/>
        <v>62.328807996835117</v>
      </c>
      <c r="X116" s="1117">
        <f t="shared" si="39"/>
        <v>60.661410313321156</v>
      </c>
      <c r="Y116" s="1120">
        <f t="shared" si="39"/>
        <v>55.494984042841999</v>
      </c>
    </row>
    <row r="117" spans="2:25" outlineLevel="1">
      <c r="B117" s="362"/>
      <c r="C117" s="363"/>
      <c r="L117" s="475"/>
      <c r="M117" s="475"/>
      <c r="N117" s="475"/>
      <c r="O117" s="475"/>
      <c r="P117" s="475"/>
      <c r="Q117" s="475"/>
      <c r="R117" s="475"/>
      <c r="S117" s="475"/>
      <c r="T117" s="475"/>
      <c r="U117" s="475"/>
      <c r="V117" s="475"/>
      <c r="W117" s="475"/>
      <c r="X117" s="475"/>
      <c r="Y117" s="475"/>
    </row>
    <row r="118" spans="2:25" ht="18" outlineLevel="1">
      <c r="B118" s="362"/>
      <c r="C118" s="573" t="s">
        <v>299</v>
      </c>
      <c r="D118" s="568"/>
      <c r="E118" s="568"/>
      <c r="F118" s="568"/>
      <c r="G118" s="568"/>
      <c r="H118" s="568"/>
      <c r="I118" s="568"/>
      <c r="J118" s="568"/>
      <c r="K118" s="568"/>
      <c r="L118" s="630"/>
      <c r="M118" s="568"/>
      <c r="N118" s="568"/>
      <c r="O118" s="568"/>
      <c r="P118" s="568"/>
      <c r="Q118" s="569"/>
      <c r="R118" s="569"/>
      <c r="S118" s="570"/>
      <c r="T118" s="570"/>
      <c r="U118" s="599"/>
      <c r="V118" s="570"/>
      <c r="W118" s="570"/>
      <c r="X118" s="570"/>
      <c r="Y118" s="571"/>
    </row>
    <row r="119" spans="2:25" ht="18" outlineLevel="1">
      <c r="B119" s="362"/>
      <c r="C119" s="365"/>
      <c r="L119" s="475"/>
      <c r="Q119" s="361"/>
      <c r="R119" s="361"/>
      <c r="U119" s="600"/>
      <c r="Y119" s="357"/>
    </row>
    <row r="120" spans="2:25" ht="18" outlineLevel="1">
      <c r="B120" s="362"/>
      <c r="C120" s="363"/>
      <c r="D120" s="575" t="s">
        <v>286</v>
      </c>
      <c r="E120" s="576"/>
      <c r="F120" s="576"/>
      <c r="G120" s="576"/>
      <c r="H120" s="576"/>
      <c r="I120" s="576"/>
      <c r="J120" s="576"/>
      <c r="K120" s="576"/>
      <c r="L120" s="628"/>
      <c r="M120" s="576"/>
      <c r="N120" s="576"/>
      <c r="O120" s="576"/>
      <c r="P120" s="576"/>
      <c r="Q120" s="577"/>
      <c r="R120" s="577"/>
      <c r="S120" s="578"/>
      <c r="T120" s="578"/>
      <c r="U120" s="601"/>
      <c r="V120" s="578"/>
      <c r="W120" s="578"/>
      <c r="X120" s="578"/>
      <c r="Y120" s="579"/>
    </row>
    <row r="121" spans="2:25" s="386" customFormat="1" ht="18" outlineLevel="1">
      <c r="B121" s="398"/>
      <c r="C121" s="385"/>
      <c r="D121" s="581"/>
      <c r="L121" s="629"/>
      <c r="Q121" s="360"/>
      <c r="R121" s="360"/>
      <c r="S121" s="364"/>
      <c r="T121" s="364"/>
      <c r="U121" s="600"/>
      <c r="V121" s="364"/>
      <c r="W121" s="364"/>
      <c r="X121" s="364"/>
      <c r="Y121" s="389"/>
    </row>
    <row r="122" spans="2:25" ht="51" outlineLevel="1">
      <c r="B122" s="523" t="s">
        <v>287</v>
      </c>
      <c r="C122" s="531" t="str">
        <f>IF('R8a - Net Debt input'!D74 = "","",'R8a - Net Debt input'!D74)</f>
        <v>Issue date</v>
      </c>
      <c r="D122" s="532" t="str">
        <f>IF('R8a - Net Debt input'!E74 = "","",'R8a - Net Debt input'!E74)</f>
        <v>Maturity date</v>
      </c>
      <c r="E122" s="532" t="str">
        <f>IF('R8a - Net Debt input'!F74 = "","",'R8a - Net Debt input'!F74)</f>
        <v>Description</v>
      </c>
      <c r="F122" s="532" t="str">
        <f>IF('R8a - Net Debt input'!G74 = "","",'R8a - Net Debt input'!G74)</f>
        <v>Loan type</v>
      </c>
      <c r="G122" s="532" t="str">
        <f>IF('R8a - Net Debt input'!H74 = "","",'R8a - Net Debt input'!H74)</f>
        <v>Payment rank</v>
      </c>
      <c r="H122" s="526" t="str">
        <f>IF('R8a - Net Debt input'!I74 = "","",'R8a - Net Debt input'!I74)</f>
        <v>Reference rate</v>
      </c>
      <c r="I122" s="527" t="str">
        <f>IF('R8a - Net Debt input'!J74 = "","",'R8a - Net Debt input'!J74)</f>
        <v>Interest rate / margin spread on reference rate</v>
      </c>
      <c r="L122" s="475"/>
      <c r="Q122" s="361"/>
      <c r="R122" s="361"/>
      <c r="U122" s="600"/>
      <c r="Y122" s="357"/>
    </row>
    <row r="123" spans="2:25" outlineLevel="1">
      <c r="B123" s="366"/>
      <c r="C123" s="533" t="str">
        <f>IF('R8a - Net Debt input'!D75 = "","",'R8a - Net Debt input'!D75)</f>
        <v>dd/mm/yyyy</v>
      </c>
      <c r="D123" s="534" t="str">
        <f>IF('R8a - Net Debt input'!E75 = "","",'R8a - Net Debt input'!E75)</f>
        <v>dd/mm/yyyy</v>
      </c>
      <c r="E123" s="534" t="str">
        <f>IF('R8a - Net Debt input'!F75 = "","",'R8a - Net Debt input'!F75)</f>
        <v/>
      </c>
      <c r="F123" s="534" t="str">
        <f>IF('R8a - Net Debt input'!G75 = "","",'R8a - Net Debt input'!G75)</f>
        <v/>
      </c>
      <c r="G123" s="534" t="str">
        <f>IF('R8a - Net Debt input'!H75 = "","",'R8a - Net Debt input'!H75)</f>
        <v/>
      </c>
      <c r="H123" s="534" t="str">
        <f>IF('R8a - Net Debt input'!I75 = "","",'R8a - Net Debt input'!I75)</f>
        <v/>
      </c>
      <c r="I123" s="535" t="str">
        <f>IF('R8a - Net Debt input'!J75 = "","",'R8a - Net Debt input'!J75)</f>
        <v xml:space="preserve">% </v>
      </c>
      <c r="L123" s="475"/>
      <c r="M123" s="454" t="s">
        <v>288</v>
      </c>
      <c r="N123" s="455" t="s">
        <v>288</v>
      </c>
      <c r="O123" s="455" t="s">
        <v>288</v>
      </c>
      <c r="P123" s="455" t="s">
        <v>288</v>
      </c>
      <c r="Q123" s="455" t="s">
        <v>288</v>
      </c>
      <c r="R123" s="455" t="s">
        <v>288</v>
      </c>
      <c r="S123" s="455" t="s">
        <v>288</v>
      </c>
      <c r="T123" s="591" t="s">
        <v>288</v>
      </c>
      <c r="U123" s="606" t="s">
        <v>288</v>
      </c>
      <c r="V123" s="455" t="s">
        <v>288</v>
      </c>
      <c r="W123" s="455" t="s">
        <v>288</v>
      </c>
      <c r="X123" s="455" t="s">
        <v>288</v>
      </c>
      <c r="Y123" s="456" t="s">
        <v>288</v>
      </c>
    </row>
    <row r="124" spans="2:25" outlineLevel="1">
      <c r="B124" s="520" t="s">
        <v>300</v>
      </c>
      <c r="C124" s="477">
        <f>IF('R8a - Net Debt input'!D76 = "","",'R8a - Net Debt input'!D76)</f>
        <v>39163</v>
      </c>
      <c r="D124" s="477">
        <f>IF('R8a - Net Debt input'!E76 = "","",'R8a - Net Debt input'!E76)</f>
        <v>44642</v>
      </c>
      <c r="E124" s="486" t="str">
        <f>IF('R8a - Net Debt input'!F76 = "","",'R8a - Net Debt input'!F76)</f>
        <v>15 YR FLOATING RATE DEBT: PAY 12M/1Y RPI 1.8800% REAL RATE GBP 180.0 M MAT: 22-MAR-2022</v>
      </c>
      <c r="F124" s="487" t="str">
        <f>IF('R8a - Net Debt input'!G76 = "","",'R8a - Net Debt input'!G76)</f>
        <v>RPI</v>
      </c>
      <c r="G124" s="1243" t="str">
        <f>IF('R8a - Net Debt input'!H76 = "","",'R8a - Net Debt input'!H76)</f>
        <v>Senior</v>
      </c>
      <c r="H124" s="487" t="str">
        <f>IF('R8a - Net Debt input'!I76 = "","",'R8a - Net Debt input'!I76)</f>
        <v>RPI 12 month</v>
      </c>
      <c r="I124" s="758">
        <f>IF('R8a - Net Debt input'!J76 = "","",'R8a - Net Debt input'!J76)</f>
        <v>1.8800000000000001E-2</v>
      </c>
      <c r="J124" s="472"/>
      <c r="K124" s="473"/>
      <c r="L124" s="474"/>
      <c r="M124" s="1522">
        <v>0</v>
      </c>
      <c r="N124" s="1522">
        <v>0</v>
      </c>
      <c r="O124" s="1522">
        <v>0</v>
      </c>
      <c r="P124" s="1522">
        <v>0</v>
      </c>
      <c r="Q124" s="1096">
        <v>13.3</v>
      </c>
      <c r="R124" s="1096">
        <v>12.7</v>
      </c>
      <c r="S124" s="1096">
        <v>11.9</v>
      </c>
      <c r="T124" s="1096">
        <v>10.154000000000019</v>
      </c>
      <c r="U124" s="1096">
        <v>11.415821311475412</v>
      </c>
      <c r="V124" s="1522">
        <v>0</v>
      </c>
      <c r="W124" s="1522">
        <v>0</v>
      </c>
      <c r="X124" s="1522">
        <v>0</v>
      </c>
      <c r="Y124" s="1522">
        <v>0</v>
      </c>
    </row>
    <row r="125" spans="2:25" outlineLevel="1">
      <c r="B125" s="521" t="s">
        <v>301</v>
      </c>
      <c r="C125" s="480">
        <f>IF('R8a - Net Debt input'!D77 = "","",'R8a - Net Debt input'!D77)</f>
        <v>39205</v>
      </c>
      <c r="D125" s="480">
        <f>IF('R8a - Net Debt input'!E77 = "","",'R8a - Net Debt input'!E77)</f>
        <v>44684</v>
      </c>
      <c r="E125" s="488" t="str">
        <f>IF('R8a - Net Debt input'!F77 = "","",'R8a - Net Debt input'!F77)</f>
        <v>15 YR FLOATING RATE DEBT: PAY 12M/1Y RPI 2.1400% REAL RATE GBP 190.0 M MAT: 03-MAY-2022</v>
      </c>
      <c r="F125" s="489" t="str">
        <f>IF('R8a - Net Debt input'!G77 = "","",'R8a - Net Debt input'!G77)</f>
        <v>RPI</v>
      </c>
      <c r="G125" s="1244" t="str">
        <f>IF('R8a - Net Debt input'!H77 = "","",'R8a - Net Debt input'!H77)</f>
        <v>Senior</v>
      </c>
      <c r="H125" s="489" t="str">
        <f>IF('R8a - Net Debt input'!I77 = "","",'R8a - Net Debt input'!I77)</f>
        <v>RPI 12 month</v>
      </c>
      <c r="I125" s="759">
        <f>IF('R8a - Net Debt input'!J77 = "","",'R8a - Net Debt input'!J77)</f>
        <v>2.1399999999999999E-2</v>
      </c>
      <c r="J125" s="472"/>
      <c r="K125" s="473"/>
      <c r="L125" s="474"/>
      <c r="M125" s="1522">
        <v>0</v>
      </c>
      <c r="N125" s="1522">
        <v>0</v>
      </c>
      <c r="O125" s="1522">
        <v>0</v>
      </c>
      <c r="P125" s="1522">
        <v>0</v>
      </c>
      <c r="Q125" s="1096">
        <v>14.9</v>
      </c>
      <c r="R125" s="1096">
        <v>14.2</v>
      </c>
      <c r="S125" s="1096">
        <v>12.4</v>
      </c>
      <c r="T125" s="1096">
        <v>11.354000000000031</v>
      </c>
      <c r="U125" s="1096">
        <v>12.881349999999987</v>
      </c>
      <c r="V125" s="1096">
        <v>0.73297776885245913</v>
      </c>
      <c r="W125" s="1522">
        <v>0</v>
      </c>
      <c r="X125" s="1522">
        <v>0</v>
      </c>
      <c r="Y125" s="1522">
        <v>0</v>
      </c>
    </row>
    <row r="126" spans="2:25" outlineLevel="1">
      <c r="B126" s="521" t="s">
        <v>302</v>
      </c>
      <c r="C126" s="480" t="str">
        <f>IF('R8a - Net Debt input'!D78 = "","",'R8a - Net Debt input'!D78)</f>
        <v/>
      </c>
      <c r="D126" s="480" t="str">
        <f>IF('R8a - Net Debt input'!E78 = "","",'R8a - Net Debt input'!E78)</f>
        <v/>
      </c>
      <c r="E126" s="488" t="str">
        <f>IF('R8a - Net Debt input'!F78 = "","",'R8a - Net Debt input'!F78)</f>
        <v>Consolidated</v>
      </c>
      <c r="F126" s="489" t="str">
        <f>IF('R8a - Net Debt input'!G78 = "","",'R8a - Net Debt input'!G78)</f>
        <v/>
      </c>
      <c r="G126" s="1244" t="str">
        <f>IF('R8a - Net Debt input'!H78 = "","",'R8a - Net Debt input'!H78)</f>
        <v/>
      </c>
      <c r="H126" s="489" t="str">
        <f>IF('R8a - Net Debt input'!I78 = "","",'R8a - Net Debt input'!I78)</f>
        <v/>
      </c>
      <c r="I126" s="759" t="str">
        <f>IF('R8a - Net Debt input'!J78 = "","",'R8a - Net Debt input'!J78)</f>
        <v/>
      </c>
      <c r="J126" s="472"/>
      <c r="K126" s="473"/>
      <c r="L126" s="474"/>
      <c r="M126" s="1096">
        <v>40</v>
      </c>
      <c r="N126" s="1096">
        <v>32</v>
      </c>
      <c r="O126" s="1096">
        <v>25</v>
      </c>
      <c r="P126" s="1096">
        <v>21</v>
      </c>
      <c r="Q126" s="1522">
        <v>0</v>
      </c>
      <c r="R126" s="1522">
        <v>0</v>
      </c>
      <c r="S126" s="1522">
        <v>0</v>
      </c>
      <c r="T126" s="1522">
        <v>0</v>
      </c>
      <c r="U126" s="1522">
        <v>0</v>
      </c>
      <c r="V126" s="1522">
        <v>0</v>
      </c>
      <c r="W126" s="1522">
        <v>0</v>
      </c>
      <c r="X126" s="1522">
        <v>0</v>
      </c>
      <c r="Y126" s="1522">
        <v>0</v>
      </c>
    </row>
    <row r="127" spans="2:25" outlineLevel="1">
      <c r="B127" s="521" t="s">
        <v>303</v>
      </c>
      <c r="C127" s="480" t="str">
        <f>IF('R8a - Net Debt input'!D79 = "","",'R8a - Net Debt input'!D79)</f>
        <v/>
      </c>
      <c r="D127" s="480" t="str">
        <f>IF('R8a - Net Debt input'!E79 = "","",'R8a - Net Debt input'!E79)</f>
        <v/>
      </c>
      <c r="E127" s="488" t="str">
        <f>IF('R8a - Net Debt input'!F79 = "","",'R8a - Net Debt input'!F79)</f>
        <v>IFRS 16 Right of Use Lease Liability</v>
      </c>
      <c r="F127" s="489" t="str">
        <f>IF('R8a - Net Debt input'!G79 = "","",'R8a - Net Debt input'!G79)</f>
        <v/>
      </c>
      <c r="G127" s="1244" t="str">
        <f>IF('R8a - Net Debt input'!H79 = "","",'R8a - Net Debt input'!H79)</f>
        <v/>
      </c>
      <c r="H127" s="489" t="str">
        <f>IF('R8a - Net Debt input'!I79 = "","",'R8a - Net Debt input'!I79)</f>
        <v/>
      </c>
      <c r="I127" s="759" t="str">
        <f>IF('R8a - Net Debt input'!J79 = "","",'R8a - Net Debt input'!J79)</f>
        <v/>
      </c>
      <c r="J127" s="472"/>
      <c r="K127" s="473"/>
      <c r="L127" s="474"/>
      <c r="M127" s="1522">
        <v>0</v>
      </c>
      <c r="N127" s="1522">
        <v>0</v>
      </c>
      <c r="O127" s="1522">
        <v>0</v>
      </c>
      <c r="P127" s="1522">
        <v>0</v>
      </c>
      <c r="Q127" s="1522">
        <v>0</v>
      </c>
      <c r="R127" s="1522">
        <v>0</v>
      </c>
      <c r="S127" s="1096">
        <v>0.3</v>
      </c>
      <c r="T127" s="1096">
        <v>0.3</v>
      </c>
      <c r="U127" s="1096">
        <v>0.3</v>
      </c>
      <c r="V127" s="1096">
        <v>0.3</v>
      </c>
      <c r="W127" s="1096">
        <v>0.3</v>
      </c>
      <c r="X127" s="1096">
        <v>0.3</v>
      </c>
      <c r="Y127" s="1096">
        <v>0.3</v>
      </c>
    </row>
    <row r="128" spans="2:25" outlineLevel="1">
      <c r="B128" s="521" t="s">
        <v>304</v>
      </c>
      <c r="C128" s="480" t="str">
        <f>IF('R8a - Net Debt input'!D80 = "","",'R8a - Net Debt input'!D80)</f>
        <v/>
      </c>
      <c r="D128" s="480" t="str">
        <f>IF('R8a - Net Debt input'!E80 = "","",'R8a - Net Debt input'!E80)</f>
        <v/>
      </c>
      <c r="E128" s="488" t="str">
        <f>IF('R8a - Net Debt input'!F80 = "","",'R8a - Net Debt input'!F80)</f>
        <v/>
      </c>
      <c r="F128" s="489" t="str">
        <f>IF('R8a - Net Debt input'!G80 = "","",'R8a - Net Debt input'!G80)</f>
        <v/>
      </c>
      <c r="G128" s="1244" t="str">
        <f>IF('R8a - Net Debt input'!H80 = "","",'R8a - Net Debt input'!H80)</f>
        <v/>
      </c>
      <c r="H128" s="489" t="str">
        <f>IF('R8a - Net Debt input'!I80 = "","",'R8a - Net Debt input'!I80)</f>
        <v/>
      </c>
      <c r="I128" s="759" t="str">
        <f>IF('R8a - Net Debt input'!J80 = "","",'R8a - Net Debt input'!J80)</f>
        <v/>
      </c>
      <c r="J128" s="472"/>
      <c r="K128" s="473"/>
      <c r="L128" s="474"/>
      <c r="M128" s="1101"/>
      <c r="N128" s="1102"/>
      <c r="O128" s="1102"/>
      <c r="P128" s="1102"/>
      <c r="Q128" s="1102"/>
      <c r="R128" s="1102"/>
      <c r="S128" s="1102"/>
      <c r="T128" s="1103"/>
      <c r="U128" s="1104"/>
      <c r="V128" s="1102"/>
      <c r="W128" s="1102"/>
      <c r="X128" s="1102"/>
      <c r="Y128" s="1105"/>
    </row>
    <row r="129" spans="2:25" outlineLevel="1">
      <c r="B129" s="521" t="s">
        <v>305</v>
      </c>
      <c r="C129" s="480" t="str">
        <f>IF('R8a - Net Debt input'!D81 = "","",'R8a - Net Debt input'!D81)</f>
        <v/>
      </c>
      <c r="D129" s="480" t="str">
        <f>IF('R8a - Net Debt input'!E81 = "","",'R8a - Net Debt input'!E81)</f>
        <v/>
      </c>
      <c r="E129" s="488" t="str">
        <f>IF('R8a - Net Debt input'!F81 = "","",'R8a - Net Debt input'!F81)</f>
        <v/>
      </c>
      <c r="F129" s="489" t="str">
        <f>IF('R8a - Net Debt input'!G81 = "","",'R8a - Net Debt input'!G81)</f>
        <v/>
      </c>
      <c r="G129" s="1244" t="str">
        <f>IF('R8a - Net Debt input'!H81 = "","",'R8a - Net Debt input'!H81)</f>
        <v/>
      </c>
      <c r="H129" s="489" t="str">
        <f>IF('R8a - Net Debt input'!I81 = "","",'R8a - Net Debt input'!I81)</f>
        <v/>
      </c>
      <c r="I129" s="759" t="str">
        <f>IF('R8a - Net Debt input'!J81 = "","",'R8a - Net Debt input'!J81)</f>
        <v/>
      </c>
      <c r="J129" s="472"/>
      <c r="K129" s="473"/>
      <c r="L129" s="474"/>
      <c r="M129" s="1101"/>
      <c r="N129" s="1102"/>
      <c r="O129" s="1102"/>
      <c r="P129" s="1102"/>
      <c r="Q129" s="1102"/>
      <c r="R129" s="1102"/>
      <c r="S129" s="1102"/>
      <c r="T129" s="1103"/>
      <c r="U129" s="1104"/>
      <c r="V129" s="1102"/>
      <c r="W129" s="1102"/>
      <c r="X129" s="1102"/>
      <c r="Y129" s="1105"/>
    </row>
    <row r="130" spans="2:25" outlineLevel="1">
      <c r="B130" s="521" t="s">
        <v>306</v>
      </c>
      <c r="C130" s="480" t="str">
        <f>IF('R8a - Net Debt input'!D82 = "","",'R8a - Net Debt input'!D82)</f>
        <v/>
      </c>
      <c r="D130" s="480" t="str">
        <f>IF('R8a - Net Debt input'!E82 = "","",'R8a - Net Debt input'!E82)</f>
        <v/>
      </c>
      <c r="E130" s="488" t="str">
        <f>IF('R8a - Net Debt input'!F82 = "","",'R8a - Net Debt input'!F82)</f>
        <v/>
      </c>
      <c r="F130" s="489" t="str">
        <f>IF('R8a - Net Debt input'!G82 = "","",'R8a - Net Debt input'!G82)</f>
        <v/>
      </c>
      <c r="G130" s="1244" t="str">
        <f>IF('R8a - Net Debt input'!H82 = "","",'R8a - Net Debt input'!H82)</f>
        <v/>
      </c>
      <c r="H130" s="489" t="str">
        <f>IF('R8a - Net Debt input'!I82 = "","",'R8a - Net Debt input'!I82)</f>
        <v/>
      </c>
      <c r="I130" s="759" t="str">
        <f>IF('R8a - Net Debt input'!J82 = "","",'R8a - Net Debt input'!J82)</f>
        <v/>
      </c>
      <c r="J130" s="472"/>
      <c r="K130" s="473"/>
      <c r="L130" s="474"/>
      <c r="M130" s="1101"/>
      <c r="N130" s="1102"/>
      <c r="O130" s="1102"/>
      <c r="P130" s="1102"/>
      <c r="Q130" s="1102"/>
      <c r="R130" s="1102"/>
      <c r="S130" s="1102"/>
      <c r="T130" s="1103"/>
      <c r="U130" s="1104"/>
      <c r="V130" s="1102"/>
      <c r="W130" s="1102"/>
      <c r="X130" s="1102"/>
      <c r="Y130" s="1105"/>
    </row>
    <row r="131" spans="2:25" outlineLevel="1">
      <c r="B131" s="521" t="s">
        <v>307</v>
      </c>
      <c r="C131" s="480" t="str">
        <f>IF('R8a - Net Debt input'!D83 = "","",'R8a - Net Debt input'!D83)</f>
        <v/>
      </c>
      <c r="D131" s="480" t="str">
        <f>IF('R8a - Net Debt input'!E83 = "","",'R8a - Net Debt input'!E83)</f>
        <v/>
      </c>
      <c r="E131" s="488" t="str">
        <f>IF('R8a - Net Debt input'!F83 = "","",'R8a - Net Debt input'!F83)</f>
        <v/>
      </c>
      <c r="F131" s="489" t="str">
        <f>IF('R8a - Net Debt input'!G83 = "","",'R8a - Net Debt input'!G83)</f>
        <v/>
      </c>
      <c r="G131" s="1244" t="str">
        <f>IF('R8a - Net Debt input'!H83 = "","",'R8a - Net Debt input'!H83)</f>
        <v/>
      </c>
      <c r="H131" s="489" t="str">
        <f>IF('R8a - Net Debt input'!I83 = "","",'R8a - Net Debt input'!I83)</f>
        <v/>
      </c>
      <c r="I131" s="759" t="str">
        <f>IF('R8a - Net Debt input'!J83 = "","",'R8a - Net Debt input'!J83)</f>
        <v/>
      </c>
      <c r="J131" s="472"/>
      <c r="K131" s="473"/>
      <c r="L131" s="474"/>
      <c r="M131" s="1101"/>
      <c r="N131" s="1102"/>
      <c r="O131" s="1102"/>
      <c r="P131" s="1102"/>
      <c r="Q131" s="1102"/>
      <c r="R131" s="1102"/>
      <c r="S131" s="1102"/>
      <c r="T131" s="1103"/>
      <c r="U131" s="1104"/>
      <c r="V131" s="1102"/>
      <c r="W131" s="1102"/>
      <c r="X131" s="1102"/>
      <c r="Y131" s="1105"/>
    </row>
    <row r="132" spans="2:25" outlineLevel="1">
      <c r="B132" s="522" t="s">
        <v>308</v>
      </c>
      <c r="C132" s="483" t="str">
        <f>IF('R8a - Net Debt input'!D84 = "","",'R8a - Net Debt input'!D84)</f>
        <v/>
      </c>
      <c r="D132" s="483" t="str">
        <f>IF('R8a - Net Debt input'!E84 = "","",'R8a - Net Debt input'!E84)</f>
        <v/>
      </c>
      <c r="E132" s="490" t="str">
        <f>IF('R8a - Net Debt input'!F84 = "","",'R8a - Net Debt input'!F84)</f>
        <v/>
      </c>
      <c r="F132" s="491" t="str">
        <f>IF('R8a - Net Debt input'!G84 = "","",'R8a - Net Debt input'!G84)</f>
        <v/>
      </c>
      <c r="G132" s="1245" t="str">
        <f>IF('R8a - Net Debt input'!H84 = "","",'R8a - Net Debt input'!H84)</f>
        <v/>
      </c>
      <c r="H132" s="491" t="str">
        <f>IF('R8a - Net Debt input'!I84 = "","",'R8a - Net Debt input'!I84)</f>
        <v/>
      </c>
      <c r="I132" s="760" t="str">
        <f>IF('R8a - Net Debt input'!J84 = "","",'R8a - Net Debt input'!J84)</f>
        <v/>
      </c>
      <c r="J132" s="472"/>
      <c r="K132" s="473"/>
      <c r="L132" s="474"/>
      <c r="M132" s="1106"/>
      <c r="N132" s="1107"/>
      <c r="O132" s="1107"/>
      <c r="P132" s="1107"/>
      <c r="Q132" s="1107"/>
      <c r="R132" s="1107"/>
      <c r="S132" s="1107"/>
      <c r="T132" s="1108"/>
      <c r="U132" s="1109"/>
      <c r="V132" s="1107"/>
      <c r="W132" s="1107"/>
      <c r="X132" s="1107"/>
      <c r="Y132" s="1110"/>
    </row>
    <row r="133" spans="2:25" outlineLevel="1">
      <c r="B133" s="358"/>
      <c r="C133" s="363"/>
      <c r="D133" s="363"/>
      <c r="E133" s="363"/>
      <c r="F133" s="363"/>
      <c r="L133" s="373" t="s">
        <v>12</v>
      </c>
      <c r="M133" s="1116">
        <f t="shared" ref="M133:Y133" si="40">SUM(M124:M132)</f>
        <v>40</v>
      </c>
      <c r="N133" s="1117">
        <f t="shared" si="40"/>
        <v>32</v>
      </c>
      <c r="O133" s="1117">
        <f t="shared" si="40"/>
        <v>25</v>
      </c>
      <c r="P133" s="1117">
        <f t="shared" si="40"/>
        <v>21</v>
      </c>
      <c r="Q133" s="1117">
        <f t="shared" si="40"/>
        <v>28.200000000000003</v>
      </c>
      <c r="R133" s="1117">
        <f t="shared" si="40"/>
        <v>26.9</v>
      </c>
      <c r="S133" s="1117">
        <f t="shared" si="40"/>
        <v>24.6</v>
      </c>
      <c r="T133" s="1118">
        <f t="shared" si="40"/>
        <v>21.808000000000053</v>
      </c>
      <c r="U133" s="1119">
        <f t="shared" si="40"/>
        <v>24.5971713114754</v>
      </c>
      <c r="V133" s="1117">
        <f t="shared" si="40"/>
        <v>1.0329777688524591</v>
      </c>
      <c r="W133" s="1117">
        <f t="shared" si="40"/>
        <v>0.3</v>
      </c>
      <c r="X133" s="1117">
        <f t="shared" si="40"/>
        <v>0.3</v>
      </c>
      <c r="Y133" s="1120">
        <f t="shared" si="40"/>
        <v>0.3</v>
      </c>
    </row>
    <row r="134" spans="2:25" outlineLevel="1">
      <c r="B134" s="358"/>
      <c r="C134" s="363"/>
      <c r="D134" s="367"/>
      <c r="E134" s="367"/>
      <c r="F134" s="367"/>
      <c r="L134" s="627"/>
      <c r="M134" s="627"/>
      <c r="N134" s="627"/>
      <c r="O134" s="627"/>
      <c r="P134" s="627"/>
      <c r="Q134" s="627"/>
      <c r="R134" s="627"/>
      <c r="S134" s="627"/>
      <c r="T134" s="627"/>
      <c r="U134" s="627"/>
      <c r="V134" s="627"/>
      <c r="W134" s="627"/>
      <c r="X134" s="627"/>
      <c r="Y134" s="627"/>
    </row>
    <row r="135" spans="2:25" ht="18" outlineLevel="1">
      <c r="C135" s="355"/>
      <c r="D135" s="575" t="s">
        <v>298</v>
      </c>
      <c r="E135" s="576"/>
      <c r="F135" s="576"/>
      <c r="G135" s="576"/>
      <c r="H135" s="576"/>
      <c r="I135" s="576"/>
      <c r="J135" s="576"/>
      <c r="K135" s="576"/>
      <c r="L135" s="628"/>
      <c r="M135" s="576"/>
      <c r="N135" s="576"/>
      <c r="O135" s="576"/>
      <c r="P135" s="576"/>
      <c r="Q135" s="576"/>
      <c r="R135" s="576"/>
      <c r="S135" s="576"/>
      <c r="T135" s="576"/>
      <c r="U135" s="604"/>
      <c r="V135" s="576"/>
      <c r="W135" s="576"/>
      <c r="X135" s="576"/>
      <c r="Y135" s="576"/>
    </row>
    <row r="136" spans="2:25" s="386" customFormat="1" ht="18" outlineLevel="1">
      <c r="D136" s="581"/>
      <c r="L136" s="629"/>
      <c r="U136" s="605"/>
    </row>
    <row r="137" spans="2:25" ht="51" outlineLevel="1">
      <c r="B137" s="634" t="s">
        <v>287</v>
      </c>
      <c r="C137" s="722" t="str">
        <f t="shared" ref="C137:I138" si="41">C122</f>
        <v>Issue date</v>
      </c>
      <c r="D137" s="532" t="str">
        <f t="shared" si="41"/>
        <v>Maturity date</v>
      </c>
      <c r="E137" s="532" t="str">
        <f t="shared" si="41"/>
        <v>Description</v>
      </c>
      <c r="F137" s="532" t="str">
        <f t="shared" si="41"/>
        <v>Loan type</v>
      </c>
      <c r="G137" s="532" t="str">
        <f t="shared" si="41"/>
        <v>Payment rank</v>
      </c>
      <c r="H137" s="526" t="str">
        <f t="shared" si="41"/>
        <v>Reference rate</v>
      </c>
      <c r="I137" s="527" t="str">
        <f t="shared" si="41"/>
        <v>Interest rate / margin spread on reference rate</v>
      </c>
      <c r="L137" s="475"/>
      <c r="Q137" s="361"/>
      <c r="R137" s="361"/>
      <c r="U137" s="600"/>
      <c r="Y137" s="357"/>
    </row>
    <row r="138" spans="2:25" outlineLevel="1">
      <c r="B138" s="396"/>
      <c r="C138" s="533" t="str">
        <f t="shared" si="41"/>
        <v>dd/mm/yyyy</v>
      </c>
      <c r="D138" s="534" t="str">
        <f t="shared" si="41"/>
        <v>dd/mm/yyyy</v>
      </c>
      <c r="E138" s="534" t="str">
        <f t="shared" si="41"/>
        <v/>
      </c>
      <c r="F138" s="534" t="str">
        <f t="shared" si="41"/>
        <v/>
      </c>
      <c r="G138" s="534" t="str">
        <f t="shared" si="41"/>
        <v/>
      </c>
      <c r="H138" s="534" t="str">
        <f t="shared" si="41"/>
        <v/>
      </c>
      <c r="I138" s="535" t="str">
        <f t="shared" si="41"/>
        <v xml:space="preserve">% </v>
      </c>
      <c r="L138" s="475"/>
      <c r="M138" s="454" t="s">
        <v>288</v>
      </c>
      <c r="N138" s="455" t="s">
        <v>288</v>
      </c>
      <c r="O138" s="455" t="s">
        <v>288</v>
      </c>
      <c r="P138" s="455" t="s">
        <v>288</v>
      </c>
      <c r="Q138" s="455" t="s">
        <v>288</v>
      </c>
      <c r="R138" s="455" t="s">
        <v>288</v>
      </c>
      <c r="S138" s="455" t="s">
        <v>288</v>
      </c>
      <c r="T138" s="591" t="s">
        <v>288</v>
      </c>
      <c r="U138" s="606" t="s">
        <v>288</v>
      </c>
      <c r="V138" s="455" t="s">
        <v>288</v>
      </c>
      <c r="W138" s="455" t="s">
        <v>288</v>
      </c>
      <c r="X138" s="455" t="s">
        <v>288</v>
      </c>
      <c r="Y138" s="456" t="s">
        <v>288</v>
      </c>
    </row>
    <row r="139" spans="2:25" outlineLevel="1">
      <c r="B139" s="520" t="s">
        <v>300</v>
      </c>
      <c r="C139" s="1383">
        <f t="shared" ref="C139:I147" si="42">C124</f>
        <v>39163</v>
      </c>
      <c r="D139" s="1368">
        <f t="shared" si="42"/>
        <v>44642</v>
      </c>
      <c r="E139" s="1384" t="str">
        <f t="shared" si="42"/>
        <v>15 YR FLOATING RATE DEBT: PAY 12M/1Y RPI 1.8800% REAL RATE GBP 180.0 M MAT: 22-MAR-2022</v>
      </c>
      <c r="F139" s="1385" t="str">
        <f t="shared" si="42"/>
        <v>RPI</v>
      </c>
      <c r="G139" s="1386" t="str">
        <f t="shared" si="42"/>
        <v>Senior</v>
      </c>
      <c r="H139" s="1385" t="str">
        <f t="shared" si="42"/>
        <v>RPI 12 month</v>
      </c>
      <c r="I139" s="1372">
        <f t="shared" si="42"/>
        <v>1.8800000000000001E-2</v>
      </c>
      <c r="J139" s="472"/>
      <c r="K139" s="473"/>
      <c r="L139" s="474"/>
      <c r="M139" s="1522">
        <v>0</v>
      </c>
      <c r="N139" s="1522">
        <v>0</v>
      </c>
      <c r="O139" s="1522">
        <v>0</v>
      </c>
      <c r="P139" s="1522">
        <v>0</v>
      </c>
      <c r="Q139" s="1096">
        <v>4.5999999999999996</v>
      </c>
      <c r="R139" s="1096">
        <v>4.8</v>
      </c>
      <c r="S139" s="1096">
        <v>4.9000000000000004</v>
      </c>
      <c r="T139" s="1096">
        <v>4.9000000000000004</v>
      </c>
      <c r="U139" s="1096">
        <v>4.9000000000000004</v>
      </c>
      <c r="V139" s="1522">
        <v>0</v>
      </c>
      <c r="W139" s="1522">
        <v>0</v>
      </c>
      <c r="X139" s="1522">
        <v>0</v>
      </c>
      <c r="Y139" s="1522">
        <v>0</v>
      </c>
    </row>
    <row r="140" spans="2:25" outlineLevel="1">
      <c r="B140" s="521" t="s">
        <v>301</v>
      </c>
      <c r="C140" s="1387">
        <f t="shared" si="42"/>
        <v>39205</v>
      </c>
      <c r="D140" s="1387">
        <f t="shared" si="42"/>
        <v>44684</v>
      </c>
      <c r="E140" s="1388" t="str">
        <f t="shared" si="42"/>
        <v>15 YR FLOATING RATE DEBT: PAY 12M/1Y RPI 2.1400% REAL RATE GBP 190.0 M MAT: 03-MAY-2022</v>
      </c>
      <c r="F140" s="1389" t="str">
        <f t="shared" si="42"/>
        <v>RPI</v>
      </c>
      <c r="G140" s="1390" t="str">
        <f t="shared" si="42"/>
        <v>Senior</v>
      </c>
      <c r="H140" s="1389" t="str">
        <f t="shared" si="42"/>
        <v>RPI 12 month</v>
      </c>
      <c r="I140" s="1377">
        <f t="shared" si="42"/>
        <v>2.1399999999999999E-2</v>
      </c>
      <c r="J140" s="472"/>
      <c r="K140" s="473"/>
      <c r="L140" s="474"/>
      <c r="M140" s="1522">
        <v>0</v>
      </c>
      <c r="N140" s="1522">
        <v>0</v>
      </c>
      <c r="O140" s="1522">
        <v>0</v>
      </c>
      <c r="P140" s="1522">
        <v>0</v>
      </c>
      <c r="Q140" s="1096">
        <v>5.4</v>
      </c>
      <c r="R140" s="1096">
        <v>5.6</v>
      </c>
      <c r="S140" s="1096">
        <v>5.8</v>
      </c>
      <c r="T140" s="1096">
        <v>5.8</v>
      </c>
      <c r="U140" s="1096">
        <v>5.8</v>
      </c>
      <c r="V140" s="1522">
        <v>0</v>
      </c>
      <c r="W140" s="1522">
        <v>0</v>
      </c>
      <c r="X140" s="1522">
        <v>0</v>
      </c>
      <c r="Y140" s="1522">
        <v>0</v>
      </c>
    </row>
    <row r="141" spans="2:25" outlineLevel="1">
      <c r="B141" s="521" t="s">
        <v>302</v>
      </c>
      <c r="C141" s="1373" t="str">
        <f t="shared" si="42"/>
        <v/>
      </c>
      <c r="D141" s="1373" t="str">
        <f t="shared" si="42"/>
        <v/>
      </c>
      <c r="E141" s="1391" t="str">
        <f t="shared" si="42"/>
        <v>Consolidated</v>
      </c>
      <c r="F141" s="1392" t="str">
        <f t="shared" si="42"/>
        <v/>
      </c>
      <c r="G141" s="1393" t="str">
        <f t="shared" si="42"/>
        <v/>
      </c>
      <c r="H141" s="1392" t="str">
        <f t="shared" si="42"/>
        <v/>
      </c>
      <c r="I141" s="1377" t="str">
        <f t="shared" si="42"/>
        <v/>
      </c>
      <c r="J141" s="472"/>
      <c r="K141" s="473"/>
      <c r="L141" s="474"/>
      <c r="M141" s="1522">
        <v>0</v>
      </c>
      <c r="N141" s="1522">
        <v>0</v>
      </c>
      <c r="O141" s="1522">
        <v>0</v>
      </c>
      <c r="P141" s="1522">
        <v>0</v>
      </c>
      <c r="Q141" s="1522">
        <v>0</v>
      </c>
      <c r="R141" s="1522">
        <v>0</v>
      </c>
      <c r="S141" s="1522">
        <v>0</v>
      </c>
      <c r="T141" s="1522">
        <v>0</v>
      </c>
      <c r="U141" s="1522">
        <v>0</v>
      </c>
      <c r="V141" s="1522">
        <v>0</v>
      </c>
      <c r="W141" s="1522">
        <v>0</v>
      </c>
      <c r="X141" s="1522">
        <v>0</v>
      </c>
      <c r="Y141" s="1522">
        <v>0</v>
      </c>
    </row>
    <row r="142" spans="2:25" outlineLevel="1">
      <c r="B142" s="521" t="s">
        <v>303</v>
      </c>
      <c r="C142" s="1373" t="str">
        <f t="shared" si="42"/>
        <v/>
      </c>
      <c r="D142" s="1373" t="str">
        <f t="shared" si="42"/>
        <v/>
      </c>
      <c r="E142" s="1391" t="str">
        <f t="shared" si="42"/>
        <v>IFRS 16 Right of Use Lease Liability</v>
      </c>
      <c r="F142" s="1392" t="str">
        <f t="shared" si="42"/>
        <v/>
      </c>
      <c r="G142" s="1393" t="str">
        <f t="shared" si="42"/>
        <v/>
      </c>
      <c r="H142" s="1392" t="str">
        <f t="shared" si="42"/>
        <v/>
      </c>
      <c r="I142" s="1377" t="str">
        <f t="shared" si="42"/>
        <v/>
      </c>
      <c r="J142" s="472"/>
      <c r="K142" s="473"/>
      <c r="L142" s="474"/>
      <c r="M142" s="1522"/>
      <c r="N142" s="1522"/>
      <c r="O142" s="1522"/>
      <c r="P142" s="1522"/>
      <c r="Q142" s="1522"/>
      <c r="R142" s="1522"/>
      <c r="S142" s="1522"/>
      <c r="T142" s="1522"/>
      <c r="U142" s="1522"/>
      <c r="V142" s="1522"/>
      <c r="W142" s="1522"/>
      <c r="X142" s="1522"/>
      <c r="Y142" s="1522"/>
    </row>
    <row r="143" spans="2:25" outlineLevel="1">
      <c r="B143" s="521" t="s">
        <v>304</v>
      </c>
      <c r="C143" s="1373" t="str">
        <f t="shared" si="42"/>
        <v/>
      </c>
      <c r="D143" s="1373" t="str">
        <f t="shared" si="42"/>
        <v/>
      </c>
      <c r="E143" s="1391" t="str">
        <f t="shared" si="42"/>
        <v/>
      </c>
      <c r="F143" s="1392" t="str">
        <f t="shared" si="42"/>
        <v/>
      </c>
      <c r="G143" s="1393" t="str">
        <f t="shared" si="42"/>
        <v/>
      </c>
      <c r="H143" s="1392" t="str">
        <f t="shared" si="42"/>
        <v/>
      </c>
      <c r="I143" s="1377" t="str">
        <f t="shared" si="42"/>
        <v/>
      </c>
      <c r="J143" s="472"/>
      <c r="K143" s="473"/>
      <c r="L143" s="474"/>
      <c r="M143" s="1101"/>
      <c r="N143" s="1102"/>
      <c r="O143" s="1102"/>
      <c r="P143" s="1102"/>
      <c r="Q143" s="1102"/>
      <c r="R143" s="1102"/>
      <c r="S143" s="1102"/>
      <c r="T143" s="1103"/>
      <c r="U143" s="1104"/>
      <c r="V143" s="1102"/>
      <c r="W143" s="1102"/>
      <c r="X143" s="1102"/>
      <c r="Y143" s="1105"/>
    </row>
    <row r="144" spans="2:25" outlineLevel="1">
      <c r="B144" s="521" t="s">
        <v>305</v>
      </c>
      <c r="C144" s="1373" t="str">
        <f t="shared" si="42"/>
        <v/>
      </c>
      <c r="D144" s="1373" t="str">
        <f t="shared" si="42"/>
        <v/>
      </c>
      <c r="E144" s="1391" t="str">
        <f t="shared" si="42"/>
        <v/>
      </c>
      <c r="F144" s="1392" t="str">
        <f t="shared" si="42"/>
        <v/>
      </c>
      <c r="G144" s="1393" t="str">
        <f t="shared" si="42"/>
        <v/>
      </c>
      <c r="H144" s="1392" t="str">
        <f t="shared" si="42"/>
        <v/>
      </c>
      <c r="I144" s="1377" t="str">
        <f t="shared" si="42"/>
        <v/>
      </c>
      <c r="J144" s="472"/>
      <c r="K144" s="473"/>
      <c r="L144" s="474"/>
      <c r="M144" s="1101"/>
      <c r="N144" s="1102"/>
      <c r="O144" s="1102"/>
      <c r="P144" s="1102"/>
      <c r="Q144" s="1102"/>
      <c r="R144" s="1102"/>
      <c r="S144" s="1102"/>
      <c r="T144" s="1103"/>
      <c r="U144" s="1104"/>
      <c r="V144" s="1102"/>
      <c r="W144" s="1102"/>
      <c r="X144" s="1102"/>
      <c r="Y144" s="1105"/>
    </row>
    <row r="145" spans="2:32" outlineLevel="1">
      <c r="B145" s="521" t="s">
        <v>306</v>
      </c>
      <c r="C145" s="1373" t="str">
        <f t="shared" si="42"/>
        <v/>
      </c>
      <c r="D145" s="1373" t="str">
        <f t="shared" si="42"/>
        <v/>
      </c>
      <c r="E145" s="1391" t="str">
        <f t="shared" si="42"/>
        <v/>
      </c>
      <c r="F145" s="1392" t="str">
        <f t="shared" si="42"/>
        <v/>
      </c>
      <c r="G145" s="1393" t="str">
        <f t="shared" si="42"/>
        <v/>
      </c>
      <c r="H145" s="1392" t="str">
        <f t="shared" si="42"/>
        <v/>
      </c>
      <c r="I145" s="1377" t="str">
        <f t="shared" si="42"/>
        <v/>
      </c>
      <c r="J145" s="472"/>
      <c r="K145" s="473"/>
      <c r="L145" s="474"/>
      <c r="M145" s="1101"/>
      <c r="N145" s="1102"/>
      <c r="O145" s="1102"/>
      <c r="P145" s="1102"/>
      <c r="Q145" s="1102"/>
      <c r="R145" s="1102"/>
      <c r="S145" s="1102"/>
      <c r="T145" s="1103"/>
      <c r="U145" s="1104"/>
      <c r="V145" s="1102"/>
      <c r="W145" s="1102"/>
      <c r="X145" s="1102"/>
      <c r="Y145" s="1105"/>
    </row>
    <row r="146" spans="2:32" outlineLevel="1">
      <c r="B146" s="521" t="s">
        <v>307</v>
      </c>
      <c r="C146" s="1373" t="str">
        <f t="shared" si="42"/>
        <v/>
      </c>
      <c r="D146" s="1373" t="str">
        <f t="shared" si="42"/>
        <v/>
      </c>
      <c r="E146" s="1391" t="str">
        <f t="shared" si="42"/>
        <v/>
      </c>
      <c r="F146" s="1392" t="str">
        <f t="shared" si="42"/>
        <v/>
      </c>
      <c r="G146" s="1393" t="str">
        <f t="shared" si="42"/>
        <v/>
      </c>
      <c r="H146" s="1392" t="str">
        <f t="shared" si="42"/>
        <v/>
      </c>
      <c r="I146" s="1377" t="str">
        <f t="shared" si="42"/>
        <v/>
      </c>
      <c r="J146" s="472"/>
      <c r="K146" s="473"/>
      <c r="L146" s="474"/>
      <c r="M146" s="1101"/>
      <c r="N146" s="1102"/>
      <c r="O146" s="1102"/>
      <c r="P146" s="1102"/>
      <c r="Q146" s="1102"/>
      <c r="R146" s="1102"/>
      <c r="S146" s="1102"/>
      <c r="T146" s="1103"/>
      <c r="U146" s="1104"/>
      <c r="V146" s="1102"/>
      <c r="W146" s="1102"/>
      <c r="X146" s="1102"/>
      <c r="Y146" s="1105"/>
    </row>
    <row r="147" spans="2:32" outlineLevel="1">
      <c r="B147" s="522" t="s">
        <v>308</v>
      </c>
      <c r="C147" s="1378" t="str">
        <f t="shared" si="42"/>
        <v/>
      </c>
      <c r="D147" s="1378" t="str">
        <f t="shared" si="42"/>
        <v/>
      </c>
      <c r="E147" s="1394" t="str">
        <f t="shared" si="42"/>
        <v/>
      </c>
      <c r="F147" s="1395" t="str">
        <f t="shared" si="42"/>
        <v/>
      </c>
      <c r="G147" s="1396" t="str">
        <f t="shared" si="42"/>
        <v/>
      </c>
      <c r="H147" s="1395" t="str">
        <f t="shared" si="42"/>
        <v/>
      </c>
      <c r="I147" s="1382" t="str">
        <f t="shared" si="42"/>
        <v/>
      </c>
      <c r="J147" s="472"/>
      <c r="K147" s="473"/>
      <c r="L147" s="474"/>
      <c r="M147" s="1106"/>
      <c r="N147" s="1107"/>
      <c r="O147" s="1107"/>
      <c r="P147" s="1107"/>
      <c r="Q147" s="1107"/>
      <c r="R147" s="1107"/>
      <c r="S147" s="1107"/>
      <c r="T147" s="1108"/>
      <c r="U147" s="1109"/>
      <c r="V147" s="1107"/>
      <c r="W147" s="1107"/>
      <c r="X147" s="1107"/>
      <c r="Y147" s="1110"/>
    </row>
    <row r="148" spans="2:32" outlineLevel="1">
      <c r="B148" s="358"/>
      <c r="C148" s="363"/>
      <c r="D148" s="363"/>
      <c r="E148" s="363"/>
      <c r="F148" s="363"/>
      <c r="L148" s="373" t="s">
        <v>12</v>
      </c>
      <c r="M148" s="1525">
        <f>SUM(M139:M147)</f>
        <v>0</v>
      </c>
      <c r="N148" s="1525">
        <f t="shared" ref="N148:Y148" si="43">SUM(N139:N147)</f>
        <v>0</v>
      </c>
      <c r="O148" s="1525">
        <f t="shared" si="43"/>
        <v>0</v>
      </c>
      <c r="P148" s="1525">
        <f t="shared" si="43"/>
        <v>0</v>
      </c>
      <c r="Q148" s="1117">
        <f t="shared" si="43"/>
        <v>10</v>
      </c>
      <c r="R148" s="1117">
        <f t="shared" si="43"/>
        <v>10.399999999999999</v>
      </c>
      <c r="S148" s="1117">
        <f t="shared" si="43"/>
        <v>10.7</v>
      </c>
      <c r="T148" s="1118">
        <f t="shared" si="43"/>
        <v>10.7</v>
      </c>
      <c r="U148" s="1119">
        <f t="shared" si="43"/>
        <v>10.7</v>
      </c>
      <c r="V148" s="1525">
        <f t="shared" si="43"/>
        <v>0</v>
      </c>
      <c r="W148" s="1525">
        <f t="shared" si="43"/>
        <v>0</v>
      </c>
      <c r="X148" s="1525">
        <f t="shared" si="43"/>
        <v>0</v>
      </c>
      <c r="Y148" s="1525">
        <f t="shared" si="43"/>
        <v>0</v>
      </c>
    </row>
    <row r="149" spans="2:32" outlineLevel="1">
      <c r="B149" s="358"/>
      <c r="C149" s="363"/>
      <c r="D149" s="367"/>
      <c r="E149" s="367"/>
      <c r="F149" s="367"/>
      <c r="L149" s="627"/>
      <c r="M149" s="627"/>
      <c r="N149" s="627"/>
      <c r="O149" s="627"/>
      <c r="P149" s="627"/>
      <c r="Q149" s="627"/>
      <c r="R149" s="627"/>
      <c r="S149" s="627"/>
      <c r="T149" s="627"/>
      <c r="U149" s="627"/>
      <c r="V149" s="627"/>
      <c r="W149" s="627"/>
      <c r="X149" s="627"/>
      <c r="Y149" s="627"/>
    </row>
    <row r="150" spans="2:32">
      <c r="B150" s="358"/>
      <c r="C150" s="363"/>
      <c r="D150" s="363"/>
      <c r="E150" s="363"/>
      <c r="F150" s="363"/>
      <c r="L150" s="362"/>
      <c r="M150" s="363"/>
      <c r="N150" s="363"/>
      <c r="O150" s="363"/>
      <c r="P150" s="363"/>
      <c r="Q150" s="363"/>
      <c r="R150" s="363"/>
      <c r="S150" s="363"/>
      <c r="T150" s="363"/>
      <c r="U150" s="607"/>
      <c r="V150" s="363"/>
      <c r="W150" s="363"/>
      <c r="X150" s="363"/>
      <c r="Y150" s="363"/>
      <c r="Z150" s="363"/>
      <c r="AA150" s="363"/>
      <c r="AB150" s="363"/>
      <c r="AC150" s="363"/>
      <c r="AD150" s="363"/>
      <c r="AE150" s="363"/>
      <c r="AF150" s="363"/>
    </row>
    <row r="151" spans="2:32" ht="14.25">
      <c r="B151" s="553" t="s">
        <v>309</v>
      </c>
      <c r="C151" s="554" t="s">
        <v>310</v>
      </c>
      <c r="D151" s="554"/>
      <c r="E151" s="554"/>
      <c r="F151" s="554"/>
      <c r="G151" s="555"/>
      <c r="H151" s="555"/>
      <c r="I151" s="555"/>
      <c r="J151" s="555"/>
      <c r="K151" s="555"/>
      <c r="L151" s="553"/>
      <c r="M151" s="554"/>
      <c r="N151" s="554"/>
      <c r="O151" s="554"/>
      <c r="P151" s="554"/>
      <c r="Q151" s="554"/>
      <c r="R151" s="554"/>
      <c r="S151" s="554"/>
      <c r="T151" s="554"/>
      <c r="U151" s="608"/>
      <c r="V151" s="554"/>
      <c r="W151" s="554"/>
      <c r="X151" s="554"/>
      <c r="Y151" s="554"/>
      <c r="Z151" s="363"/>
      <c r="AA151" s="363"/>
      <c r="AB151" s="363"/>
      <c r="AC151" s="363"/>
      <c r="AD151" s="363"/>
      <c r="AE151" s="363"/>
      <c r="AF151" s="363"/>
    </row>
    <row r="152" spans="2:32" s="386" customFormat="1" ht="14.25">
      <c r="B152" s="561"/>
      <c r="C152" s="562"/>
      <c r="D152" s="562"/>
      <c r="E152" s="562"/>
      <c r="F152" s="562"/>
      <c r="G152" s="563"/>
      <c r="H152" s="563"/>
      <c r="I152" s="563"/>
      <c r="J152" s="563"/>
      <c r="K152" s="563"/>
      <c r="L152" s="561"/>
      <c r="M152" s="562"/>
      <c r="N152" s="562"/>
      <c r="O152" s="562"/>
      <c r="P152" s="562"/>
      <c r="Q152" s="562"/>
      <c r="R152" s="562"/>
      <c r="S152" s="562"/>
      <c r="T152" s="562"/>
      <c r="U152" s="609"/>
      <c r="V152" s="562"/>
      <c r="W152" s="562"/>
      <c r="X152" s="562"/>
      <c r="Y152" s="562"/>
      <c r="Z152" s="385"/>
      <c r="AA152" s="385"/>
      <c r="AB152" s="385"/>
      <c r="AC152" s="385"/>
      <c r="AD152" s="385"/>
      <c r="AE152" s="385"/>
      <c r="AF152" s="385"/>
    </row>
    <row r="153" spans="2:32" ht="18" outlineLevel="1">
      <c r="C153" s="355"/>
      <c r="D153" s="575" t="s">
        <v>286</v>
      </c>
      <c r="E153" s="576"/>
      <c r="F153" s="576"/>
      <c r="G153" s="576"/>
      <c r="H153" s="576"/>
      <c r="I153" s="576"/>
      <c r="J153" s="576"/>
      <c r="K153" s="576"/>
      <c r="L153" s="631"/>
      <c r="M153" s="580"/>
      <c r="N153" s="580"/>
      <c r="O153" s="580"/>
      <c r="P153" s="580"/>
      <c r="Q153" s="580"/>
      <c r="R153" s="580"/>
      <c r="S153" s="580"/>
      <c r="T153" s="580"/>
      <c r="U153" s="610"/>
      <c r="V153" s="580"/>
      <c r="W153" s="580"/>
      <c r="X153" s="580"/>
      <c r="Y153" s="580"/>
    </row>
    <row r="154" spans="2:32" s="386" customFormat="1" ht="18" outlineLevel="1">
      <c r="C154" s="582"/>
      <c r="D154" s="581"/>
      <c r="L154" s="398"/>
      <c r="M154" s="385"/>
      <c r="N154" s="385"/>
      <c r="O154" s="385"/>
      <c r="P154" s="385"/>
      <c r="Q154" s="385"/>
      <c r="R154" s="385"/>
      <c r="S154" s="385"/>
      <c r="T154" s="385"/>
      <c r="U154" s="611"/>
      <c r="V154" s="385"/>
      <c r="W154" s="385"/>
      <c r="X154" s="385"/>
      <c r="Y154" s="385"/>
    </row>
    <row r="155" spans="2:32" ht="51" outlineLevel="1">
      <c r="B155" s="523" t="s">
        <v>287</v>
      </c>
      <c r="C155" s="531" t="str">
        <f>IF('R8a - Net Debt input'!D89 = "","",'R8a - Net Debt input'!D89)</f>
        <v>Issue date</v>
      </c>
      <c r="D155" s="532" t="str">
        <f>IF('R8a - Net Debt input'!E89 = "","",'R8a - Net Debt input'!E89)</f>
        <v>Maturity date</v>
      </c>
      <c r="E155" s="532" t="str">
        <f>IF('R8a - Net Debt input'!F89 = "","",'R8a - Net Debt input'!F89)</f>
        <v>Description</v>
      </c>
      <c r="F155" s="532" t="str">
        <f>IF('R8a - Net Debt input'!G89 = "","",'R8a - Net Debt input'!G89)</f>
        <v>Loan type</v>
      </c>
      <c r="G155" s="532" t="str">
        <f>IF('R8a - Net Debt input'!H89 = "","",'R8a - Net Debt input'!H89)</f>
        <v>Payment rank</v>
      </c>
      <c r="H155" s="526" t="str">
        <f>IF('R8a - Net Debt input'!I89 = "","",'R8a - Net Debt input'!I89)</f>
        <v>Reference rate</v>
      </c>
      <c r="I155" s="527" t="str">
        <f>IF('R8a - Net Debt input'!J89 = "","",'R8a - Net Debt input'!J89)</f>
        <v>Coupon rate / margin spread on reference rate</v>
      </c>
      <c r="L155" s="475"/>
      <c r="Q155" s="361"/>
      <c r="R155" s="361"/>
      <c r="U155" s="600"/>
      <c r="Y155" s="357"/>
    </row>
    <row r="156" spans="2:32" outlineLevel="1">
      <c r="B156" s="366"/>
      <c r="C156" s="533" t="str">
        <f>IF('R8a - Net Debt input'!D90 = "","",'R8a - Net Debt input'!D90)</f>
        <v>dd/mm/yyyy</v>
      </c>
      <c r="D156" s="534" t="str">
        <f>IF('R8a - Net Debt input'!E90 = "","",'R8a - Net Debt input'!E90)</f>
        <v>dd/mm/yyyy</v>
      </c>
      <c r="E156" s="534" t="str">
        <f>IF('R8a - Net Debt input'!F90 = "","",'R8a - Net Debt input'!F90)</f>
        <v/>
      </c>
      <c r="F156" s="534" t="str">
        <f>IF('R8a - Net Debt input'!G90 = "","",'R8a - Net Debt input'!G90)</f>
        <v/>
      </c>
      <c r="G156" s="534" t="str">
        <f>IF('R8a - Net Debt input'!H90 = "","",'R8a - Net Debt input'!H90)</f>
        <v/>
      </c>
      <c r="H156" s="534" t="str">
        <f>IF('R8a - Net Debt input'!I90 = "","",'R8a - Net Debt input'!I90)</f>
        <v/>
      </c>
      <c r="I156" s="535" t="str">
        <f>IF('R8a - Net Debt input'!J90 = "","",'R8a - Net Debt input'!J90)</f>
        <v xml:space="preserve">% </v>
      </c>
      <c r="L156" s="475"/>
      <c r="M156" s="454" t="s">
        <v>288</v>
      </c>
      <c r="N156" s="455" t="s">
        <v>288</v>
      </c>
      <c r="O156" s="455" t="s">
        <v>288</v>
      </c>
      <c r="P156" s="455" t="s">
        <v>288</v>
      </c>
      <c r="Q156" s="455" t="s">
        <v>288</v>
      </c>
      <c r="R156" s="455" t="s">
        <v>288</v>
      </c>
      <c r="S156" s="455" t="s">
        <v>288</v>
      </c>
      <c r="T156" s="591" t="s">
        <v>288</v>
      </c>
      <c r="U156" s="606" t="s">
        <v>288</v>
      </c>
      <c r="V156" s="455" t="s">
        <v>288</v>
      </c>
      <c r="W156" s="455" t="s">
        <v>288</v>
      </c>
      <c r="X156" s="455" t="s">
        <v>288</v>
      </c>
      <c r="Y156" s="456" t="s">
        <v>288</v>
      </c>
    </row>
    <row r="157" spans="2:32" outlineLevel="1">
      <c r="B157" s="520" t="s">
        <v>311</v>
      </c>
      <c r="C157" s="477" t="str">
        <f>IF('R8a - Net Debt input'!D91 = "","",'R8a - Net Debt input'!D91)</f>
        <v/>
      </c>
      <c r="D157" s="477" t="str">
        <f>IF('R8a - Net Debt input'!E91 = "","",'R8a - Net Debt input'!E91)</f>
        <v/>
      </c>
      <c r="E157" s="486" t="str">
        <f>IF('R8a - Net Debt input'!F91 = "","",'R8a - Net Debt input'!F91)</f>
        <v/>
      </c>
      <c r="F157" s="487" t="str">
        <f>IF('R8a - Net Debt input'!G91 = "","",'R8a - Net Debt input'!G91)</f>
        <v/>
      </c>
      <c r="G157" s="1240" t="str">
        <f>IF('R8a - Net Debt input'!H91 = "","",'R8a - Net Debt input'!H91)</f>
        <v/>
      </c>
      <c r="H157" s="487" t="str">
        <f>IF('R8a - Net Debt input'!I91 = "","",'R8a - Net Debt input'!I91)</f>
        <v/>
      </c>
      <c r="I157" s="758" t="str">
        <f>IF('R8a - Net Debt input'!J91 = "","",'R8a - Net Debt input'!J91)</f>
        <v/>
      </c>
      <c r="J157" s="472"/>
      <c r="K157" s="473"/>
      <c r="L157" s="474"/>
      <c r="M157" s="1096"/>
      <c r="N157" s="1097"/>
      <c r="O157" s="1097"/>
      <c r="P157" s="1097"/>
      <c r="Q157" s="1097"/>
      <c r="R157" s="1097"/>
      <c r="S157" s="1097"/>
      <c r="T157" s="1098"/>
      <c r="U157" s="1099"/>
      <c r="V157" s="1097"/>
      <c r="W157" s="1097"/>
      <c r="X157" s="1097"/>
      <c r="Y157" s="1100"/>
    </row>
    <row r="158" spans="2:32" outlineLevel="1">
      <c r="B158" s="524" t="s">
        <v>312</v>
      </c>
      <c r="C158" s="480" t="str">
        <f>IF('R8a - Net Debt input'!D92 = "","",'R8a - Net Debt input'!D92)</f>
        <v/>
      </c>
      <c r="D158" s="480" t="str">
        <f>IF('R8a - Net Debt input'!E92 = "","",'R8a - Net Debt input'!E92)</f>
        <v/>
      </c>
      <c r="E158" s="488" t="str">
        <f>IF('R8a - Net Debt input'!F92 = "","",'R8a - Net Debt input'!F92)</f>
        <v/>
      </c>
      <c r="F158" s="489" t="str">
        <f>IF('R8a - Net Debt input'!G92 = "","",'R8a - Net Debt input'!G92)</f>
        <v/>
      </c>
      <c r="G158" s="1241" t="str">
        <f>IF('R8a - Net Debt input'!H92 = "","",'R8a - Net Debt input'!H92)</f>
        <v/>
      </c>
      <c r="H158" s="489" t="str">
        <f>IF('R8a - Net Debt input'!I92 = "","",'R8a - Net Debt input'!I92)</f>
        <v/>
      </c>
      <c r="I158" s="759" t="str">
        <f>IF('R8a - Net Debt input'!J92 = "","",'R8a - Net Debt input'!J92)</f>
        <v/>
      </c>
      <c r="J158" s="472"/>
      <c r="K158" s="473"/>
      <c r="L158" s="474"/>
      <c r="M158" s="1101"/>
      <c r="N158" s="1102"/>
      <c r="O158" s="1102"/>
      <c r="P158" s="1102"/>
      <c r="Q158" s="1102"/>
      <c r="R158" s="1102"/>
      <c r="S158" s="1102"/>
      <c r="T158" s="1103"/>
      <c r="U158" s="1104"/>
      <c r="V158" s="1102"/>
      <c r="W158" s="1102"/>
      <c r="X158" s="1102"/>
      <c r="Y158" s="1105"/>
    </row>
    <row r="159" spans="2:32" outlineLevel="1">
      <c r="B159" s="521" t="s">
        <v>313</v>
      </c>
      <c r="C159" s="480" t="str">
        <f>IF('R8a - Net Debt input'!D93 = "","",'R8a - Net Debt input'!D93)</f>
        <v/>
      </c>
      <c r="D159" s="480" t="str">
        <f>IF('R8a - Net Debt input'!E93 = "","",'R8a - Net Debt input'!E93)</f>
        <v/>
      </c>
      <c r="E159" s="488" t="str">
        <f>IF('R8a - Net Debt input'!F93 = "","",'R8a - Net Debt input'!F93)</f>
        <v/>
      </c>
      <c r="F159" s="489" t="str">
        <f>IF('R8a - Net Debt input'!G93 = "","",'R8a - Net Debt input'!G93)</f>
        <v/>
      </c>
      <c r="G159" s="1241" t="str">
        <f>IF('R8a - Net Debt input'!H93 = "","",'R8a - Net Debt input'!H93)</f>
        <v/>
      </c>
      <c r="H159" s="489" t="str">
        <f>IF('R8a - Net Debt input'!I93 = "","",'R8a - Net Debt input'!I93)</f>
        <v/>
      </c>
      <c r="I159" s="759" t="str">
        <f>IF('R8a - Net Debt input'!J93 = "","",'R8a - Net Debt input'!J93)</f>
        <v/>
      </c>
      <c r="J159" s="472"/>
      <c r="K159" s="473"/>
      <c r="L159" s="474"/>
      <c r="M159" s="1101"/>
      <c r="N159" s="1102"/>
      <c r="O159" s="1102"/>
      <c r="P159" s="1102"/>
      <c r="Q159" s="1102"/>
      <c r="R159" s="1102"/>
      <c r="S159" s="1102"/>
      <c r="T159" s="1103"/>
      <c r="U159" s="1104"/>
      <c r="V159" s="1102"/>
      <c r="W159" s="1102"/>
      <c r="X159" s="1102"/>
      <c r="Y159" s="1105"/>
    </row>
    <row r="160" spans="2:32" outlineLevel="1">
      <c r="B160" s="524" t="s">
        <v>314</v>
      </c>
      <c r="C160" s="480" t="str">
        <f>IF('R8a - Net Debt input'!D94 = "","",'R8a - Net Debt input'!D94)</f>
        <v/>
      </c>
      <c r="D160" s="480" t="str">
        <f>IF('R8a - Net Debt input'!E94 = "","",'R8a - Net Debt input'!E94)</f>
        <v/>
      </c>
      <c r="E160" s="488" t="str">
        <f>IF('R8a - Net Debt input'!F94 = "","",'R8a - Net Debt input'!F94)</f>
        <v/>
      </c>
      <c r="F160" s="489" t="str">
        <f>IF('R8a - Net Debt input'!G94 = "","",'R8a - Net Debt input'!G94)</f>
        <v/>
      </c>
      <c r="G160" s="1241" t="str">
        <f>IF('R8a - Net Debt input'!H94 = "","",'R8a - Net Debt input'!H94)</f>
        <v/>
      </c>
      <c r="H160" s="489" t="str">
        <f>IF('R8a - Net Debt input'!I94 = "","",'R8a - Net Debt input'!I94)</f>
        <v/>
      </c>
      <c r="I160" s="759" t="str">
        <f>IF('R8a - Net Debt input'!J94 = "","",'R8a - Net Debt input'!J94)</f>
        <v/>
      </c>
      <c r="J160" s="472"/>
      <c r="K160" s="473"/>
      <c r="L160" s="474"/>
      <c r="M160" s="1101"/>
      <c r="N160" s="1102"/>
      <c r="O160" s="1102"/>
      <c r="P160" s="1102"/>
      <c r="Q160" s="1102"/>
      <c r="R160" s="1102"/>
      <c r="S160" s="1102"/>
      <c r="T160" s="1103"/>
      <c r="U160" s="1104"/>
      <c r="V160" s="1102"/>
      <c r="W160" s="1102"/>
      <c r="X160" s="1102"/>
      <c r="Y160" s="1105"/>
    </row>
    <row r="161" spans="2:25" outlineLevel="1">
      <c r="B161" s="521" t="s">
        <v>315</v>
      </c>
      <c r="C161" s="480" t="str">
        <f>IF('R8a - Net Debt input'!D95 = "","",'R8a - Net Debt input'!D95)</f>
        <v/>
      </c>
      <c r="D161" s="480" t="str">
        <f>IF('R8a - Net Debt input'!E95 = "","",'R8a - Net Debt input'!E95)</f>
        <v/>
      </c>
      <c r="E161" s="488" t="str">
        <f>IF('R8a - Net Debt input'!F95 = "","",'R8a - Net Debt input'!F95)</f>
        <v/>
      </c>
      <c r="F161" s="489" t="str">
        <f>IF('R8a - Net Debt input'!G95 = "","",'R8a - Net Debt input'!G95)</f>
        <v/>
      </c>
      <c r="G161" s="1241" t="str">
        <f>IF('R8a - Net Debt input'!H95 = "","",'R8a - Net Debt input'!H95)</f>
        <v/>
      </c>
      <c r="H161" s="489" t="str">
        <f>IF('R8a - Net Debt input'!I95 = "","",'R8a - Net Debt input'!I95)</f>
        <v/>
      </c>
      <c r="I161" s="759" t="str">
        <f>IF('R8a - Net Debt input'!J95 = "","",'R8a - Net Debt input'!J95)</f>
        <v/>
      </c>
      <c r="J161" s="472"/>
      <c r="K161" s="473"/>
      <c r="L161" s="474"/>
      <c r="M161" s="1101"/>
      <c r="N161" s="1102"/>
      <c r="O161" s="1102"/>
      <c r="P161" s="1102"/>
      <c r="Q161" s="1102"/>
      <c r="R161" s="1102"/>
      <c r="S161" s="1102"/>
      <c r="T161" s="1103"/>
      <c r="U161" s="1104"/>
      <c r="V161" s="1102"/>
      <c r="W161" s="1102"/>
      <c r="X161" s="1102"/>
      <c r="Y161" s="1105"/>
    </row>
    <row r="162" spans="2:25" outlineLevel="1">
      <c r="B162" s="524" t="s">
        <v>316</v>
      </c>
      <c r="C162" s="480" t="str">
        <f>IF('R8a - Net Debt input'!D96 = "","",'R8a - Net Debt input'!D96)</f>
        <v/>
      </c>
      <c r="D162" s="480" t="str">
        <f>IF('R8a - Net Debt input'!E96 = "","",'R8a - Net Debt input'!E96)</f>
        <v/>
      </c>
      <c r="E162" s="488" t="str">
        <f>IF('R8a - Net Debt input'!F96 = "","",'R8a - Net Debt input'!F96)</f>
        <v/>
      </c>
      <c r="F162" s="489" t="str">
        <f>IF('R8a - Net Debt input'!G96 = "","",'R8a - Net Debt input'!G96)</f>
        <v/>
      </c>
      <c r="G162" s="1241" t="str">
        <f>IF('R8a - Net Debt input'!H96 = "","",'R8a - Net Debt input'!H96)</f>
        <v/>
      </c>
      <c r="H162" s="489" t="str">
        <f>IF('R8a - Net Debt input'!I96 = "","",'R8a - Net Debt input'!I96)</f>
        <v/>
      </c>
      <c r="I162" s="759" t="str">
        <f>IF('R8a - Net Debt input'!J96 = "","",'R8a - Net Debt input'!J96)</f>
        <v/>
      </c>
      <c r="J162" s="472"/>
      <c r="K162" s="473"/>
      <c r="L162" s="474"/>
      <c r="M162" s="1101"/>
      <c r="N162" s="1102"/>
      <c r="O162" s="1102"/>
      <c r="P162" s="1102"/>
      <c r="Q162" s="1102"/>
      <c r="R162" s="1102"/>
      <c r="S162" s="1102"/>
      <c r="T162" s="1103"/>
      <c r="U162" s="1104"/>
      <c r="V162" s="1102"/>
      <c r="W162" s="1102"/>
      <c r="X162" s="1102"/>
      <c r="Y162" s="1105"/>
    </row>
    <row r="163" spans="2:25" outlineLevel="1">
      <c r="B163" s="521" t="s">
        <v>317</v>
      </c>
      <c r="C163" s="480" t="str">
        <f>IF('R8a - Net Debt input'!D97 = "","",'R8a - Net Debt input'!D97)</f>
        <v/>
      </c>
      <c r="D163" s="480" t="str">
        <f>IF('R8a - Net Debt input'!E97 = "","",'R8a - Net Debt input'!E97)</f>
        <v/>
      </c>
      <c r="E163" s="488" t="str">
        <f>IF('R8a - Net Debt input'!F97 = "","",'R8a - Net Debt input'!F97)</f>
        <v/>
      </c>
      <c r="F163" s="489" t="str">
        <f>IF('R8a - Net Debt input'!G97 = "","",'R8a - Net Debt input'!G97)</f>
        <v/>
      </c>
      <c r="G163" s="1241" t="str">
        <f>IF('R8a - Net Debt input'!H97 = "","",'R8a - Net Debt input'!H97)</f>
        <v/>
      </c>
      <c r="H163" s="489" t="str">
        <f>IF('R8a - Net Debt input'!I97 = "","",'R8a - Net Debt input'!I97)</f>
        <v/>
      </c>
      <c r="I163" s="759" t="str">
        <f>IF('R8a - Net Debt input'!J97 = "","",'R8a - Net Debt input'!J97)</f>
        <v/>
      </c>
      <c r="J163" s="472"/>
      <c r="K163" s="473"/>
      <c r="L163" s="474"/>
      <c r="M163" s="1101"/>
      <c r="N163" s="1102"/>
      <c r="O163" s="1102"/>
      <c r="P163" s="1102"/>
      <c r="Q163" s="1102"/>
      <c r="R163" s="1102"/>
      <c r="S163" s="1102"/>
      <c r="T163" s="1103"/>
      <c r="U163" s="1104"/>
      <c r="V163" s="1102"/>
      <c r="W163" s="1102"/>
      <c r="X163" s="1102"/>
      <c r="Y163" s="1105"/>
    </row>
    <row r="164" spans="2:25" outlineLevel="1">
      <c r="B164" s="524" t="s">
        <v>318</v>
      </c>
      <c r="C164" s="480" t="str">
        <f>IF('R8a - Net Debt input'!D98 = "","",'R8a - Net Debt input'!D98)</f>
        <v/>
      </c>
      <c r="D164" s="480" t="str">
        <f>IF('R8a - Net Debt input'!E98 = "","",'R8a - Net Debt input'!E98)</f>
        <v/>
      </c>
      <c r="E164" s="488" t="str">
        <f>IF('R8a - Net Debt input'!F98 = "","",'R8a - Net Debt input'!F98)</f>
        <v/>
      </c>
      <c r="F164" s="489" t="str">
        <f>IF('R8a - Net Debt input'!G98 = "","",'R8a - Net Debt input'!G98)</f>
        <v/>
      </c>
      <c r="G164" s="1241" t="str">
        <f>IF('R8a - Net Debt input'!H98 = "","",'R8a - Net Debt input'!H98)</f>
        <v/>
      </c>
      <c r="H164" s="489" t="str">
        <f>IF('R8a - Net Debt input'!I98 = "","",'R8a - Net Debt input'!I98)</f>
        <v/>
      </c>
      <c r="I164" s="759" t="str">
        <f>IF('R8a - Net Debt input'!J98 = "","",'R8a - Net Debt input'!J98)</f>
        <v/>
      </c>
      <c r="J164" s="472"/>
      <c r="K164" s="473"/>
      <c r="L164" s="474"/>
      <c r="M164" s="1101"/>
      <c r="N164" s="1102"/>
      <c r="O164" s="1102"/>
      <c r="P164" s="1102"/>
      <c r="Q164" s="1102"/>
      <c r="R164" s="1102"/>
      <c r="S164" s="1102"/>
      <c r="T164" s="1103"/>
      <c r="U164" s="1104"/>
      <c r="V164" s="1102"/>
      <c r="W164" s="1102"/>
      <c r="X164" s="1102"/>
      <c r="Y164" s="1105"/>
    </row>
    <row r="165" spans="2:25" outlineLevel="1">
      <c r="B165" s="522" t="s">
        <v>319</v>
      </c>
      <c r="C165" s="483" t="str">
        <f>IF('R8a - Net Debt input'!D99 = "","",'R8a - Net Debt input'!D99)</f>
        <v/>
      </c>
      <c r="D165" s="483" t="str">
        <f>IF('R8a - Net Debt input'!E99 = "","",'R8a - Net Debt input'!E99)</f>
        <v/>
      </c>
      <c r="E165" s="490" t="str">
        <f>IF('R8a - Net Debt input'!F99 = "","",'R8a - Net Debt input'!F99)</f>
        <v/>
      </c>
      <c r="F165" s="491" t="str">
        <f>IF('R8a - Net Debt input'!G99 = "","",'R8a - Net Debt input'!G99)</f>
        <v/>
      </c>
      <c r="G165" s="1242" t="str">
        <f>IF('R8a - Net Debt input'!H99 = "","",'R8a - Net Debt input'!H99)</f>
        <v/>
      </c>
      <c r="H165" s="491" t="str">
        <f>IF('R8a - Net Debt input'!I99 = "","",'R8a - Net Debt input'!I99)</f>
        <v/>
      </c>
      <c r="I165" s="760" t="str">
        <f>IF('R8a - Net Debt input'!J99 = "","",'R8a - Net Debt input'!J99)</f>
        <v/>
      </c>
      <c r="J165" s="472"/>
      <c r="K165" s="473"/>
      <c r="L165" s="474"/>
      <c r="M165" s="1106"/>
      <c r="N165" s="1107"/>
      <c r="O165" s="1107"/>
      <c r="P165" s="1107"/>
      <c r="Q165" s="1107"/>
      <c r="R165" s="1107"/>
      <c r="S165" s="1107"/>
      <c r="T165" s="1108"/>
      <c r="U165" s="1109"/>
      <c r="V165" s="1107"/>
      <c r="W165" s="1107"/>
      <c r="X165" s="1107"/>
      <c r="Y165" s="1110"/>
    </row>
    <row r="166" spans="2:25" outlineLevel="1">
      <c r="B166" s="358"/>
      <c r="C166" s="362"/>
      <c r="D166" s="363"/>
      <c r="E166" s="363"/>
      <c r="F166" s="363"/>
      <c r="H166" s="476"/>
      <c r="L166" s="1525" t="s">
        <v>12</v>
      </c>
      <c r="M166" s="1525">
        <f t="shared" ref="M166:Y166" si="44">SUM(M157:M165)</f>
        <v>0</v>
      </c>
      <c r="N166" s="1525">
        <f t="shared" si="44"/>
        <v>0</v>
      </c>
      <c r="O166" s="1525">
        <f t="shared" si="44"/>
        <v>0</v>
      </c>
      <c r="P166" s="1525">
        <f t="shared" si="44"/>
        <v>0</v>
      </c>
      <c r="Q166" s="1525">
        <f t="shared" si="44"/>
        <v>0</v>
      </c>
      <c r="R166" s="1525">
        <f t="shared" si="44"/>
        <v>0</v>
      </c>
      <c r="S166" s="1525">
        <f t="shared" si="44"/>
        <v>0</v>
      </c>
      <c r="T166" s="1525">
        <f t="shared" si="44"/>
        <v>0</v>
      </c>
      <c r="U166" s="1525">
        <f t="shared" si="44"/>
        <v>0</v>
      </c>
      <c r="V166" s="1525">
        <f t="shared" si="44"/>
        <v>0</v>
      </c>
      <c r="W166" s="1525">
        <f t="shared" si="44"/>
        <v>0</v>
      </c>
      <c r="X166" s="1525">
        <f t="shared" si="44"/>
        <v>0</v>
      </c>
      <c r="Y166" s="1525">
        <f t="shared" si="44"/>
        <v>0</v>
      </c>
    </row>
    <row r="167" spans="2:25" outlineLevel="1">
      <c r="C167" s="355"/>
      <c r="L167" s="475"/>
      <c r="M167" s="475"/>
      <c r="N167" s="475"/>
      <c r="O167" s="475"/>
      <c r="P167" s="475"/>
      <c r="Q167" s="475"/>
      <c r="R167" s="475"/>
      <c r="S167" s="475"/>
      <c r="T167" s="475"/>
      <c r="U167" s="475"/>
      <c r="V167" s="475"/>
      <c r="W167" s="475"/>
      <c r="X167" s="475"/>
      <c r="Y167" s="475"/>
    </row>
    <row r="168" spans="2:25" ht="18" outlineLevel="1">
      <c r="D168" s="575" t="s">
        <v>298</v>
      </c>
      <c r="E168" s="576"/>
      <c r="F168" s="576"/>
      <c r="G168" s="576"/>
      <c r="H168" s="576"/>
      <c r="I168" s="576"/>
      <c r="J168" s="576"/>
      <c r="K168" s="576"/>
      <c r="L168" s="628"/>
      <c r="M168" s="576"/>
      <c r="N168" s="576"/>
      <c r="O168" s="576"/>
      <c r="P168" s="576"/>
      <c r="Q168" s="576"/>
      <c r="R168" s="576"/>
      <c r="S168" s="576"/>
      <c r="T168" s="576"/>
      <c r="U168" s="604"/>
      <c r="V168" s="576"/>
      <c r="W168" s="576"/>
      <c r="X168" s="576"/>
      <c r="Y168" s="576"/>
    </row>
    <row r="169" spans="2:25" s="386" customFormat="1" ht="18" outlineLevel="1">
      <c r="C169" s="364"/>
      <c r="D169" s="581"/>
      <c r="L169" s="629"/>
      <c r="U169" s="605"/>
    </row>
    <row r="170" spans="2:25" ht="51" outlineLevel="1">
      <c r="B170" s="523" t="s">
        <v>287</v>
      </c>
      <c r="C170" s="531" t="str">
        <f t="shared" ref="C170:I180" si="45">C155</f>
        <v>Issue date</v>
      </c>
      <c r="D170" s="532" t="str">
        <f t="shared" si="45"/>
        <v>Maturity date</v>
      </c>
      <c r="E170" s="532" t="str">
        <f t="shared" si="45"/>
        <v>Description</v>
      </c>
      <c r="F170" s="532" t="str">
        <f t="shared" si="45"/>
        <v>Loan type</v>
      </c>
      <c r="G170" s="532" t="str">
        <f t="shared" si="45"/>
        <v>Payment rank</v>
      </c>
      <c r="H170" s="526" t="str">
        <f t="shared" si="45"/>
        <v>Reference rate</v>
      </c>
      <c r="I170" s="527" t="str">
        <f t="shared" si="45"/>
        <v>Coupon rate / margin spread on reference rate</v>
      </c>
      <c r="L170" s="475"/>
      <c r="Q170" s="361"/>
      <c r="R170" s="361"/>
      <c r="U170" s="600"/>
      <c r="Y170" s="357"/>
    </row>
    <row r="171" spans="2:25" outlineLevel="1">
      <c r="B171" s="493"/>
      <c r="C171" s="533" t="str">
        <f t="shared" si="45"/>
        <v>dd/mm/yyyy</v>
      </c>
      <c r="D171" s="534" t="str">
        <f t="shared" si="45"/>
        <v>dd/mm/yyyy</v>
      </c>
      <c r="E171" s="534" t="str">
        <f t="shared" si="45"/>
        <v/>
      </c>
      <c r="F171" s="534" t="str">
        <f t="shared" si="45"/>
        <v/>
      </c>
      <c r="G171" s="534" t="str">
        <f t="shared" si="45"/>
        <v/>
      </c>
      <c r="H171" s="534" t="str">
        <f t="shared" si="45"/>
        <v/>
      </c>
      <c r="I171" s="535" t="str">
        <f t="shared" si="45"/>
        <v xml:space="preserve">% </v>
      </c>
      <c r="L171" s="475"/>
      <c r="M171" s="454" t="s">
        <v>288</v>
      </c>
      <c r="N171" s="455" t="s">
        <v>288</v>
      </c>
      <c r="O171" s="455" t="s">
        <v>288</v>
      </c>
      <c r="P171" s="455" t="s">
        <v>288</v>
      </c>
      <c r="Q171" s="455" t="s">
        <v>288</v>
      </c>
      <c r="R171" s="455" t="s">
        <v>288</v>
      </c>
      <c r="S171" s="455" t="s">
        <v>288</v>
      </c>
      <c r="T171" s="591" t="s">
        <v>288</v>
      </c>
      <c r="U171" s="606" t="s">
        <v>288</v>
      </c>
      <c r="V171" s="455" t="s">
        <v>288</v>
      </c>
      <c r="W171" s="455" t="s">
        <v>288</v>
      </c>
      <c r="X171" s="455" t="s">
        <v>288</v>
      </c>
      <c r="Y171" s="456" t="s">
        <v>288</v>
      </c>
    </row>
    <row r="172" spans="2:25" outlineLevel="1">
      <c r="B172" s="520" t="s">
        <v>311</v>
      </c>
      <c r="C172" s="1368" t="str">
        <f t="shared" si="45"/>
        <v/>
      </c>
      <c r="D172" s="1368" t="str">
        <f t="shared" si="45"/>
        <v/>
      </c>
      <c r="E172" s="1384" t="str">
        <f t="shared" si="45"/>
        <v/>
      </c>
      <c r="F172" s="1385" t="str">
        <f t="shared" si="45"/>
        <v/>
      </c>
      <c r="G172" s="1384" t="str">
        <f t="shared" si="45"/>
        <v/>
      </c>
      <c r="H172" s="1385" t="str">
        <f t="shared" si="45"/>
        <v/>
      </c>
      <c r="I172" s="1372" t="str">
        <f t="shared" si="45"/>
        <v/>
      </c>
      <c r="J172" s="472"/>
      <c r="K172" s="473"/>
      <c r="L172" s="474"/>
      <c r="M172" s="1096"/>
      <c r="N172" s="1097"/>
      <c r="O172" s="1097"/>
      <c r="P172" s="1097"/>
      <c r="Q172" s="1097"/>
      <c r="R172" s="1097"/>
      <c r="S172" s="1097"/>
      <c r="T172" s="1098"/>
      <c r="U172" s="1099"/>
      <c r="V172" s="1097"/>
      <c r="W172" s="1097"/>
      <c r="X172" s="1097"/>
      <c r="Y172" s="1100"/>
    </row>
    <row r="173" spans="2:25" outlineLevel="1">
      <c r="B173" s="524" t="s">
        <v>312</v>
      </c>
      <c r="C173" s="1373" t="str">
        <f t="shared" si="45"/>
        <v/>
      </c>
      <c r="D173" s="1373" t="str">
        <f t="shared" si="45"/>
        <v/>
      </c>
      <c r="E173" s="1391" t="str">
        <f t="shared" si="45"/>
        <v/>
      </c>
      <c r="F173" s="1392" t="str">
        <f t="shared" si="45"/>
        <v/>
      </c>
      <c r="G173" s="1391" t="str">
        <f t="shared" si="45"/>
        <v/>
      </c>
      <c r="H173" s="1392" t="str">
        <f t="shared" si="45"/>
        <v/>
      </c>
      <c r="I173" s="1377" t="str">
        <f t="shared" si="45"/>
        <v/>
      </c>
      <c r="J173" s="472"/>
      <c r="K173" s="473"/>
      <c r="L173" s="474"/>
      <c r="M173" s="1101"/>
      <c r="N173" s="1102"/>
      <c r="O173" s="1102"/>
      <c r="P173" s="1102"/>
      <c r="Q173" s="1102"/>
      <c r="R173" s="1102"/>
      <c r="S173" s="1102"/>
      <c r="T173" s="1103"/>
      <c r="U173" s="1104"/>
      <c r="V173" s="1102"/>
      <c r="W173" s="1102"/>
      <c r="X173" s="1102"/>
      <c r="Y173" s="1105"/>
    </row>
    <row r="174" spans="2:25" outlineLevel="1">
      <c r="B174" s="521" t="s">
        <v>313</v>
      </c>
      <c r="C174" s="1373" t="str">
        <f t="shared" si="45"/>
        <v/>
      </c>
      <c r="D174" s="1373" t="str">
        <f t="shared" si="45"/>
        <v/>
      </c>
      <c r="E174" s="1391" t="str">
        <f t="shared" si="45"/>
        <v/>
      </c>
      <c r="F174" s="1392" t="str">
        <f t="shared" si="45"/>
        <v/>
      </c>
      <c r="G174" s="1391" t="str">
        <f t="shared" si="45"/>
        <v/>
      </c>
      <c r="H174" s="1392" t="str">
        <f t="shared" si="45"/>
        <v/>
      </c>
      <c r="I174" s="1377" t="str">
        <f t="shared" si="45"/>
        <v/>
      </c>
      <c r="J174" s="472"/>
      <c r="K174" s="473"/>
      <c r="L174" s="474"/>
      <c r="M174" s="1101"/>
      <c r="N174" s="1102"/>
      <c r="O174" s="1102"/>
      <c r="P174" s="1102"/>
      <c r="Q174" s="1102"/>
      <c r="R174" s="1102"/>
      <c r="S174" s="1102"/>
      <c r="T174" s="1103"/>
      <c r="U174" s="1104"/>
      <c r="V174" s="1102"/>
      <c r="W174" s="1102"/>
      <c r="X174" s="1102"/>
      <c r="Y174" s="1105"/>
    </row>
    <row r="175" spans="2:25" outlineLevel="1">
      <c r="B175" s="524" t="s">
        <v>314</v>
      </c>
      <c r="C175" s="1373" t="str">
        <f t="shared" si="45"/>
        <v/>
      </c>
      <c r="D175" s="1373" t="str">
        <f t="shared" si="45"/>
        <v/>
      </c>
      <c r="E175" s="1391" t="str">
        <f t="shared" si="45"/>
        <v/>
      </c>
      <c r="F175" s="1392" t="str">
        <f t="shared" si="45"/>
        <v/>
      </c>
      <c r="G175" s="1391" t="str">
        <f t="shared" si="45"/>
        <v/>
      </c>
      <c r="H175" s="1392" t="str">
        <f t="shared" si="45"/>
        <v/>
      </c>
      <c r="I175" s="1377" t="str">
        <f t="shared" si="45"/>
        <v/>
      </c>
      <c r="J175" s="472"/>
      <c r="K175" s="473"/>
      <c r="L175" s="474"/>
      <c r="M175" s="1101"/>
      <c r="N175" s="1102"/>
      <c r="O175" s="1102"/>
      <c r="P175" s="1102"/>
      <c r="Q175" s="1102"/>
      <c r="R175" s="1102"/>
      <c r="S175" s="1102"/>
      <c r="T175" s="1103"/>
      <c r="U175" s="1104"/>
      <c r="V175" s="1102"/>
      <c r="W175" s="1102"/>
      <c r="X175" s="1102"/>
      <c r="Y175" s="1105"/>
    </row>
    <row r="176" spans="2:25" outlineLevel="1">
      <c r="B176" s="521" t="s">
        <v>315</v>
      </c>
      <c r="C176" s="1373" t="str">
        <f t="shared" si="45"/>
        <v/>
      </c>
      <c r="D176" s="1373" t="str">
        <f t="shared" si="45"/>
        <v/>
      </c>
      <c r="E176" s="1391" t="str">
        <f t="shared" si="45"/>
        <v/>
      </c>
      <c r="F176" s="1392" t="str">
        <f t="shared" si="45"/>
        <v/>
      </c>
      <c r="G176" s="1391" t="str">
        <f t="shared" si="45"/>
        <v/>
      </c>
      <c r="H176" s="1392" t="str">
        <f t="shared" si="45"/>
        <v/>
      </c>
      <c r="I176" s="1377" t="str">
        <f t="shared" si="45"/>
        <v/>
      </c>
      <c r="J176" s="472"/>
      <c r="K176" s="473"/>
      <c r="L176" s="474"/>
      <c r="M176" s="1101"/>
      <c r="N176" s="1102"/>
      <c r="O176" s="1102"/>
      <c r="P176" s="1102"/>
      <c r="Q176" s="1102"/>
      <c r="R176" s="1102"/>
      <c r="S176" s="1102"/>
      <c r="T176" s="1103"/>
      <c r="U176" s="1104"/>
      <c r="V176" s="1102"/>
      <c r="W176" s="1102"/>
      <c r="X176" s="1102"/>
      <c r="Y176" s="1105"/>
    </row>
    <row r="177" spans="2:27" outlineLevel="1">
      <c r="B177" s="524" t="s">
        <v>316</v>
      </c>
      <c r="C177" s="1373" t="str">
        <f t="shared" si="45"/>
        <v/>
      </c>
      <c r="D177" s="1373" t="str">
        <f t="shared" si="45"/>
        <v/>
      </c>
      <c r="E177" s="1391" t="str">
        <f t="shared" si="45"/>
        <v/>
      </c>
      <c r="F177" s="1392" t="str">
        <f t="shared" si="45"/>
        <v/>
      </c>
      <c r="G177" s="1391" t="str">
        <f t="shared" si="45"/>
        <v/>
      </c>
      <c r="H177" s="1392" t="str">
        <f t="shared" si="45"/>
        <v/>
      </c>
      <c r="I177" s="1377" t="str">
        <f t="shared" si="45"/>
        <v/>
      </c>
      <c r="J177" s="472"/>
      <c r="K177" s="473"/>
      <c r="L177" s="474"/>
      <c r="M177" s="1101"/>
      <c r="N177" s="1102"/>
      <c r="O177" s="1102"/>
      <c r="P177" s="1102"/>
      <c r="Q177" s="1102"/>
      <c r="R177" s="1102"/>
      <c r="S177" s="1102"/>
      <c r="T177" s="1103"/>
      <c r="U177" s="1104"/>
      <c r="V177" s="1102"/>
      <c r="W177" s="1102"/>
      <c r="X177" s="1102"/>
      <c r="Y177" s="1105"/>
    </row>
    <row r="178" spans="2:27" outlineLevel="1">
      <c r="B178" s="521" t="s">
        <v>317</v>
      </c>
      <c r="C178" s="1373" t="str">
        <f t="shared" si="45"/>
        <v/>
      </c>
      <c r="D178" s="1373" t="str">
        <f t="shared" si="45"/>
        <v/>
      </c>
      <c r="E178" s="1391" t="str">
        <f t="shared" si="45"/>
        <v/>
      </c>
      <c r="F178" s="1392" t="str">
        <f t="shared" si="45"/>
        <v/>
      </c>
      <c r="G178" s="1391" t="str">
        <f t="shared" si="45"/>
        <v/>
      </c>
      <c r="H178" s="1392" t="str">
        <f t="shared" si="45"/>
        <v/>
      </c>
      <c r="I178" s="1377" t="str">
        <f t="shared" si="45"/>
        <v/>
      </c>
      <c r="J178" s="472"/>
      <c r="K178" s="473"/>
      <c r="L178" s="474"/>
      <c r="M178" s="1101"/>
      <c r="N178" s="1102"/>
      <c r="O178" s="1102"/>
      <c r="P178" s="1102"/>
      <c r="Q178" s="1102"/>
      <c r="R178" s="1102"/>
      <c r="S178" s="1102"/>
      <c r="T178" s="1103"/>
      <c r="U178" s="1104"/>
      <c r="V178" s="1102"/>
      <c r="W178" s="1102"/>
      <c r="X178" s="1102"/>
      <c r="Y178" s="1105"/>
    </row>
    <row r="179" spans="2:27" outlineLevel="1">
      <c r="B179" s="524" t="s">
        <v>318</v>
      </c>
      <c r="C179" s="1373" t="str">
        <f t="shared" si="45"/>
        <v/>
      </c>
      <c r="D179" s="1373" t="str">
        <f t="shared" si="45"/>
        <v/>
      </c>
      <c r="E179" s="1391" t="str">
        <f t="shared" si="45"/>
        <v/>
      </c>
      <c r="F179" s="1392" t="str">
        <f t="shared" si="45"/>
        <v/>
      </c>
      <c r="G179" s="1391" t="str">
        <f t="shared" si="45"/>
        <v/>
      </c>
      <c r="H179" s="1392" t="str">
        <f t="shared" si="45"/>
        <v/>
      </c>
      <c r="I179" s="1377" t="str">
        <f t="shared" si="45"/>
        <v/>
      </c>
      <c r="J179" s="472"/>
      <c r="K179" s="473"/>
      <c r="L179" s="474"/>
      <c r="M179" s="1101"/>
      <c r="N179" s="1102"/>
      <c r="O179" s="1102"/>
      <c r="P179" s="1102"/>
      <c r="Q179" s="1102"/>
      <c r="R179" s="1102"/>
      <c r="S179" s="1102"/>
      <c r="T179" s="1103"/>
      <c r="U179" s="1104"/>
      <c r="V179" s="1102"/>
      <c r="W179" s="1102"/>
      <c r="X179" s="1102"/>
      <c r="Y179" s="1105"/>
    </row>
    <row r="180" spans="2:27" outlineLevel="1">
      <c r="B180" s="522" t="s">
        <v>319</v>
      </c>
      <c r="C180" s="1378" t="str">
        <f t="shared" si="45"/>
        <v/>
      </c>
      <c r="D180" s="1378" t="str">
        <f t="shared" si="45"/>
        <v/>
      </c>
      <c r="E180" s="1394" t="str">
        <f t="shared" si="45"/>
        <v/>
      </c>
      <c r="F180" s="1395" t="str">
        <f t="shared" si="45"/>
        <v/>
      </c>
      <c r="G180" s="1394" t="str">
        <f t="shared" si="45"/>
        <v/>
      </c>
      <c r="H180" s="1395" t="str">
        <f t="shared" si="45"/>
        <v/>
      </c>
      <c r="I180" s="1382" t="str">
        <f t="shared" si="45"/>
        <v/>
      </c>
      <c r="J180" s="472"/>
      <c r="K180" s="473"/>
      <c r="L180" s="474"/>
      <c r="M180" s="1106"/>
      <c r="N180" s="1107"/>
      <c r="O180" s="1107"/>
      <c r="P180" s="1107"/>
      <c r="Q180" s="1107"/>
      <c r="R180" s="1107"/>
      <c r="S180" s="1107"/>
      <c r="T180" s="1108"/>
      <c r="U180" s="1109"/>
      <c r="V180" s="1107"/>
      <c r="W180" s="1107"/>
      <c r="X180" s="1107"/>
      <c r="Y180" s="1110"/>
    </row>
    <row r="181" spans="2:27" outlineLevel="1">
      <c r="B181" s="358"/>
      <c r="C181" s="363"/>
      <c r="D181" s="363"/>
      <c r="E181" s="363"/>
      <c r="F181" s="363"/>
      <c r="L181" s="373" t="s">
        <v>12</v>
      </c>
      <c r="M181" s="1525">
        <f t="shared" ref="M181:Y181" si="46">SUM(M172:M180)</f>
        <v>0</v>
      </c>
      <c r="N181" s="1526">
        <f t="shared" si="46"/>
        <v>0</v>
      </c>
      <c r="O181" s="1526">
        <f t="shared" si="46"/>
        <v>0</v>
      </c>
      <c r="P181" s="1526">
        <f t="shared" si="46"/>
        <v>0</v>
      </c>
      <c r="Q181" s="1526">
        <f t="shared" si="46"/>
        <v>0</v>
      </c>
      <c r="R181" s="1526">
        <f t="shared" si="46"/>
        <v>0</v>
      </c>
      <c r="S181" s="1526">
        <f t="shared" si="46"/>
        <v>0</v>
      </c>
      <c r="T181" s="1529">
        <f t="shared" si="46"/>
        <v>0</v>
      </c>
      <c r="U181" s="1527">
        <f t="shared" si="46"/>
        <v>0</v>
      </c>
      <c r="V181" s="1526">
        <f t="shared" si="46"/>
        <v>0</v>
      </c>
      <c r="W181" s="1526">
        <f t="shared" si="46"/>
        <v>0</v>
      </c>
      <c r="X181" s="1526">
        <f t="shared" si="46"/>
        <v>0</v>
      </c>
      <c r="Y181" s="1528">
        <f t="shared" si="46"/>
        <v>0</v>
      </c>
    </row>
    <row r="182" spans="2:27" outlineLevel="1">
      <c r="B182" s="358"/>
      <c r="C182" s="363"/>
      <c r="D182" s="367"/>
      <c r="E182" s="367"/>
      <c r="F182" s="367"/>
      <c r="L182" s="475"/>
      <c r="M182" s="475"/>
      <c r="N182" s="475"/>
      <c r="O182" s="475"/>
      <c r="P182" s="475"/>
      <c r="Q182" s="475"/>
      <c r="R182" s="475"/>
      <c r="S182" s="475"/>
      <c r="T182" s="475"/>
      <c r="U182" s="475"/>
      <c r="V182" s="475"/>
      <c r="W182" s="475"/>
      <c r="X182" s="475"/>
      <c r="Y182" s="475"/>
      <c r="Z182" s="367"/>
      <c r="AA182" s="367"/>
    </row>
    <row r="183" spans="2:27">
      <c r="B183" s="358"/>
      <c r="C183" s="363"/>
      <c r="D183" s="367"/>
      <c r="E183" s="367"/>
      <c r="F183" s="367"/>
      <c r="L183" s="475"/>
      <c r="M183" s="367"/>
      <c r="N183" s="367"/>
      <c r="O183" s="367"/>
      <c r="P183" s="367"/>
      <c r="Q183" s="367"/>
      <c r="R183" s="367"/>
      <c r="S183" s="367"/>
      <c r="T183" s="367"/>
      <c r="U183" s="603"/>
      <c r="V183" s="367"/>
      <c r="W183" s="367"/>
      <c r="X183" s="367"/>
      <c r="Y183" s="367"/>
      <c r="Z183" s="367"/>
      <c r="AA183" s="367"/>
    </row>
    <row r="184" spans="2:27" ht="14.25">
      <c r="B184" s="553" t="s">
        <v>320</v>
      </c>
      <c r="C184" s="554" t="s">
        <v>321</v>
      </c>
      <c r="D184" s="554"/>
      <c r="E184" s="554"/>
      <c r="F184" s="554"/>
      <c r="G184" s="555"/>
      <c r="H184" s="555"/>
      <c r="I184" s="555"/>
      <c r="J184" s="555"/>
      <c r="K184" s="555"/>
      <c r="L184" s="632"/>
      <c r="M184" s="554"/>
      <c r="N184" s="554"/>
      <c r="O184" s="554"/>
      <c r="P184" s="554"/>
      <c r="Q184" s="554"/>
      <c r="R184" s="554"/>
      <c r="S184" s="554"/>
      <c r="T184" s="554"/>
      <c r="U184" s="608"/>
      <c r="V184" s="554"/>
      <c r="W184" s="554"/>
      <c r="X184" s="554"/>
      <c r="Y184" s="554"/>
    </row>
    <row r="185" spans="2:27" s="386" customFormat="1" ht="14.25">
      <c r="B185" s="561"/>
      <c r="C185" s="562"/>
      <c r="D185" s="562"/>
      <c r="E185" s="562"/>
      <c r="F185" s="562"/>
      <c r="G185" s="563"/>
      <c r="H185" s="563"/>
      <c r="I185" s="563"/>
      <c r="J185" s="563"/>
      <c r="K185" s="563"/>
      <c r="L185" s="633"/>
      <c r="M185" s="562"/>
      <c r="N185" s="562"/>
      <c r="O185" s="562"/>
      <c r="P185" s="562"/>
      <c r="Q185" s="562"/>
      <c r="R185" s="562"/>
      <c r="S185" s="562"/>
      <c r="T185" s="562"/>
      <c r="U185" s="609"/>
      <c r="V185" s="562"/>
      <c r="W185" s="562"/>
      <c r="X185" s="562"/>
      <c r="Y185" s="562"/>
    </row>
    <row r="186" spans="2:27" ht="18" outlineLevel="1">
      <c r="B186" s="362"/>
      <c r="C186" s="363"/>
      <c r="D186" s="575" t="s">
        <v>286</v>
      </c>
      <c r="E186" s="580"/>
      <c r="F186" s="580"/>
      <c r="G186" s="576"/>
      <c r="H186" s="576"/>
      <c r="I186" s="576"/>
      <c r="J186" s="576"/>
      <c r="K186" s="576"/>
      <c r="L186" s="628"/>
      <c r="M186" s="580"/>
      <c r="N186" s="580"/>
      <c r="O186" s="580"/>
      <c r="P186" s="580"/>
      <c r="Q186" s="580"/>
      <c r="R186" s="580"/>
      <c r="S186" s="580"/>
      <c r="T186" s="580"/>
      <c r="U186" s="610"/>
      <c r="V186" s="580"/>
      <c r="W186" s="580"/>
      <c r="X186" s="580"/>
      <c r="Y186" s="580"/>
    </row>
    <row r="187" spans="2:27" s="386" customFormat="1" ht="18" outlineLevel="1">
      <c r="B187" s="398"/>
      <c r="C187" s="385"/>
      <c r="D187" s="581"/>
      <c r="E187" s="385"/>
      <c r="F187" s="385"/>
      <c r="L187" s="629"/>
      <c r="M187" s="385"/>
      <c r="N187" s="385"/>
      <c r="O187" s="385"/>
      <c r="P187" s="385"/>
      <c r="Q187" s="385"/>
      <c r="R187" s="385"/>
      <c r="S187" s="385"/>
      <c r="T187" s="385"/>
      <c r="U187" s="611"/>
      <c r="V187" s="385"/>
      <c r="W187" s="385"/>
      <c r="X187" s="385"/>
      <c r="Y187" s="385"/>
    </row>
    <row r="188" spans="2:27" ht="51" outlineLevel="1">
      <c r="B188" s="523" t="s">
        <v>287</v>
      </c>
      <c r="C188" s="525" t="str">
        <f>IF('R8a - Net Debt input'!D104 = "","",'R8a - Net Debt input'!D104)</f>
        <v>Issue date</v>
      </c>
      <c r="D188" s="526" t="str">
        <f>IF('R8a - Net Debt input'!E104 = "","",'R8a - Net Debt input'!E104)</f>
        <v>Maturity date</v>
      </c>
      <c r="E188" s="526" t="str">
        <f>IF('R8a - Net Debt input'!F104 = "","",'R8a - Net Debt input'!F104)</f>
        <v>Description</v>
      </c>
      <c r="F188" s="526" t="str">
        <f>IF('R8a - Net Debt input'!G104 = "","",'R8a - Net Debt input'!G104)</f>
        <v>Loan type</v>
      </c>
      <c r="G188" s="526" t="str">
        <f>IF('R8a - Net Debt input'!H104 = "","",'R8a - Net Debt input'!H104)</f>
        <v>Payment rank</v>
      </c>
      <c r="H188" s="526" t="str">
        <f>IF('R8a - Net Debt input'!I104 = "","",'R8a - Net Debt input'!I104)</f>
        <v>Reference rate</v>
      </c>
      <c r="I188" s="527" t="str">
        <f>IF('R8a - Net Debt input'!J104 = "","",'R8a - Net Debt input'!J104)</f>
        <v>Coupon rate / margin spread on reference rate</v>
      </c>
      <c r="L188" s="475"/>
      <c r="Q188" s="361"/>
      <c r="R188" s="361"/>
      <c r="U188" s="600"/>
      <c r="Y188" s="357"/>
    </row>
    <row r="189" spans="2:27" outlineLevel="1">
      <c r="B189" s="366"/>
      <c r="C189" s="528" t="str">
        <f>IF('R8a - Net Debt input'!D105 = "","",'R8a - Net Debt input'!D105)</f>
        <v>dd/mm/yyyy</v>
      </c>
      <c r="D189" s="529" t="str">
        <f>IF('R8a - Net Debt input'!E105 = "","",'R8a - Net Debt input'!E105)</f>
        <v>dd/mm/yyyy</v>
      </c>
      <c r="E189" s="529" t="str">
        <f>IF('R8a - Net Debt input'!F105 = "","",'R8a - Net Debt input'!F105)</f>
        <v/>
      </c>
      <c r="F189" s="529" t="str">
        <f>IF('R8a - Net Debt input'!G105 = "","",'R8a - Net Debt input'!G105)</f>
        <v/>
      </c>
      <c r="G189" s="529" t="str">
        <f>IF('R8a - Net Debt input'!H105 = "","",'R8a - Net Debt input'!H105)</f>
        <v/>
      </c>
      <c r="H189" s="529" t="str">
        <f>IF('R8a - Net Debt input'!I105 = "","",'R8a - Net Debt input'!I105)</f>
        <v/>
      </c>
      <c r="I189" s="530" t="str">
        <f>IF('R8a - Net Debt input'!J105 = "","",'R8a - Net Debt input'!J105)</f>
        <v xml:space="preserve">% </v>
      </c>
      <c r="L189" s="475"/>
      <c r="M189" s="454" t="s">
        <v>288</v>
      </c>
      <c r="N189" s="455" t="s">
        <v>288</v>
      </c>
      <c r="O189" s="455" t="s">
        <v>288</v>
      </c>
      <c r="P189" s="455" t="s">
        <v>288</v>
      </c>
      <c r="Q189" s="455" t="s">
        <v>288</v>
      </c>
      <c r="R189" s="455" t="s">
        <v>288</v>
      </c>
      <c r="S189" s="455" t="s">
        <v>288</v>
      </c>
      <c r="T189" s="591" t="s">
        <v>288</v>
      </c>
      <c r="U189" s="606" t="s">
        <v>288</v>
      </c>
      <c r="V189" s="455" t="s">
        <v>288</v>
      </c>
      <c r="W189" s="455" t="s">
        <v>288</v>
      </c>
      <c r="X189" s="455" t="s">
        <v>288</v>
      </c>
      <c r="Y189" s="456" t="s">
        <v>288</v>
      </c>
    </row>
    <row r="190" spans="2:27" outlineLevel="1">
      <c r="B190" s="520" t="s">
        <v>322</v>
      </c>
      <c r="C190" s="477" t="str">
        <f>IF('R8a - Net Debt input'!D106 = "","",'R8a - Net Debt input'!D106)</f>
        <v>On demand</v>
      </c>
      <c r="D190" s="1598">
        <f>IF('R8a - Net Debt input'!E106 = "","",'R8a - Net Debt input'!E106)</f>
        <v>0</v>
      </c>
      <c r="E190" s="1599">
        <f>IF('R8a - Net Debt input'!F106 = "","",'R8a - Net Debt input'!F106)</f>
        <v>0</v>
      </c>
      <c r="F190" s="1600">
        <f>IF('R8a - Net Debt input'!G106 = "","",'R8a - Net Debt input'!G106)</f>
        <v>0</v>
      </c>
      <c r="G190" s="1599">
        <f>IF('R8a - Net Debt input'!H106 = "","",'R8a - Net Debt input'!H106)</f>
        <v>0</v>
      </c>
      <c r="H190" s="487" t="str">
        <f>IF('R8a - Net Debt input'!I106 = "","",'R8a - Net Debt input'!I106)</f>
        <v>LIBOR Overnight</v>
      </c>
      <c r="I190" s="758">
        <f>IF('R8a - Net Debt input'!J106 = "","",'R8a - Net Debt input'!J106)</f>
        <v>2E-3</v>
      </c>
      <c r="J190" s="472"/>
      <c r="K190" s="473"/>
      <c r="L190" s="474"/>
      <c r="M190" s="1096">
        <v>21.280771780000002</v>
      </c>
      <c r="N190" s="1096">
        <v>48.076111959999999</v>
      </c>
      <c r="O190" s="1096">
        <v>15.380859449999999</v>
      </c>
      <c r="P190" s="1096">
        <v>4.9807668900000008</v>
      </c>
      <c r="Q190" s="1096">
        <v>-5.0999999999999996</v>
      </c>
      <c r="R190" s="1096">
        <v>-10</v>
      </c>
      <c r="S190" s="1096">
        <v>-5.2654279200000014</v>
      </c>
      <c r="T190" s="1096">
        <v>-2.9228431500000003</v>
      </c>
      <c r="U190" s="1522">
        <v>0</v>
      </c>
      <c r="V190" s="1522">
        <v>0</v>
      </c>
      <c r="W190" s="1522">
        <v>0</v>
      </c>
      <c r="X190" s="1522">
        <v>0</v>
      </c>
      <c r="Y190" s="1522">
        <v>0</v>
      </c>
    </row>
    <row r="191" spans="2:27" outlineLevel="1">
      <c r="B191" s="524" t="s">
        <v>323</v>
      </c>
      <c r="C191" s="480" t="str">
        <f>IF('R8a - Net Debt input'!D107 = "","",'R8a - Net Debt input'!D107)</f>
        <v/>
      </c>
      <c r="D191" s="480" t="str">
        <f>IF('R8a - Net Debt input'!E107 = "","",'R8a - Net Debt input'!E107)</f>
        <v/>
      </c>
      <c r="E191" s="488" t="str">
        <f>IF('R8a - Net Debt input'!F107 = "","",'R8a - Net Debt input'!F107)</f>
        <v/>
      </c>
      <c r="F191" s="489" t="str">
        <f>IF('R8a - Net Debt input'!G107 = "","",'R8a - Net Debt input'!G107)</f>
        <v/>
      </c>
      <c r="G191" s="488" t="str">
        <f>IF('R8a - Net Debt input'!H107 = "","",'R8a - Net Debt input'!H107)</f>
        <v/>
      </c>
      <c r="H191" s="489" t="str">
        <f>IF('R8a - Net Debt input'!I107 = "","",'R8a - Net Debt input'!I107)</f>
        <v/>
      </c>
      <c r="I191" s="759" t="str">
        <f>IF('R8a - Net Debt input'!J107 = "","",'R8a - Net Debt input'!J107)</f>
        <v/>
      </c>
      <c r="J191" s="472"/>
      <c r="K191" s="473"/>
      <c r="L191" s="474"/>
      <c r="M191" s="1101"/>
      <c r="N191" s="1102"/>
      <c r="O191" s="1102"/>
      <c r="P191" s="1102"/>
      <c r="Q191" s="1102"/>
      <c r="R191" s="1102"/>
      <c r="S191" s="1102"/>
      <c r="T191" s="1103"/>
      <c r="U191" s="1104"/>
      <c r="V191" s="1102"/>
      <c r="W191" s="1102"/>
      <c r="X191" s="1102"/>
      <c r="Y191" s="1105"/>
    </row>
    <row r="192" spans="2:27" outlineLevel="1">
      <c r="B192" s="521" t="s">
        <v>324</v>
      </c>
      <c r="C192" s="480" t="str">
        <f>IF('R8a - Net Debt input'!D108 = "","",'R8a - Net Debt input'!D108)</f>
        <v/>
      </c>
      <c r="D192" s="480" t="str">
        <f>IF('R8a - Net Debt input'!E108 = "","",'R8a - Net Debt input'!E108)</f>
        <v/>
      </c>
      <c r="E192" s="488" t="str">
        <f>IF('R8a - Net Debt input'!F108 = "","",'R8a - Net Debt input'!F108)</f>
        <v/>
      </c>
      <c r="F192" s="489" t="str">
        <f>IF('R8a - Net Debt input'!G108 = "","",'R8a - Net Debt input'!G108)</f>
        <v/>
      </c>
      <c r="G192" s="488" t="str">
        <f>IF('R8a - Net Debt input'!H108 = "","",'R8a - Net Debt input'!H108)</f>
        <v/>
      </c>
      <c r="H192" s="489" t="str">
        <f>IF('R8a - Net Debt input'!I108 = "","",'R8a - Net Debt input'!I108)</f>
        <v/>
      </c>
      <c r="I192" s="759" t="str">
        <f>IF('R8a - Net Debt input'!J108 = "","",'R8a - Net Debt input'!J108)</f>
        <v/>
      </c>
      <c r="J192" s="472"/>
      <c r="K192" s="473"/>
      <c r="L192" s="474"/>
      <c r="M192" s="1101"/>
      <c r="N192" s="1102"/>
      <c r="O192" s="1102"/>
      <c r="P192" s="1102"/>
      <c r="Q192" s="1102"/>
      <c r="R192" s="1102"/>
      <c r="S192" s="1102"/>
      <c r="T192" s="1103"/>
      <c r="U192" s="1104"/>
      <c r="V192" s="1102"/>
      <c r="W192" s="1102"/>
      <c r="X192" s="1102"/>
      <c r="Y192" s="1105"/>
    </row>
    <row r="193" spans="2:25" outlineLevel="1">
      <c r="B193" s="524" t="s">
        <v>325</v>
      </c>
      <c r="C193" s="480" t="str">
        <f>IF('R8a - Net Debt input'!D109 = "","",'R8a - Net Debt input'!D109)</f>
        <v/>
      </c>
      <c r="D193" s="480" t="str">
        <f>IF('R8a - Net Debt input'!E109 = "","",'R8a - Net Debt input'!E109)</f>
        <v/>
      </c>
      <c r="E193" s="488" t="str">
        <f>IF('R8a - Net Debt input'!F109 = "","",'R8a - Net Debt input'!F109)</f>
        <v/>
      </c>
      <c r="F193" s="489" t="str">
        <f>IF('R8a - Net Debt input'!G109 = "","",'R8a - Net Debt input'!G109)</f>
        <v/>
      </c>
      <c r="G193" s="488" t="str">
        <f>IF('R8a - Net Debt input'!H109 = "","",'R8a - Net Debt input'!H109)</f>
        <v/>
      </c>
      <c r="H193" s="489" t="str">
        <f>IF('R8a - Net Debt input'!I109 = "","",'R8a - Net Debt input'!I109)</f>
        <v/>
      </c>
      <c r="I193" s="759" t="str">
        <f>IF('R8a - Net Debt input'!J109 = "","",'R8a - Net Debt input'!J109)</f>
        <v/>
      </c>
      <c r="J193" s="472"/>
      <c r="K193" s="473"/>
      <c r="L193" s="474"/>
      <c r="M193" s="1101"/>
      <c r="N193" s="1102"/>
      <c r="O193" s="1102"/>
      <c r="P193" s="1102"/>
      <c r="Q193" s="1102"/>
      <c r="R193" s="1102"/>
      <c r="S193" s="1102"/>
      <c r="T193" s="1103"/>
      <c r="U193" s="1104"/>
      <c r="V193" s="1102"/>
      <c r="W193" s="1102"/>
      <c r="X193" s="1102"/>
      <c r="Y193" s="1105"/>
    </row>
    <row r="194" spans="2:25" outlineLevel="1">
      <c r="B194" s="521" t="s">
        <v>326</v>
      </c>
      <c r="C194" s="480" t="str">
        <f>IF('R8a - Net Debt input'!D110 = "","",'R8a - Net Debt input'!D110)</f>
        <v/>
      </c>
      <c r="D194" s="480" t="str">
        <f>IF('R8a - Net Debt input'!E110 = "","",'R8a - Net Debt input'!E110)</f>
        <v/>
      </c>
      <c r="E194" s="488" t="str">
        <f>IF('R8a - Net Debt input'!F110 = "","",'R8a - Net Debt input'!F110)</f>
        <v/>
      </c>
      <c r="F194" s="489" t="str">
        <f>IF('R8a - Net Debt input'!G110 = "","",'R8a - Net Debt input'!G110)</f>
        <v/>
      </c>
      <c r="G194" s="488" t="str">
        <f>IF('R8a - Net Debt input'!H110 = "","",'R8a - Net Debt input'!H110)</f>
        <v/>
      </c>
      <c r="H194" s="489" t="str">
        <f>IF('R8a - Net Debt input'!I110 = "","",'R8a - Net Debt input'!I110)</f>
        <v/>
      </c>
      <c r="I194" s="759" t="str">
        <f>IF('R8a - Net Debt input'!J110 = "","",'R8a - Net Debt input'!J110)</f>
        <v/>
      </c>
      <c r="J194" s="472"/>
      <c r="K194" s="473"/>
      <c r="L194" s="474"/>
      <c r="M194" s="1101"/>
      <c r="N194" s="1102"/>
      <c r="O194" s="1102"/>
      <c r="P194" s="1102"/>
      <c r="Q194" s="1102"/>
      <c r="R194" s="1102"/>
      <c r="S194" s="1102"/>
      <c r="T194" s="1103"/>
      <c r="U194" s="1104"/>
      <c r="V194" s="1102"/>
      <c r="W194" s="1102"/>
      <c r="X194" s="1102"/>
      <c r="Y194" s="1105"/>
    </row>
    <row r="195" spans="2:25" outlineLevel="1">
      <c r="B195" s="524" t="s">
        <v>327</v>
      </c>
      <c r="C195" s="480" t="str">
        <f>IF('R8a - Net Debt input'!D111 = "","",'R8a - Net Debt input'!D111)</f>
        <v/>
      </c>
      <c r="D195" s="480" t="str">
        <f>IF('R8a - Net Debt input'!E111 = "","",'R8a - Net Debt input'!E111)</f>
        <v/>
      </c>
      <c r="E195" s="488" t="str">
        <f>IF('R8a - Net Debt input'!F111 = "","",'R8a - Net Debt input'!F111)</f>
        <v/>
      </c>
      <c r="F195" s="489" t="str">
        <f>IF('R8a - Net Debt input'!G111 = "","",'R8a - Net Debt input'!G111)</f>
        <v/>
      </c>
      <c r="G195" s="488" t="str">
        <f>IF('R8a - Net Debt input'!H111 = "","",'R8a - Net Debt input'!H111)</f>
        <v/>
      </c>
      <c r="H195" s="489" t="str">
        <f>IF('R8a - Net Debt input'!I111 = "","",'R8a - Net Debt input'!I111)</f>
        <v/>
      </c>
      <c r="I195" s="759" t="str">
        <f>IF('R8a - Net Debt input'!J111 = "","",'R8a - Net Debt input'!J111)</f>
        <v/>
      </c>
      <c r="J195" s="472"/>
      <c r="K195" s="473"/>
      <c r="L195" s="474"/>
      <c r="M195" s="1101"/>
      <c r="N195" s="1102"/>
      <c r="O195" s="1102"/>
      <c r="P195" s="1102"/>
      <c r="Q195" s="1102"/>
      <c r="R195" s="1102"/>
      <c r="S195" s="1102"/>
      <c r="T195" s="1103"/>
      <c r="U195" s="1104"/>
      <c r="V195" s="1102"/>
      <c r="W195" s="1102"/>
      <c r="X195" s="1102"/>
      <c r="Y195" s="1105"/>
    </row>
    <row r="196" spans="2:25" outlineLevel="1">
      <c r="B196" s="521" t="s">
        <v>328</v>
      </c>
      <c r="C196" s="480" t="str">
        <f>IF('R8a - Net Debt input'!D112 = "","",'R8a - Net Debt input'!D112)</f>
        <v/>
      </c>
      <c r="D196" s="480" t="str">
        <f>IF('R8a - Net Debt input'!E112 = "","",'R8a - Net Debt input'!E112)</f>
        <v/>
      </c>
      <c r="E196" s="488" t="str">
        <f>IF('R8a - Net Debt input'!F112 = "","",'R8a - Net Debt input'!F112)</f>
        <v/>
      </c>
      <c r="F196" s="489" t="str">
        <f>IF('R8a - Net Debt input'!G112 = "","",'R8a - Net Debt input'!G112)</f>
        <v/>
      </c>
      <c r="G196" s="488" t="str">
        <f>IF('R8a - Net Debt input'!H112 = "","",'R8a - Net Debt input'!H112)</f>
        <v/>
      </c>
      <c r="H196" s="489" t="str">
        <f>IF('R8a - Net Debt input'!I112 = "","",'R8a - Net Debt input'!I112)</f>
        <v/>
      </c>
      <c r="I196" s="759" t="str">
        <f>IF('R8a - Net Debt input'!J112 = "","",'R8a - Net Debt input'!J112)</f>
        <v/>
      </c>
      <c r="J196" s="472"/>
      <c r="K196" s="473"/>
      <c r="L196" s="474"/>
      <c r="M196" s="1101"/>
      <c r="N196" s="1102"/>
      <c r="O196" s="1102"/>
      <c r="P196" s="1102"/>
      <c r="Q196" s="1102"/>
      <c r="R196" s="1102"/>
      <c r="S196" s="1102"/>
      <c r="T196" s="1103"/>
      <c r="U196" s="1104"/>
      <c r="V196" s="1102"/>
      <c r="W196" s="1102"/>
      <c r="X196" s="1102"/>
      <c r="Y196" s="1105"/>
    </row>
    <row r="197" spans="2:25" outlineLevel="1">
      <c r="B197" s="524" t="s">
        <v>329</v>
      </c>
      <c r="C197" s="480" t="str">
        <f>IF('R8a - Net Debt input'!D113 = "","",'R8a - Net Debt input'!D113)</f>
        <v/>
      </c>
      <c r="D197" s="480" t="str">
        <f>IF('R8a - Net Debt input'!E113 = "","",'R8a - Net Debt input'!E113)</f>
        <v/>
      </c>
      <c r="E197" s="488" t="str">
        <f>IF('R8a - Net Debt input'!F113 = "","",'R8a - Net Debt input'!F113)</f>
        <v/>
      </c>
      <c r="F197" s="489" t="str">
        <f>IF('R8a - Net Debt input'!G113 = "","",'R8a - Net Debt input'!G113)</f>
        <v/>
      </c>
      <c r="G197" s="488" t="str">
        <f>IF('R8a - Net Debt input'!H113 = "","",'R8a - Net Debt input'!H113)</f>
        <v/>
      </c>
      <c r="H197" s="489" t="str">
        <f>IF('R8a - Net Debt input'!I113 = "","",'R8a - Net Debt input'!I113)</f>
        <v/>
      </c>
      <c r="I197" s="759" t="str">
        <f>IF('R8a - Net Debt input'!J113 = "","",'R8a - Net Debt input'!J113)</f>
        <v/>
      </c>
      <c r="J197" s="472"/>
      <c r="K197" s="473"/>
      <c r="L197" s="474"/>
      <c r="M197" s="1101"/>
      <c r="N197" s="1102"/>
      <c r="O197" s="1102"/>
      <c r="P197" s="1102"/>
      <c r="Q197" s="1102"/>
      <c r="R197" s="1102"/>
      <c r="S197" s="1102"/>
      <c r="T197" s="1103"/>
      <c r="U197" s="1104"/>
      <c r="V197" s="1102"/>
      <c r="W197" s="1102"/>
      <c r="X197" s="1102"/>
      <c r="Y197" s="1105"/>
    </row>
    <row r="198" spans="2:25" outlineLevel="1">
      <c r="B198" s="522" t="s">
        <v>330</v>
      </c>
      <c r="C198" s="483" t="str">
        <f>IF('R8a - Net Debt input'!D114 = "","",'R8a - Net Debt input'!D114)</f>
        <v/>
      </c>
      <c r="D198" s="483" t="str">
        <f>IF('R8a - Net Debt input'!E114 = "","",'R8a - Net Debt input'!E114)</f>
        <v/>
      </c>
      <c r="E198" s="490" t="str">
        <f>IF('R8a - Net Debt input'!F114 = "","",'R8a - Net Debt input'!F114)</f>
        <v/>
      </c>
      <c r="F198" s="491" t="str">
        <f>IF('R8a - Net Debt input'!G114 = "","",'R8a - Net Debt input'!G114)</f>
        <v/>
      </c>
      <c r="G198" s="490" t="str">
        <f>IF('R8a - Net Debt input'!H114 = "","",'R8a - Net Debt input'!H114)</f>
        <v/>
      </c>
      <c r="H198" s="491" t="str">
        <f>IF('R8a - Net Debt input'!I114 = "","",'R8a - Net Debt input'!I114)</f>
        <v/>
      </c>
      <c r="I198" s="760" t="str">
        <f>IF('R8a - Net Debt input'!J114 = "","",'R8a - Net Debt input'!J114)</f>
        <v/>
      </c>
      <c r="J198" s="472"/>
      <c r="K198" s="473"/>
      <c r="L198" s="474"/>
      <c r="M198" s="1106"/>
      <c r="N198" s="1107"/>
      <c r="O198" s="1107"/>
      <c r="P198" s="1107"/>
      <c r="Q198" s="1107"/>
      <c r="R198" s="1107"/>
      <c r="S198" s="1107"/>
      <c r="T198" s="1108"/>
      <c r="U198" s="1109"/>
      <c r="V198" s="1107"/>
      <c r="W198" s="1107"/>
      <c r="X198" s="1107"/>
      <c r="Y198" s="1110"/>
    </row>
    <row r="199" spans="2:25" outlineLevel="1">
      <c r="B199" s="358"/>
      <c r="C199" s="363"/>
      <c r="D199" s="363"/>
      <c r="E199" s="363"/>
      <c r="F199" s="363"/>
      <c r="L199" s="373" t="s">
        <v>12</v>
      </c>
      <c r="M199" s="1116">
        <f>SUM(M190:M198)</f>
        <v>21.280771780000002</v>
      </c>
      <c r="N199" s="1117">
        <f t="shared" ref="N199:Y199" si="47">SUM(N190:N198)</f>
        <v>48.076111959999999</v>
      </c>
      <c r="O199" s="1117">
        <f t="shared" si="47"/>
        <v>15.380859449999999</v>
      </c>
      <c r="P199" s="1117">
        <f t="shared" si="47"/>
        <v>4.9807668900000008</v>
      </c>
      <c r="Q199" s="1117">
        <f t="shared" si="47"/>
        <v>-5.0999999999999996</v>
      </c>
      <c r="R199" s="1117">
        <f t="shared" si="47"/>
        <v>-10</v>
      </c>
      <c r="S199" s="1117">
        <f t="shared" si="47"/>
        <v>-5.2654279200000014</v>
      </c>
      <c r="T199" s="1118">
        <f t="shared" si="47"/>
        <v>-2.9228431500000003</v>
      </c>
      <c r="U199" s="1527">
        <f t="shared" si="47"/>
        <v>0</v>
      </c>
      <c r="V199" s="1526">
        <f t="shared" si="47"/>
        <v>0</v>
      </c>
      <c r="W199" s="1526">
        <f t="shared" si="47"/>
        <v>0</v>
      </c>
      <c r="X199" s="1526">
        <f t="shared" si="47"/>
        <v>0</v>
      </c>
      <c r="Y199" s="1528">
        <f t="shared" si="47"/>
        <v>0</v>
      </c>
    </row>
    <row r="200" spans="2:25" s="386" customFormat="1" outlineLevel="1">
      <c r="B200" s="364"/>
      <c r="C200" s="385"/>
      <c r="D200" s="385"/>
      <c r="E200" s="385"/>
      <c r="F200" s="385"/>
      <c r="L200" s="411"/>
      <c r="M200" s="1573"/>
      <c r="N200" s="1573"/>
      <c r="O200" s="1573"/>
      <c r="P200" s="1573"/>
      <c r="Q200" s="1573"/>
      <c r="R200" s="1573"/>
      <c r="S200" s="1573"/>
      <c r="T200" s="1573"/>
      <c r="U200" s="1573"/>
      <c r="V200" s="1573"/>
      <c r="W200" s="1573"/>
      <c r="X200" s="1573"/>
      <c r="Y200" s="1573"/>
    </row>
    <row r="201" spans="2:25" ht="18" outlineLevel="1">
      <c r="C201" s="363"/>
      <c r="D201" s="575" t="s">
        <v>298</v>
      </c>
      <c r="E201" s="576"/>
      <c r="F201" s="576"/>
      <c r="G201" s="576"/>
      <c r="H201" s="576"/>
      <c r="I201" s="576"/>
      <c r="J201" s="576"/>
      <c r="K201" s="576"/>
      <c r="L201" s="628"/>
      <c r="M201" s="576"/>
      <c r="N201" s="576"/>
      <c r="O201" s="576"/>
      <c r="P201" s="576"/>
      <c r="Q201" s="576"/>
      <c r="R201" s="576"/>
      <c r="S201" s="576"/>
      <c r="T201" s="576"/>
      <c r="U201" s="604"/>
      <c r="V201" s="576"/>
      <c r="W201" s="576"/>
      <c r="X201" s="576"/>
      <c r="Y201" s="576"/>
    </row>
    <row r="202" spans="2:25" s="386" customFormat="1" ht="18" outlineLevel="1">
      <c r="C202" s="385"/>
      <c r="D202" s="581"/>
      <c r="L202" s="629"/>
      <c r="U202" s="605"/>
    </row>
    <row r="203" spans="2:25" ht="51" outlineLevel="1">
      <c r="B203" s="523" t="s">
        <v>287</v>
      </c>
      <c r="C203" s="525" t="str">
        <f t="shared" ref="C203:I213" si="48">C188</f>
        <v>Issue date</v>
      </c>
      <c r="D203" s="526" t="str">
        <f t="shared" si="48"/>
        <v>Maturity date</v>
      </c>
      <c r="E203" s="526" t="str">
        <f t="shared" si="48"/>
        <v>Description</v>
      </c>
      <c r="F203" s="526" t="str">
        <f t="shared" si="48"/>
        <v>Loan type</v>
      </c>
      <c r="G203" s="526" t="str">
        <f t="shared" si="48"/>
        <v>Payment rank</v>
      </c>
      <c r="H203" s="526" t="str">
        <f t="shared" si="48"/>
        <v>Reference rate</v>
      </c>
      <c r="I203" s="527" t="str">
        <f t="shared" si="48"/>
        <v>Coupon rate / margin spread on reference rate</v>
      </c>
      <c r="L203" s="475"/>
      <c r="Q203" s="361"/>
      <c r="R203" s="361"/>
      <c r="U203" s="600"/>
      <c r="Y203" s="357"/>
    </row>
    <row r="204" spans="2:25" outlineLevel="1">
      <c r="B204" s="493"/>
      <c r="C204" s="528" t="str">
        <f t="shared" si="48"/>
        <v>dd/mm/yyyy</v>
      </c>
      <c r="D204" s="529" t="str">
        <f t="shared" si="48"/>
        <v>dd/mm/yyyy</v>
      </c>
      <c r="E204" s="529" t="str">
        <f t="shared" si="48"/>
        <v/>
      </c>
      <c r="F204" s="529" t="str">
        <f t="shared" si="48"/>
        <v/>
      </c>
      <c r="G204" s="529" t="str">
        <f t="shared" si="48"/>
        <v/>
      </c>
      <c r="H204" s="529" t="str">
        <f t="shared" si="48"/>
        <v/>
      </c>
      <c r="I204" s="530" t="str">
        <f t="shared" si="48"/>
        <v xml:space="preserve">% </v>
      </c>
      <c r="L204" s="475"/>
      <c r="M204" s="454" t="s">
        <v>288</v>
      </c>
      <c r="N204" s="455" t="s">
        <v>288</v>
      </c>
      <c r="O204" s="455" t="s">
        <v>288</v>
      </c>
      <c r="P204" s="455" t="s">
        <v>288</v>
      </c>
      <c r="Q204" s="455" t="s">
        <v>288</v>
      </c>
      <c r="R204" s="455" t="s">
        <v>288</v>
      </c>
      <c r="S204" s="455" t="s">
        <v>288</v>
      </c>
      <c r="T204" s="591" t="s">
        <v>288</v>
      </c>
      <c r="U204" s="606" t="s">
        <v>288</v>
      </c>
      <c r="V204" s="455" t="s">
        <v>288</v>
      </c>
      <c r="W204" s="455" t="s">
        <v>288</v>
      </c>
      <c r="X204" s="455" t="s">
        <v>288</v>
      </c>
      <c r="Y204" s="456" t="s">
        <v>288</v>
      </c>
    </row>
    <row r="205" spans="2:25" outlineLevel="1">
      <c r="B205" s="520" t="s">
        <v>322</v>
      </c>
      <c r="C205" s="1368" t="str">
        <f>C190</f>
        <v>On demand</v>
      </c>
      <c r="D205" s="1601">
        <f t="shared" si="48"/>
        <v>0</v>
      </c>
      <c r="E205" s="1602">
        <f t="shared" si="48"/>
        <v>0</v>
      </c>
      <c r="F205" s="1603">
        <f t="shared" si="48"/>
        <v>0</v>
      </c>
      <c r="G205" s="1602">
        <f t="shared" si="48"/>
        <v>0</v>
      </c>
      <c r="H205" s="1385" t="str">
        <f t="shared" si="48"/>
        <v>LIBOR Overnight</v>
      </c>
      <c r="I205" s="1372">
        <f t="shared" si="48"/>
        <v>2E-3</v>
      </c>
      <c r="J205" s="472"/>
      <c r="K205" s="473"/>
      <c r="L205" s="474"/>
      <c r="M205" s="1522">
        <v>0</v>
      </c>
      <c r="N205" s="1522">
        <v>0</v>
      </c>
      <c r="O205" s="1522">
        <v>0</v>
      </c>
      <c r="P205" s="1522">
        <v>0</v>
      </c>
      <c r="Q205" s="1096">
        <v>-5.0999999999999996</v>
      </c>
      <c r="R205" s="1096">
        <v>-10</v>
      </c>
      <c r="S205" s="1096">
        <v>-5.2654279200000014</v>
      </c>
      <c r="T205" s="1096">
        <v>-2.9228431500000003</v>
      </c>
      <c r="U205" s="1522">
        <v>0</v>
      </c>
      <c r="V205" s="1522">
        <v>0</v>
      </c>
      <c r="W205" s="1522">
        <v>0</v>
      </c>
      <c r="X205" s="1522">
        <v>0</v>
      </c>
      <c r="Y205" s="1522">
        <v>0</v>
      </c>
    </row>
    <row r="206" spans="2:25" outlineLevel="1">
      <c r="B206" s="524" t="s">
        <v>323</v>
      </c>
      <c r="C206" s="1373" t="str">
        <f t="shared" si="48"/>
        <v/>
      </c>
      <c r="D206" s="1373" t="str">
        <f t="shared" si="48"/>
        <v/>
      </c>
      <c r="E206" s="1391" t="str">
        <f t="shared" si="48"/>
        <v/>
      </c>
      <c r="F206" s="1392" t="str">
        <f t="shared" si="48"/>
        <v/>
      </c>
      <c r="G206" s="1391" t="str">
        <f t="shared" si="48"/>
        <v/>
      </c>
      <c r="H206" s="1392" t="str">
        <f t="shared" si="48"/>
        <v/>
      </c>
      <c r="I206" s="1377" t="str">
        <f t="shared" si="48"/>
        <v/>
      </c>
      <c r="J206" s="472"/>
      <c r="K206" s="473"/>
      <c r="L206" s="474"/>
      <c r="M206" s="1101"/>
      <c r="N206" s="1102"/>
      <c r="O206" s="1102"/>
      <c r="P206" s="1102"/>
      <c r="Q206" s="1102"/>
      <c r="R206" s="1102"/>
      <c r="S206" s="1102"/>
      <c r="T206" s="1103"/>
      <c r="U206" s="1104"/>
      <c r="V206" s="1102"/>
      <c r="W206" s="1102"/>
      <c r="X206" s="1102"/>
      <c r="Y206" s="1105"/>
    </row>
    <row r="207" spans="2:25" outlineLevel="1">
      <c r="B207" s="521" t="s">
        <v>324</v>
      </c>
      <c r="C207" s="1373" t="str">
        <f t="shared" si="48"/>
        <v/>
      </c>
      <c r="D207" s="1373" t="str">
        <f t="shared" si="48"/>
        <v/>
      </c>
      <c r="E207" s="1391" t="str">
        <f t="shared" si="48"/>
        <v/>
      </c>
      <c r="F207" s="1392" t="str">
        <f t="shared" si="48"/>
        <v/>
      </c>
      <c r="G207" s="1391" t="str">
        <f t="shared" si="48"/>
        <v/>
      </c>
      <c r="H207" s="1392" t="str">
        <f t="shared" si="48"/>
        <v/>
      </c>
      <c r="I207" s="1377" t="str">
        <f t="shared" si="48"/>
        <v/>
      </c>
      <c r="J207" s="472"/>
      <c r="K207" s="473"/>
      <c r="L207" s="474"/>
      <c r="M207" s="1101"/>
      <c r="N207" s="1102"/>
      <c r="O207" s="1102"/>
      <c r="P207" s="1102"/>
      <c r="Q207" s="1102"/>
      <c r="R207" s="1102"/>
      <c r="S207" s="1102"/>
      <c r="T207" s="1103"/>
      <c r="U207" s="1104"/>
      <c r="V207" s="1102"/>
      <c r="W207" s="1102"/>
      <c r="X207" s="1102"/>
      <c r="Y207" s="1105"/>
    </row>
    <row r="208" spans="2:25" outlineLevel="1">
      <c r="B208" s="524" t="s">
        <v>325</v>
      </c>
      <c r="C208" s="1373" t="str">
        <f t="shared" si="48"/>
        <v/>
      </c>
      <c r="D208" s="1373" t="str">
        <f t="shared" si="48"/>
        <v/>
      </c>
      <c r="E208" s="1391" t="str">
        <f t="shared" si="48"/>
        <v/>
      </c>
      <c r="F208" s="1392" t="str">
        <f t="shared" si="48"/>
        <v/>
      </c>
      <c r="G208" s="1391" t="str">
        <f t="shared" si="48"/>
        <v/>
      </c>
      <c r="H208" s="1392" t="str">
        <f t="shared" si="48"/>
        <v/>
      </c>
      <c r="I208" s="1377" t="str">
        <f t="shared" si="48"/>
        <v/>
      </c>
      <c r="J208" s="472"/>
      <c r="K208" s="473"/>
      <c r="L208" s="474"/>
      <c r="M208" s="1101"/>
      <c r="N208" s="1102"/>
      <c r="O208" s="1102"/>
      <c r="P208" s="1102"/>
      <c r="Q208" s="1102"/>
      <c r="R208" s="1102"/>
      <c r="S208" s="1102"/>
      <c r="T208" s="1103"/>
      <c r="U208" s="1104"/>
      <c r="V208" s="1102"/>
      <c r="W208" s="1102"/>
      <c r="X208" s="1102"/>
      <c r="Y208" s="1105"/>
    </row>
    <row r="209" spans="2:33" outlineLevel="1">
      <c r="B209" s="521" t="s">
        <v>326</v>
      </c>
      <c r="C209" s="1373" t="str">
        <f t="shared" si="48"/>
        <v/>
      </c>
      <c r="D209" s="1373" t="str">
        <f t="shared" si="48"/>
        <v/>
      </c>
      <c r="E209" s="1391" t="str">
        <f t="shared" si="48"/>
        <v/>
      </c>
      <c r="F209" s="1392" t="str">
        <f t="shared" si="48"/>
        <v/>
      </c>
      <c r="G209" s="1391" t="str">
        <f t="shared" si="48"/>
        <v/>
      </c>
      <c r="H209" s="1392" t="str">
        <f t="shared" si="48"/>
        <v/>
      </c>
      <c r="I209" s="1377" t="str">
        <f t="shared" si="48"/>
        <v/>
      </c>
      <c r="J209" s="472"/>
      <c r="K209" s="473"/>
      <c r="L209" s="474"/>
      <c r="M209" s="1101"/>
      <c r="N209" s="1102"/>
      <c r="O209" s="1102"/>
      <c r="P209" s="1102"/>
      <c r="Q209" s="1102"/>
      <c r="R209" s="1102"/>
      <c r="S209" s="1102"/>
      <c r="T209" s="1103"/>
      <c r="U209" s="1104"/>
      <c r="V209" s="1102"/>
      <c r="W209" s="1102"/>
      <c r="X209" s="1102"/>
      <c r="Y209" s="1105"/>
    </row>
    <row r="210" spans="2:33" outlineLevel="1">
      <c r="B210" s="524" t="s">
        <v>327</v>
      </c>
      <c r="C210" s="1373" t="str">
        <f t="shared" si="48"/>
        <v/>
      </c>
      <c r="D210" s="1373" t="str">
        <f t="shared" si="48"/>
        <v/>
      </c>
      <c r="E210" s="1391" t="str">
        <f t="shared" si="48"/>
        <v/>
      </c>
      <c r="F210" s="1392" t="str">
        <f t="shared" si="48"/>
        <v/>
      </c>
      <c r="G210" s="1391" t="str">
        <f t="shared" si="48"/>
        <v/>
      </c>
      <c r="H210" s="1392" t="str">
        <f t="shared" si="48"/>
        <v/>
      </c>
      <c r="I210" s="1377" t="str">
        <f t="shared" si="48"/>
        <v/>
      </c>
      <c r="J210" s="472"/>
      <c r="K210" s="473"/>
      <c r="L210" s="474"/>
      <c r="M210" s="1101"/>
      <c r="N210" s="1102"/>
      <c r="O210" s="1102"/>
      <c r="P210" s="1102"/>
      <c r="Q210" s="1102"/>
      <c r="R210" s="1102"/>
      <c r="S210" s="1102"/>
      <c r="T210" s="1103"/>
      <c r="U210" s="1104"/>
      <c r="V210" s="1102"/>
      <c r="W210" s="1102"/>
      <c r="X210" s="1102"/>
      <c r="Y210" s="1105"/>
    </row>
    <row r="211" spans="2:33" outlineLevel="1">
      <c r="B211" s="521" t="s">
        <v>328</v>
      </c>
      <c r="C211" s="1373" t="str">
        <f t="shared" si="48"/>
        <v/>
      </c>
      <c r="D211" s="1373" t="str">
        <f t="shared" si="48"/>
        <v/>
      </c>
      <c r="E211" s="1391" t="str">
        <f t="shared" si="48"/>
        <v/>
      </c>
      <c r="F211" s="1392" t="str">
        <f t="shared" si="48"/>
        <v/>
      </c>
      <c r="G211" s="1391" t="str">
        <f t="shared" si="48"/>
        <v/>
      </c>
      <c r="H211" s="1392" t="str">
        <f t="shared" si="48"/>
        <v/>
      </c>
      <c r="I211" s="1377" t="str">
        <f t="shared" si="48"/>
        <v/>
      </c>
      <c r="J211" s="472"/>
      <c r="K211" s="473"/>
      <c r="L211" s="474"/>
      <c r="M211" s="1101"/>
      <c r="N211" s="1102"/>
      <c r="O211" s="1102"/>
      <c r="P211" s="1102"/>
      <c r="Q211" s="1102"/>
      <c r="R211" s="1102"/>
      <c r="S211" s="1102"/>
      <c r="T211" s="1103"/>
      <c r="U211" s="1104"/>
      <c r="V211" s="1102"/>
      <c r="W211" s="1102"/>
      <c r="X211" s="1102"/>
      <c r="Y211" s="1105"/>
    </row>
    <row r="212" spans="2:33" outlineLevel="1">
      <c r="B212" s="524" t="s">
        <v>329</v>
      </c>
      <c r="C212" s="1373" t="str">
        <f t="shared" si="48"/>
        <v/>
      </c>
      <c r="D212" s="1373" t="str">
        <f t="shared" si="48"/>
        <v/>
      </c>
      <c r="E212" s="1391" t="str">
        <f t="shared" si="48"/>
        <v/>
      </c>
      <c r="F212" s="1392" t="str">
        <f t="shared" si="48"/>
        <v/>
      </c>
      <c r="G212" s="1391" t="str">
        <f t="shared" si="48"/>
        <v/>
      </c>
      <c r="H212" s="1392" t="str">
        <f t="shared" si="48"/>
        <v/>
      </c>
      <c r="I212" s="1377" t="str">
        <f t="shared" si="48"/>
        <v/>
      </c>
      <c r="J212" s="472"/>
      <c r="K212" s="473"/>
      <c r="L212" s="474"/>
      <c r="M212" s="1101"/>
      <c r="N212" s="1102"/>
      <c r="O212" s="1102"/>
      <c r="P212" s="1102"/>
      <c r="Q212" s="1102"/>
      <c r="R212" s="1102"/>
      <c r="S212" s="1102"/>
      <c r="T212" s="1103"/>
      <c r="U212" s="1104"/>
      <c r="V212" s="1102"/>
      <c r="W212" s="1102"/>
      <c r="X212" s="1102"/>
      <c r="Y212" s="1105"/>
    </row>
    <row r="213" spans="2:33" outlineLevel="1">
      <c r="B213" s="522" t="s">
        <v>330</v>
      </c>
      <c r="C213" s="1378" t="str">
        <f t="shared" si="48"/>
        <v/>
      </c>
      <c r="D213" s="1378" t="str">
        <f t="shared" si="48"/>
        <v/>
      </c>
      <c r="E213" s="1394" t="str">
        <f t="shared" si="48"/>
        <v/>
      </c>
      <c r="F213" s="1395" t="str">
        <f t="shared" si="48"/>
        <v/>
      </c>
      <c r="G213" s="1394" t="str">
        <f t="shared" si="48"/>
        <v/>
      </c>
      <c r="H213" s="1395" t="str">
        <f t="shared" si="48"/>
        <v/>
      </c>
      <c r="I213" s="1382" t="str">
        <f t="shared" si="48"/>
        <v/>
      </c>
      <c r="J213" s="472"/>
      <c r="K213" s="473"/>
      <c r="L213" s="474"/>
      <c r="M213" s="1106"/>
      <c r="N213" s="1107"/>
      <c r="O213" s="1107"/>
      <c r="P213" s="1107"/>
      <c r="Q213" s="1107"/>
      <c r="R213" s="1107"/>
      <c r="S213" s="1107"/>
      <c r="T213" s="1108"/>
      <c r="U213" s="1109"/>
      <c r="V213" s="1107"/>
      <c r="W213" s="1107"/>
      <c r="X213" s="1107"/>
      <c r="Y213" s="1110"/>
    </row>
    <row r="214" spans="2:33" outlineLevel="1">
      <c r="B214" s="358"/>
      <c r="C214" s="363"/>
      <c r="D214" s="363"/>
      <c r="E214" s="363"/>
      <c r="F214" s="363"/>
      <c r="L214" s="373" t="s">
        <v>12</v>
      </c>
      <c r="M214" s="1525">
        <f>SUM(M205:M213)</f>
        <v>0</v>
      </c>
      <c r="N214" s="1526">
        <f t="shared" ref="N214:Y214" si="49">SUM(N205:N213)</f>
        <v>0</v>
      </c>
      <c r="O214" s="1526">
        <f t="shared" si="49"/>
        <v>0</v>
      </c>
      <c r="P214" s="1526">
        <f t="shared" si="49"/>
        <v>0</v>
      </c>
      <c r="Q214" s="1117">
        <f t="shared" si="49"/>
        <v>-5.0999999999999996</v>
      </c>
      <c r="R214" s="1117">
        <f t="shared" si="49"/>
        <v>-10</v>
      </c>
      <c r="S214" s="1117">
        <f t="shared" si="49"/>
        <v>-5.2654279200000014</v>
      </c>
      <c r="T214" s="1118">
        <f t="shared" si="49"/>
        <v>-2.9228431500000003</v>
      </c>
      <c r="U214" s="1527">
        <f t="shared" si="49"/>
        <v>0</v>
      </c>
      <c r="V214" s="1526">
        <f t="shared" si="49"/>
        <v>0</v>
      </c>
      <c r="W214" s="1526">
        <f t="shared" si="49"/>
        <v>0</v>
      </c>
      <c r="X214" s="1526">
        <f t="shared" si="49"/>
        <v>0</v>
      </c>
      <c r="Y214" s="1528">
        <f t="shared" si="49"/>
        <v>0</v>
      </c>
    </row>
    <row r="215" spans="2:33" outlineLevel="1">
      <c r="B215" s="358"/>
      <c r="C215" s="363"/>
      <c r="D215" s="367"/>
      <c r="E215" s="367"/>
      <c r="F215" s="367"/>
      <c r="L215" s="627"/>
      <c r="M215" s="627"/>
      <c r="N215" s="627"/>
      <c r="O215" s="627"/>
      <c r="P215" s="627"/>
      <c r="Q215" s="627"/>
      <c r="R215" s="627"/>
      <c r="S215" s="627"/>
      <c r="T215" s="627"/>
      <c r="U215" s="627"/>
      <c r="V215" s="627"/>
      <c r="W215" s="627"/>
      <c r="X215" s="627"/>
      <c r="Y215" s="627"/>
      <c r="Z215" s="367"/>
      <c r="AA215" s="367"/>
      <c r="AB215" s="367"/>
      <c r="AC215" s="367"/>
      <c r="AD215" s="367"/>
      <c r="AE215" s="367"/>
      <c r="AF215" s="367"/>
      <c r="AG215" s="367"/>
    </row>
    <row r="216" spans="2:33">
      <c r="C216" s="363"/>
      <c r="L216" s="475"/>
      <c r="M216" s="370"/>
      <c r="N216" s="370"/>
      <c r="O216" s="370"/>
      <c r="P216" s="370"/>
      <c r="Q216" s="370"/>
      <c r="R216" s="370"/>
      <c r="S216" s="370"/>
      <c r="T216" s="370"/>
      <c r="U216" s="613"/>
      <c r="V216" s="370"/>
      <c r="W216" s="370"/>
      <c r="X216" s="370"/>
      <c r="Y216" s="370"/>
    </row>
    <row r="217" spans="2:33" ht="14.25">
      <c r="B217" s="553" t="s">
        <v>331</v>
      </c>
      <c r="C217" s="554" t="s">
        <v>332</v>
      </c>
      <c r="D217" s="554"/>
      <c r="E217" s="554"/>
      <c r="F217" s="554"/>
      <c r="G217" s="555"/>
      <c r="H217" s="555"/>
      <c r="I217" s="555"/>
      <c r="J217" s="555"/>
      <c r="K217" s="555"/>
      <c r="L217" s="553"/>
      <c r="M217" s="554"/>
      <c r="N217" s="554"/>
      <c r="O217" s="554"/>
      <c r="P217" s="554"/>
      <c r="Q217" s="554"/>
      <c r="R217" s="554"/>
      <c r="S217" s="554"/>
      <c r="T217" s="554"/>
      <c r="U217" s="608"/>
      <c r="V217" s="554"/>
      <c r="W217" s="554"/>
      <c r="X217" s="554"/>
      <c r="Y217" s="554"/>
    </row>
    <row r="218" spans="2:33" s="386" customFormat="1" ht="14.25">
      <c r="B218" s="561"/>
      <c r="C218" s="562"/>
      <c r="D218" s="562"/>
      <c r="E218" s="562"/>
      <c r="F218" s="562"/>
      <c r="G218" s="563"/>
      <c r="H218" s="563"/>
      <c r="I218" s="563"/>
      <c r="J218" s="563"/>
      <c r="K218" s="563"/>
      <c r="L218" s="561"/>
      <c r="M218" s="562"/>
      <c r="N218" s="562"/>
      <c r="O218" s="562"/>
      <c r="P218" s="562"/>
      <c r="Q218" s="562"/>
      <c r="R218" s="562"/>
      <c r="S218" s="562"/>
      <c r="T218" s="562"/>
      <c r="U218" s="609"/>
      <c r="V218" s="562"/>
      <c r="W218" s="562"/>
      <c r="X218" s="562"/>
      <c r="Y218" s="562"/>
    </row>
    <row r="219" spans="2:33" ht="18" outlineLevel="1">
      <c r="B219" s="362"/>
      <c r="C219" s="363"/>
      <c r="D219" s="575" t="s">
        <v>286</v>
      </c>
      <c r="E219" s="580"/>
      <c r="F219" s="580"/>
      <c r="G219" s="576"/>
      <c r="H219" s="576"/>
      <c r="I219" s="576"/>
      <c r="J219" s="576"/>
      <c r="K219" s="576"/>
      <c r="L219" s="628"/>
      <c r="M219" s="580"/>
      <c r="N219" s="580"/>
      <c r="O219" s="580"/>
      <c r="P219" s="580"/>
      <c r="Q219" s="580"/>
      <c r="R219" s="580"/>
      <c r="S219" s="580"/>
      <c r="T219" s="580"/>
      <c r="U219" s="610"/>
      <c r="V219" s="580"/>
      <c r="W219" s="580"/>
      <c r="X219" s="580"/>
      <c r="Y219" s="580"/>
    </row>
    <row r="220" spans="2:33" s="386" customFormat="1" ht="14.25">
      <c r="B220" s="561"/>
      <c r="C220" s="562"/>
      <c r="D220" s="562"/>
      <c r="E220" s="562"/>
      <c r="F220" s="562"/>
      <c r="G220" s="563"/>
      <c r="H220" s="563"/>
      <c r="I220" s="563"/>
      <c r="J220" s="563"/>
      <c r="K220" s="563"/>
      <c r="L220" s="561"/>
      <c r="M220" s="562"/>
      <c r="N220" s="562"/>
      <c r="O220" s="562"/>
      <c r="P220" s="562"/>
      <c r="Q220" s="562"/>
      <c r="R220" s="562"/>
      <c r="S220" s="562"/>
      <c r="T220" s="562"/>
      <c r="U220" s="609"/>
      <c r="V220" s="562"/>
      <c r="W220" s="562"/>
      <c r="X220" s="562"/>
      <c r="Y220" s="562"/>
    </row>
    <row r="221" spans="2:33" ht="49.5" customHeight="1" outlineLevel="1">
      <c r="B221" s="1693" t="s">
        <v>287</v>
      </c>
      <c r="C221" s="1695" t="s">
        <v>334</v>
      </c>
      <c r="D221" s="1696"/>
      <c r="E221" s="1696"/>
      <c r="F221" s="1696"/>
      <c r="G221" s="1696"/>
      <c r="H221" s="1696"/>
      <c r="I221" s="1697"/>
      <c r="L221" s="362"/>
      <c r="M221" s="457" t="s">
        <v>333</v>
      </c>
      <c r="N221" s="458" t="s">
        <v>333</v>
      </c>
      <c r="O221" s="458" t="s">
        <v>333</v>
      </c>
      <c r="P221" s="458" t="s">
        <v>333</v>
      </c>
      <c r="Q221" s="458" t="s">
        <v>333</v>
      </c>
      <c r="R221" s="458" t="s">
        <v>333</v>
      </c>
      <c r="S221" s="458" t="s">
        <v>333</v>
      </c>
      <c r="T221" s="592" t="s">
        <v>333</v>
      </c>
      <c r="U221" s="614" t="s">
        <v>333</v>
      </c>
      <c r="V221" s="458" t="s">
        <v>333</v>
      </c>
      <c r="W221" s="458" t="s">
        <v>333</v>
      </c>
      <c r="X221" s="458" t="s">
        <v>333</v>
      </c>
      <c r="Y221" s="459" t="s">
        <v>333</v>
      </c>
    </row>
    <row r="222" spans="2:33" outlineLevel="1">
      <c r="B222" s="1694"/>
      <c r="C222" s="1698"/>
      <c r="D222" s="1699"/>
      <c r="E222" s="1699"/>
      <c r="F222" s="1699"/>
      <c r="G222" s="1699"/>
      <c r="H222" s="1699"/>
      <c r="I222" s="1700"/>
      <c r="L222" s="362"/>
      <c r="M222" s="460" t="s">
        <v>288</v>
      </c>
      <c r="N222" s="461" t="s">
        <v>288</v>
      </c>
      <c r="O222" s="461" t="s">
        <v>288</v>
      </c>
      <c r="P222" s="461" t="s">
        <v>288</v>
      </c>
      <c r="Q222" s="461" t="s">
        <v>288</v>
      </c>
      <c r="R222" s="461" t="s">
        <v>288</v>
      </c>
      <c r="S222" s="461" t="s">
        <v>288</v>
      </c>
      <c r="T222" s="593" t="s">
        <v>288</v>
      </c>
      <c r="U222" s="615" t="s">
        <v>288</v>
      </c>
      <c r="V222" s="461" t="s">
        <v>288</v>
      </c>
      <c r="W222" s="461" t="s">
        <v>288</v>
      </c>
      <c r="X222" s="461" t="s">
        <v>288</v>
      </c>
      <c r="Y222" s="462" t="s">
        <v>288</v>
      </c>
    </row>
    <row r="223" spans="2:33" outlineLevel="1">
      <c r="B223" s="720" t="s">
        <v>335</v>
      </c>
      <c r="C223" s="1296" t="str">
        <f>IF('R8a - Net Debt input'!D121 = "","",'R8a - Net Debt input'!D121)</f>
        <v/>
      </c>
      <c r="D223" s="1297"/>
      <c r="E223" s="1297"/>
      <c r="F223" s="1297"/>
      <c r="G223" s="1297"/>
      <c r="H223" s="1297"/>
      <c r="I223" s="1298"/>
      <c r="J223" s="472"/>
      <c r="K223" s="473"/>
      <c r="L223" s="474"/>
      <c r="M223" s="1096"/>
      <c r="N223" s="1097"/>
      <c r="O223" s="1097"/>
      <c r="P223" s="1097"/>
      <c r="Q223" s="1097"/>
      <c r="R223" s="1097"/>
      <c r="S223" s="1097"/>
      <c r="T223" s="1098"/>
      <c r="U223" s="1099"/>
      <c r="V223" s="1097"/>
      <c r="W223" s="1097"/>
      <c r="X223" s="1097"/>
      <c r="Y223" s="1100"/>
    </row>
    <row r="224" spans="2:33" outlineLevel="1">
      <c r="B224" s="524" t="s">
        <v>336</v>
      </c>
      <c r="C224" s="1296" t="str">
        <f>IF('R8a - Net Debt input'!D122 = "","",'R8a - Net Debt input'!D122)</f>
        <v/>
      </c>
      <c r="D224" s="1297"/>
      <c r="E224" s="1297"/>
      <c r="F224" s="1297"/>
      <c r="G224" s="1297"/>
      <c r="H224" s="1297"/>
      <c r="I224" s="1298"/>
      <c r="J224" s="472"/>
      <c r="K224" s="473"/>
      <c r="L224" s="474"/>
      <c r="M224" s="1101"/>
      <c r="N224" s="1102"/>
      <c r="O224" s="1102"/>
      <c r="P224" s="1102"/>
      <c r="Q224" s="1102"/>
      <c r="R224" s="1102"/>
      <c r="S224" s="1102"/>
      <c r="T224" s="1103"/>
      <c r="U224" s="1104"/>
      <c r="V224" s="1102"/>
      <c r="W224" s="1102"/>
      <c r="X224" s="1102"/>
      <c r="Y224" s="1105"/>
    </row>
    <row r="225" spans="2:26" outlineLevel="1">
      <c r="B225" s="524" t="s">
        <v>337</v>
      </c>
      <c r="C225" s="1296" t="str">
        <f>IF('R8a - Net Debt input'!D123 = "","",'R8a - Net Debt input'!D123)</f>
        <v/>
      </c>
      <c r="D225" s="1297"/>
      <c r="E225" s="1297"/>
      <c r="F225" s="1297"/>
      <c r="G225" s="1297"/>
      <c r="H225" s="1297"/>
      <c r="I225" s="1298"/>
      <c r="J225" s="472"/>
      <c r="K225" s="473"/>
      <c r="L225" s="474"/>
      <c r="M225" s="1101"/>
      <c r="N225" s="1102"/>
      <c r="O225" s="1102"/>
      <c r="P225" s="1102"/>
      <c r="Q225" s="1102"/>
      <c r="R225" s="1102"/>
      <c r="S225" s="1102"/>
      <c r="T225" s="1103"/>
      <c r="U225" s="1104"/>
      <c r="V225" s="1102"/>
      <c r="W225" s="1102"/>
      <c r="X225" s="1102"/>
      <c r="Y225" s="1105"/>
    </row>
    <row r="226" spans="2:26" outlineLevel="1">
      <c r="B226" s="524" t="s">
        <v>338</v>
      </c>
      <c r="C226" s="1296" t="str">
        <f>IF('R8a - Net Debt input'!D124 = "","",'R8a - Net Debt input'!D124)</f>
        <v/>
      </c>
      <c r="D226" s="1297"/>
      <c r="E226" s="1297"/>
      <c r="F226" s="1297"/>
      <c r="G226" s="1297"/>
      <c r="H226" s="1297"/>
      <c r="I226" s="1298"/>
      <c r="J226" s="472"/>
      <c r="K226" s="473"/>
      <c r="L226" s="474"/>
      <c r="M226" s="1101"/>
      <c r="N226" s="1102"/>
      <c r="O226" s="1102"/>
      <c r="P226" s="1102"/>
      <c r="Q226" s="1102"/>
      <c r="R226" s="1102"/>
      <c r="S226" s="1102"/>
      <c r="T226" s="1103"/>
      <c r="U226" s="1104"/>
      <c r="V226" s="1102"/>
      <c r="W226" s="1102"/>
      <c r="X226" s="1102"/>
      <c r="Y226" s="1105"/>
    </row>
    <row r="227" spans="2:26" outlineLevel="1">
      <c r="B227" s="524" t="s">
        <v>339</v>
      </c>
      <c r="C227" s="1296" t="str">
        <f>IF('R8a - Net Debt input'!D125 = "","",'R8a - Net Debt input'!D125)</f>
        <v/>
      </c>
      <c r="D227" s="1297"/>
      <c r="E227" s="1297"/>
      <c r="F227" s="1297"/>
      <c r="G227" s="1297"/>
      <c r="H227" s="1297"/>
      <c r="I227" s="1298"/>
      <c r="J227" s="472"/>
      <c r="K227" s="473"/>
      <c r="L227" s="474"/>
      <c r="M227" s="1101"/>
      <c r="N227" s="1102"/>
      <c r="O227" s="1102"/>
      <c r="P227" s="1102"/>
      <c r="Q227" s="1102"/>
      <c r="R227" s="1102"/>
      <c r="S227" s="1102"/>
      <c r="T227" s="1103"/>
      <c r="U227" s="1104"/>
      <c r="V227" s="1102"/>
      <c r="W227" s="1102"/>
      <c r="X227" s="1102"/>
      <c r="Y227" s="1105"/>
    </row>
    <row r="228" spans="2:26" outlineLevel="1">
      <c r="B228" s="524" t="s">
        <v>340</v>
      </c>
      <c r="C228" s="1296" t="str">
        <f>IF('R8a - Net Debt input'!D126 = "","",'R8a - Net Debt input'!D126)</f>
        <v/>
      </c>
      <c r="D228" s="1297"/>
      <c r="E228" s="1297"/>
      <c r="F228" s="1297"/>
      <c r="G228" s="1297"/>
      <c r="H228" s="1297"/>
      <c r="I228" s="1298"/>
      <c r="J228" s="472"/>
      <c r="K228" s="473"/>
      <c r="L228" s="474"/>
      <c r="M228" s="1101"/>
      <c r="N228" s="1102"/>
      <c r="O228" s="1102"/>
      <c r="P228" s="1102"/>
      <c r="Q228" s="1102"/>
      <c r="R228" s="1102"/>
      <c r="S228" s="1102"/>
      <c r="T228" s="1103"/>
      <c r="U228" s="1104"/>
      <c r="V228" s="1102"/>
      <c r="W228" s="1102"/>
      <c r="X228" s="1102"/>
      <c r="Y228" s="1105"/>
    </row>
    <row r="229" spans="2:26" outlineLevel="1">
      <c r="B229" s="524" t="s">
        <v>341</v>
      </c>
      <c r="C229" s="1296" t="str">
        <f>IF('R8a - Net Debt input'!D127 = "","",'R8a - Net Debt input'!D127)</f>
        <v/>
      </c>
      <c r="D229" s="1297"/>
      <c r="E229" s="1297"/>
      <c r="F229" s="1297"/>
      <c r="G229" s="1297"/>
      <c r="H229" s="1297"/>
      <c r="I229" s="1298"/>
      <c r="J229" s="472"/>
      <c r="K229" s="473"/>
      <c r="L229" s="474"/>
      <c r="M229" s="1101"/>
      <c r="N229" s="1102"/>
      <c r="O229" s="1102"/>
      <c r="P229" s="1102"/>
      <c r="Q229" s="1102"/>
      <c r="R229" s="1102"/>
      <c r="S229" s="1102"/>
      <c r="T229" s="1103"/>
      <c r="U229" s="1104"/>
      <c r="V229" s="1102"/>
      <c r="W229" s="1102"/>
      <c r="X229" s="1102"/>
      <c r="Y229" s="1105"/>
    </row>
    <row r="230" spans="2:26" outlineLevel="1">
      <c r="B230" s="524" t="s">
        <v>342</v>
      </c>
      <c r="C230" s="1296" t="str">
        <f>IF('R8a - Net Debt input'!D128 = "","",'R8a - Net Debt input'!D128)</f>
        <v/>
      </c>
      <c r="D230" s="1297"/>
      <c r="E230" s="1297"/>
      <c r="F230" s="1297"/>
      <c r="G230" s="1297"/>
      <c r="H230" s="1297"/>
      <c r="I230" s="1298"/>
      <c r="J230" s="472"/>
      <c r="K230" s="473"/>
      <c r="L230" s="474"/>
      <c r="M230" s="1101"/>
      <c r="N230" s="1102"/>
      <c r="O230" s="1102"/>
      <c r="P230" s="1102"/>
      <c r="Q230" s="1102"/>
      <c r="R230" s="1102"/>
      <c r="S230" s="1102"/>
      <c r="T230" s="1103"/>
      <c r="U230" s="1104"/>
      <c r="V230" s="1102"/>
      <c r="W230" s="1102"/>
      <c r="X230" s="1102"/>
      <c r="Y230" s="1105"/>
    </row>
    <row r="231" spans="2:26" outlineLevel="1">
      <c r="B231" s="721" t="s">
        <v>343</v>
      </c>
      <c r="C231" s="1296" t="str">
        <f>IF('R8a - Net Debt input'!D129 = "","",'R8a - Net Debt input'!D129)</f>
        <v/>
      </c>
      <c r="D231" s="1297"/>
      <c r="E231" s="1297"/>
      <c r="F231" s="1297"/>
      <c r="G231" s="1297"/>
      <c r="H231" s="1297"/>
      <c r="I231" s="1298"/>
      <c r="J231" s="472"/>
      <c r="K231" s="473"/>
      <c r="L231" s="474"/>
      <c r="M231" s="1106"/>
      <c r="N231" s="1107"/>
      <c r="O231" s="1107"/>
      <c r="P231" s="1107"/>
      <c r="Q231" s="1107"/>
      <c r="R231" s="1107"/>
      <c r="S231" s="1107"/>
      <c r="T231" s="1108"/>
      <c r="U231" s="1109"/>
      <c r="V231" s="1107"/>
      <c r="W231" s="1107"/>
      <c r="X231" s="1107"/>
      <c r="Y231" s="1110"/>
    </row>
    <row r="232" spans="2:26" outlineLevel="1">
      <c r="B232" s="363"/>
      <c r="C232" s="363"/>
      <c r="D232" s="363"/>
      <c r="E232" s="363"/>
      <c r="F232" s="363"/>
      <c r="L232" s="373" t="s">
        <v>12</v>
      </c>
      <c r="M232" s="1525">
        <f t="shared" ref="M232:Y232" si="50">SUM(M223:M231)</f>
        <v>0</v>
      </c>
      <c r="N232" s="1526">
        <f t="shared" si="50"/>
        <v>0</v>
      </c>
      <c r="O232" s="1526">
        <f t="shared" si="50"/>
        <v>0</v>
      </c>
      <c r="P232" s="1526">
        <f t="shared" si="50"/>
        <v>0</v>
      </c>
      <c r="Q232" s="1526">
        <f t="shared" si="50"/>
        <v>0</v>
      </c>
      <c r="R232" s="1526">
        <f t="shared" si="50"/>
        <v>0</v>
      </c>
      <c r="S232" s="1526">
        <f t="shared" si="50"/>
        <v>0</v>
      </c>
      <c r="T232" s="1529">
        <f t="shared" si="50"/>
        <v>0</v>
      </c>
      <c r="U232" s="1527">
        <f t="shared" si="50"/>
        <v>0</v>
      </c>
      <c r="V232" s="1526">
        <f t="shared" si="50"/>
        <v>0</v>
      </c>
      <c r="W232" s="1526">
        <f t="shared" si="50"/>
        <v>0</v>
      </c>
      <c r="X232" s="1526">
        <f t="shared" si="50"/>
        <v>0</v>
      </c>
      <c r="Y232" s="1528">
        <f t="shared" si="50"/>
        <v>0</v>
      </c>
    </row>
    <row r="233" spans="2:26" outlineLevel="1">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row>
    <row r="234" spans="2:26" ht="18" outlineLevel="1">
      <c r="C234" s="363"/>
      <c r="D234" s="575" t="s">
        <v>298</v>
      </c>
      <c r="E234" s="576"/>
      <c r="F234" s="576"/>
      <c r="G234" s="576"/>
      <c r="H234" s="576"/>
      <c r="I234" s="576"/>
      <c r="J234" s="576"/>
      <c r="K234" s="576"/>
      <c r="L234" s="628"/>
      <c r="M234" s="576"/>
      <c r="N234" s="576"/>
      <c r="O234" s="576"/>
      <c r="P234" s="576"/>
      <c r="Q234" s="576"/>
      <c r="R234" s="576"/>
      <c r="S234" s="576"/>
      <c r="T234" s="576"/>
      <c r="U234" s="604"/>
      <c r="V234" s="576"/>
      <c r="W234" s="576"/>
      <c r="X234" s="576"/>
      <c r="Y234" s="576"/>
    </row>
    <row r="235" spans="2:26" s="386" customFormat="1" ht="14.25">
      <c r="B235" s="561"/>
      <c r="C235" s="562"/>
      <c r="D235" s="562"/>
      <c r="E235" s="562"/>
      <c r="F235" s="562"/>
      <c r="G235" s="563"/>
      <c r="H235" s="563"/>
      <c r="I235" s="563"/>
      <c r="J235" s="563"/>
      <c r="K235" s="563"/>
      <c r="L235" s="561"/>
      <c r="M235" s="562"/>
      <c r="N235" s="562"/>
      <c r="O235" s="562"/>
      <c r="P235" s="562"/>
      <c r="Q235" s="562"/>
      <c r="R235" s="562"/>
      <c r="S235" s="562"/>
      <c r="T235" s="562"/>
      <c r="U235" s="609"/>
      <c r="V235" s="562"/>
      <c r="W235" s="562"/>
      <c r="X235" s="562"/>
      <c r="Y235" s="562"/>
    </row>
    <row r="236" spans="2:26" ht="49.5" customHeight="1" outlineLevel="1">
      <c r="B236" s="1693" t="s">
        <v>287</v>
      </c>
      <c r="C236" s="1695" t="s">
        <v>334</v>
      </c>
      <c r="D236" s="1696"/>
      <c r="E236" s="1696"/>
      <c r="F236" s="1696"/>
      <c r="G236" s="1696"/>
      <c r="H236" s="1696"/>
      <c r="I236" s="1697"/>
      <c r="L236" s="362"/>
      <c r="M236" s="457" t="s">
        <v>333</v>
      </c>
      <c r="N236" s="458" t="s">
        <v>333</v>
      </c>
      <c r="O236" s="458" t="s">
        <v>333</v>
      </c>
      <c r="P236" s="458" t="s">
        <v>333</v>
      </c>
      <c r="Q236" s="458" t="s">
        <v>333</v>
      </c>
      <c r="R236" s="458" t="s">
        <v>333</v>
      </c>
      <c r="S236" s="458" t="s">
        <v>333</v>
      </c>
      <c r="T236" s="592" t="s">
        <v>333</v>
      </c>
      <c r="U236" s="614" t="s">
        <v>333</v>
      </c>
      <c r="V236" s="458" t="s">
        <v>333</v>
      </c>
      <c r="W236" s="458" t="s">
        <v>333</v>
      </c>
      <c r="X236" s="458" t="s">
        <v>333</v>
      </c>
      <c r="Y236" s="459" t="s">
        <v>333</v>
      </c>
    </row>
    <row r="237" spans="2:26" outlineLevel="1">
      <c r="B237" s="1694"/>
      <c r="C237" s="1698"/>
      <c r="D237" s="1699"/>
      <c r="E237" s="1699"/>
      <c r="F237" s="1699"/>
      <c r="G237" s="1699"/>
      <c r="H237" s="1699"/>
      <c r="I237" s="1700"/>
      <c r="L237" s="362"/>
      <c r="M237" s="460" t="s">
        <v>288</v>
      </c>
      <c r="N237" s="461" t="s">
        <v>288</v>
      </c>
      <c r="O237" s="461" t="s">
        <v>288</v>
      </c>
      <c r="P237" s="461" t="s">
        <v>288</v>
      </c>
      <c r="Q237" s="461" t="s">
        <v>288</v>
      </c>
      <c r="R237" s="461" t="s">
        <v>288</v>
      </c>
      <c r="S237" s="461" t="s">
        <v>288</v>
      </c>
      <c r="T237" s="593" t="s">
        <v>288</v>
      </c>
      <c r="U237" s="615" t="s">
        <v>288</v>
      </c>
      <c r="V237" s="461" t="s">
        <v>288</v>
      </c>
      <c r="W237" s="461" t="s">
        <v>288</v>
      </c>
      <c r="X237" s="461" t="s">
        <v>288</v>
      </c>
      <c r="Y237" s="462" t="s">
        <v>288</v>
      </c>
    </row>
    <row r="238" spans="2:26" outlineLevel="1">
      <c r="B238" s="720" t="s">
        <v>335</v>
      </c>
      <c r="C238" s="1296" t="str">
        <f>IF('R8a - Net Debt input'!D121 = "","",'R8a - Net Debt input'!D121)</f>
        <v/>
      </c>
      <c r="D238" s="1297"/>
      <c r="E238" s="1297"/>
      <c r="F238" s="1297"/>
      <c r="G238" s="1297"/>
      <c r="H238" s="1297"/>
      <c r="I238" s="1298"/>
      <c r="J238" s="472"/>
      <c r="K238" s="473"/>
      <c r="L238" s="474"/>
      <c r="M238" s="1096"/>
      <c r="N238" s="1097"/>
      <c r="O238" s="1097"/>
      <c r="P238" s="1097"/>
      <c r="Q238" s="1097"/>
      <c r="R238" s="1097"/>
      <c r="S238" s="1097"/>
      <c r="T238" s="1098"/>
      <c r="U238" s="1099"/>
      <c r="V238" s="1097"/>
      <c r="W238" s="1097"/>
      <c r="X238" s="1097"/>
      <c r="Y238" s="1100"/>
    </row>
    <row r="239" spans="2:26" outlineLevel="1">
      <c r="B239" s="524" t="s">
        <v>336</v>
      </c>
      <c r="C239" s="1296" t="str">
        <f>IF('R8a - Net Debt input'!D122 = "","",'R8a - Net Debt input'!D122)</f>
        <v/>
      </c>
      <c r="D239" s="1297"/>
      <c r="E239" s="1297"/>
      <c r="F239" s="1297"/>
      <c r="G239" s="1297"/>
      <c r="H239" s="1297"/>
      <c r="I239" s="1298"/>
      <c r="J239" s="472"/>
      <c r="K239" s="473"/>
      <c r="L239" s="474"/>
      <c r="M239" s="1101"/>
      <c r="N239" s="1102"/>
      <c r="O239" s="1102"/>
      <c r="P239" s="1102"/>
      <c r="Q239" s="1102"/>
      <c r="R239" s="1102"/>
      <c r="S239" s="1102"/>
      <c r="T239" s="1103"/>
      <c r="U239" s="1104"/>
      <c r="V239" s="1102"/>
      <c r="W239" s="1102"/>
      <c r="X239" s="1102"/>
      <c r="Y239" s="1105"/>
    </row>
    <row r="240" spans="2:26" outlineLevel="1">
      <c r="B240" s="524" t="s">
        <v>337</v>
      </c>
      <c r="C240" s="1296" t="str">
        <f>IF('R8a - Net Debt input'!D123 = "","",'R8a - Net Debt input'!D123)</f>
        <v/>
      </c>
      <c r="D240" s="1297"/>
      <c r="E240" s="1297"/>
      <c r="F240" s="1297"/>
      <c r="G240" s="1297"/>
      <c r="H240" s="1297"/>
      <c r="I240" s="1298"/>
      <c r="J240" s="472"/>
      <c r="K240" s="473"/>
      <c r="L240" s="474"/>
      <c r="M240" s="1101"/>
      <c r="N240" s="1102"/>
      <c r="O240" s="1102"/>
      <c r="P240" s="1102"/>
      <c r="Q240" s="1102"/>
      <c r="R240" s="1102"/>
      <c r="S240" s="1102"/>
      <c r="T240" s="1103"/>
      <c r="U240" s="1104"/>
      <c r="V240" s="1102"/>
      <c r="W240" s="1102"/>
      <c r="X240" s="1102"/>
      <c r="Y240" s="1105"/>
    </row>
    <row r="241" spans="2:25" outlineLevel="1">
      <c r="B241" s="524" t="s">
        <v>338</v>
      </c>
      <c r="C241" s="1296" t="str">
        <f>IF('R8a - Net Debt input'!D124 = "","",'R8a - Net Debt input'!D124)</f>
        <v/>
      </c>
      <c r="D241" s="1297"/>
      <c r="E241" s="1297"/>
      <c r="F241" s="1297"/>
      <c r="G241" s="1297"/>
      <c r="H241" s="1297"/>
      <c r="I241" s="1298"/>
      <c r="J241" s="472"/>
      <c r="K241" s="473"/>
      <c r="L241" s="474"/>
      <c r="M241" s="1101"/>
      <c r="N241" s="1102"/>
      <c r="O241" s="1102"/>
      <c r="P241" s="1102"/>
      <c r="Q241" s="1102"/>
      <c r="R241" s="1102"/>
      <c r="S241" s="1102"/>
      <c r="T241" s="1103"/>
      <c r="U241" s="1104"/>
      <c r="V241" s="1102"/>
      <c r="W241" s="1102"/>
      <c r="X241" s="1102"/>
      <c r="Y241" s="1105"/>
    </row>
    <row r="242" spans="2:25" outlineLevel="1">
      <c r="B242" s="524" t="s">
        <v>339</v>
      </c>
      <c r="C242" s="1296" t="str">
        <f>IF('R8a - Net Debt input'!D125 = "","",'R8a - Net Debt input'!D125)</f>
        <v/>
      </c>
      <c r="D242" s="1297"/>
      <c r="E242" s="1297"/>
      <c r="F242" s="1297"/>
      <c r="G242" s="1297"/>
      <c r="H242" s="1297"/>
      <c r="I242" s="1298"/>
      <c r="J242" s="472"/>
      <c r="K242" s="473"/>
      <c r="L242" s="474"/>
      <c r="M242" s="1101"/>
      <c r="N242" s="1102"/>
      <c r="O242" s="1102"/>
      <c r="P242" s="1102"/>
      <c r="Q242" s="1102"/>
      <c r="R242" s="1102"/>
      <c r="S242" s="1102"/>
      <c r="T242" s="1103"/>
      <c r="U242" s="1104"/>
      <c r="V242" s="1102"/>
      <c r="W242" s="1102"/>
      <c r="X242" s="1102"/>
      <c r="Y242" s="1105"/>
    </row>
    <row r="243" spans="2:25" outlineLevel="1">
      <c r="B243" s="524" t="s">
        <v>340</v>
      </c>
      <c r="C243" s="1296" t="str">
        <f>IF('R8a - Net Debt input'!D126 = "","",'R8a - Net Debt input'!D126)</f>
        <v/>
      </c>
      <c r="D243" s="1297"/>
      <c r="E243" s="1297"/>
      <c r="F243" s="1297"/>
      <c r="G243" s="1297"/>
      <c r="H243" s="1297"/>
      <c r="I243" s="1298"/>
      <c r="J243" s="472"/>
      <c r="K243" s="473"/>
      <c r="L243" s="474"/>
      <c r="M243" s="1101"/>
      <c r="N243" s="1102"/>
      <c r="O243" s="1102"/>
      <c r="P243" s="1102"/>
      <c r="Q243" s="1102"/>
      <c r="R243" s="1102"/>
      <c r="S243" s="1102"/>
      <c r="T243" s="1103"/>
      <c r="U243" s="1104"/>
      <c r="V243" s="1102"/>
      <c r="W243" s="1102"/>
      <c r="X243" s="1102"/>
      <c r="Y243" s="1105"/>
    </row>
    <row r="244" spans="2:25" outlineLevel="1">
      <c r="B244" s="524" t="s">
        <v>341</v>
      </c>
      <c r="C244" s="1296" t="str">
        <f>IF('R8a - Net Debt input'!D127 = "","",'R8a - Net Debt input'!D127)</f>
        <v/>
      </c>
      <c r="D244" s="1297"/>
      <c r="E244" s="1297"/>
      <c r="F244" s="1297"/>
      <c r="G244" s="1297"/>
      <c r="H244" s="1297"/>
      <c r="I244" s="1298"/>
      <c r="J244" s="472"/>
      <c r="K244" s="473"/>
      <c r="L244" s="474"/>
      <c r="M244" s="1101"/>
      <c r="N244" s="1102"/>
      <c r="O244" s="1102"/>
      <c r="P244" s="1102"/>
      <c r="Q244" s="1102"/>
      <c r="R244" s="1102"/>
      <c r="S244" s="1102"/>
      <c r="T244" s="1103"/>
      <c r="U244" s="1104"/>
      <c r="V244" s="1102"/>
      <c r="W244" s="1102"/>
      <c r="X244" s="1102"/>
      <c r="Y244" s="1105"/>
    </row>
    <row r="245" spans="2:25" outlineLevel="1">
      <c r="B245" s="524" t="s">
        <v>342</v>
      </c>
      <c r="C245" s="1296" t="str">
        <f>IF('R8a - Net Debt input'!D128 = "","",'R8a - Net Debt input'!D128)</f>
        <v/>
      </c>
      <c r="D245" s="1297"/>
      <c r="E245" s="1297"/>
      <c r="F245" s="1297"/>
      <c r="G245" s="1297"/>
      <c r="H245" s="1297"/>
      <c r="I245" s="1298"/>
      <c r="J245" s="472"/>
      <c r="K245" s="473"/>
      <c r="L245" s="474"/>
      <c r="M245" s="1101"/>
      <c r="N245" s="1102"/>
      <c r="O245" s="1102"/>
      <c r="P245" s="1102"/>
      <c r="Q245" s="1102"/>
      <c r="R245" s="1102"/>
      <c r="S245" s="1102"/>
      <c r="T245" s="1103"/>
      <c r="U245" s="1104"/>
      <c r="V245" s="1102"/>
      <c r="W245" s="1102"/>
      <c r="X245" s="1102"/>
      <c r="Y245" s="1105"/>
    </row>
    <row r="246" spans="2:25" outlineLevel="1">
      <c r="B246" s="721" t="s">
        <v>343</v>
      </c>
      <c r="C246" s="1296" t="str">
        <f>IF('R8a - Net Debt input'!D129 = "","",'R8a - Net Debt input'!D129)</f>
        <v/>
      </c>
      <c r="D246" s="1297"/>
      <c r="E246" s="1297"/>
      <c r="F246" s="1297"/>
      <c r="G246" s="1297"/>
      <c r="H246" s="1297"/>
      <c r="I246" s="1298"/>
      <c r="J246" s="472"/>
      <c r="K246" s="473"/>
      <c r="L246" s="474"/>
      <c r="M246" s="1106"/>
      <c r="N246" s="1107"/>
      <c r="O246" s="1107"/>
      <c r="P246" s="1107"/>
      <c r="Q246" s="1107"/>
      <c r="R246" s="1107"/>
      <c r="S246" s="1107"/>
      <c r="T246" s="1108"/>
      <c r="U246" s="1109"/>
      <c r="V246" s="1107"/>
      <c r="W246" s="1107"/>
      <c r="X246" s="1107"/>
      <c r="Y246" s="1110"/>
    </row>
    <row r="247" spans="2:25" outlineLevel="1">
      <c r="B247" s="363"/>
      <c r="C247" s="363"/>
      <c r="D247" s="363"/>
      <c r="E247" s="363"/>
      <c r="F247" s="363"/>
      <c r="L247" s="373" t="s">
        <v>12</v>
      </c>
      <c r="M247" s="1525">
        <f t="shared" ref="M247:Y247" si="51">SUM(M238:M246)</f>
        <v>0</v>
      </c>
      <c r="N247" s="1526">
        <f t="shared" si="51"/>
        <v>0</v>
      </c>
      <c r="O247" s="1526">
        <f t="shared" si="51"/>
        <v>0</v>
      </c>
      <c r="P247" s="1526">
        <f t="shared" si="51"/>
        <v>0</v>
      </c>
      <c r="Q247" s="1526">
        <f t="shared" si="51"/>
        <v>0</v>
      </c>
      <c r="R247" s="1526">
        <f t="shared" si="51"/>
        <v>0</v>
      </c>
      <c r="S247" s="1526">
        <f t="shared" si="51"/>
        <v>0</v>
      </c>
      <c r="T247" s="1529">
        <f t="shared" si="51"/>
        <v>0</v>
      </c>
      <c r="U247" s="1527">
        <f t="shared" si="51"/>
        <v>0</v>
      </c>
      <c r="V247" s="1526">
        <f t="shared" si="51"/>
        <v>0</v>
      </c>
      <c r="W247" s="1526">
        <f t="shared" si="51"/>
        <v>0</v>
      </c>
      <c r="X247" s="1526">
        <f t="shared" si="51"/>
        <v>0</v>
      </c>
      <c r="Y247" s="1528">
        <f t="shared" si="51"/>
        <v>0</v>
      </c>
    </row>
    <row r="248" spans="2:25">
      <c r="D248" s="363"/>
      <c r="E248" s="363"/>
      <c r="F248" s="363"/>
      <c r="L248" s="363"/>
      <c r="M248" s="363"/>
      <c r="N248" s="363"/>
      <c r="O248" s="363"/>
      <c r="P248" s="363"/>
      <c r="Q248" s="363"/>
      <c r="R248" s="363"/>
      <c r="S248" s="363"/>
      <c r="T248" s="363"/>
      <c r="U248" s="607"/>
      <c r="V248" s="363"/>
      <c r="W248" s="363"/>
      <c r="X248" s="363"/>
      <c r="Y248" s="363"/>
    </row>
    <row r="249" spans="2:25" ht="14.25">
      <c r="B249" s="553" t="s">
        <v>442</v>
      </c>
      <c r="C249" s="554" t="s">
        <v>739</v>
      </c>
      <c r="D249" s="554"/>
      <c r="E249" s="554"/>
      <c r="F249" s="554"/>
      <c r="G249" s="555"/>
      <c r="H249" s="555"/>
      <c r="I249" s="555"/>
      <c r="J249" s="555"/>
      <c r="K249" s="555"/>
      <c r="L249" s="553"/>
      <c r="M249" s="554"/>
      <c r="N249" s="554"/>
      <c r="O249" s="554"/>
      <c r="P249" s="554"/>
      <c r="Q249" s="554"/>
      <c r="R249" s="554"/>
      <c r="S249" s="554"/>
      <c r="T249" s="554"/>
      <c r="U249" s="608"/>
      <c r="V249" s="554"/>
      <c r="W249" s="554"/>
      <c r="X249" s="554"/>
      <c r="Y249" s="554"/>
    </row>
    <row r="250" spans="2:25" s="386" customFormat="1" ht="14.25">
      <c r="B250" s="561"/>
      <c r="C250" s="562"/>
      <c r="D250" s="562"/>
      <c r="E250" s="562"/>
      <c r="F250" s="562"/>
      <c r="G250" s="563"/>
      <c r="H250" s="563"/>
      <c r="I250" s="563"/>
      <c r="J250" s="563"/>
      <c r="K250" s="563"/>
      <c r="L250" s="561"/>
      <c r="M250" s="562"/>
      <c r="N250" s="562"/>
      <c r="O250" s="562"/>
      <c r="P250" s="562"/>
      <c r="Q250" s="562"/>
      <c r="R250" s="562"/>
      <c r="S250" s="562"/>
      <c r="T250" s="562"/>
      <c r="U250" s="609"/>
      <c r="V250" s="562"/>
      <c r="W250" s="562"/>
      <c r="X250" s="562"/>
      <c r="Y250" s="562"/>
    </row>
    <row r="251" spans="2:25" ht="18" outlineLevel="1">
      <c r="B251" s="362"/>
      <c r="C251" s="363"/>
      <c r="D251" s="575" t="s">
        <v>286</v>
      </c>
      <c r="E251" s="580"/>
      <c r="F251" s="580"/>
      <c r="G251" s="576"/>
      <c r="H251" s="576"/>
      <c r="I251" s="576"/>
      <c r="J251" s="576"/>
      <c r="K251" s="576"/>
      <c r="L251" s="628"/>
      <c r="M251" s="580"/>
      <c r="N251" s="580"/>
      <c r="O251" s="580"/>
      <c r="P251" s="580"/>
      <c r="Q251" s="580"/>
      <c r="R251" s="580"/>
      <c r="S251" s="580"/>
      <c r="T251" s="580"/>
      <c r="U251" s="610"/>
      <c r="V251" s="580"/>
      <c r="W251" s="580"/>
      <c r="X251" s="580"/>
      <c r="Y251" s="580"/>
    </row>
    <row r="252" spans="2:25" s="386" customFormat="1" ht="14.25">
      <c r="B252" s="561"/>
      <c r="C252" s="562"/>
      <c r="D252" s="562"/>
      <c r="E252" s="562"/>
      <c r="F252" s="562"/>
      <c r="G252" s="563"/>
      <c r="H252" s="563"/>
      <c r="I252" s="563"/>
      <c r="J252" s="563"/>
      <c r="K252" s="563"/>
      <c r="L252" s="561"/>
      <c r="M252" s="562"/>
      <c r="N252" s="562"/>
      <c r="O252" s="562"/>
      <c r="P252" s="562"/>
      <c r="Q252" s="562"/>
      <c r="R252" s="562"/>
      <c r="S252" s="562"/>
      <c r="T252" s="562"/>
      <c r="U252" s="609"/>
      <c r="V252" s="562"/>
      <c r="W252" s="562"/>
      <c r="X252" s="562"/>
      <c r="Y252" s="562"/>
    </row>
    <row r="253" spans="2:25" ht="49.5" customHeight="1" outlineLevel="1">
      <c r="B253" s="1693" t="s">
        <v>287</v>
      </c>
      <c r="C253" s="1695" t="s">
        <v>334</v>
      </c>
      <c r="D253" s="1696"/>
      <c r="E253" s="1696"/>
      <c r="F253" s="1696"/>
      <c r="G253" s="1696"/>
      <c r="H253" s="1696"/>
      <c r="I253" s="1697"/>
      <c r="L253" s="362"/>
      <c r="M253" s="457" t="s">
        <v>333</v>
      </c>
      <c r="N253" s="458" t="s">
        <v>333</v>
      </c>
      <c r="O253" s="458" t="s">
        <v>333</v>
      </c>
      <c r="P253" s="458" t="s">
        <v>333</v>
      </c>
      <c r="Q253" s="458" t="s">
        <v>333</v>
      </c>
      <c r="R253" s="458" t="s">
        <v>333</v>
      </c>
      <c r="S253" s="458" t="s">
        <v>333</v>
      </c>
      <c r="T253" s="592" t="s">
        <v>333</v>
      </c>
      <c r="U253" s="614" t="s">
        <v>333</v>
      </c>
      <c r="V253" s="458" t="s">
        <v>333</v>
      </c>
      <c r="W253" s="458" t="s">
        <v>333</v>
      </c>
      <c r="X253" s="458" t="s">
        <v>333</v>
      </c>
      <c r="Y253" s="459" t="s">
        <v>333</v>
      </c>
    </row>
    <row r="254" spans="2:25" outlineLevel="1">
      <c r="B254" s="1694"/>
      <c r="C254" s="1698"/>
      <c r="D254" s="1699"/>
      <c r="E254" s="1699"/>
      <c r="F254" s="1699"/>
      <c r="G254" s="1699"/>
      <c r="H254" s="1699"/>
      <c r="I254" s="1700"/>
      <c r="L254" s="362"/>
      <c r="M254" s="460" t="s">
        <v>288</v>
      </c>
      <c r="N254" s="461" t="s">
        <v>288</v>
      </c>
      <c r="O254" s="461" t="s">
        <v>288</v>
      </c>
      <c r="P254" s="461" t="s">
        <v>288</v>
      </c>
      <c r="Q254" s="461" t="s">
        <v>288</v>
      </c>
      <c r="R254" s="461" t="s">
        <v>288</v>
      </c>
      <c r="S254" s="461" t="s">
        <v>288</v>
      </c>
      <c r="T254" s="593" t="s">
        <v>288</v>
      </c>
      <c r="U254" s="615" t="s">
        <v>288</v>
      </c>
      <c r="V254" s="461" t="s">
        <v>288</v>
      </c>
      <c r="W254" s="461" t="s">
        <v>288</v>
      </c>
      <c r="X254" s="461" t="s">
        <v>288</v>
      </c>
      <c r="Y254" s="462" t="s">
        <v>288</v>
      </c>
    </row>
    <row r="255" spans="2:25" outlineLevel="1">
      <c r="B255" s="720" t="s">
        <v>446</v>
      </c>
      <c r="C255" s="1296" t="str">
        <f>IF('R8a - Net Debt input'!D137 = "","",'R8a - Net Debt input'!D137)</f>
        <v/>
      </c>
      <c r="D255" s="1297"/>
      <c r="E255" s="1297"/>
      <c r="F255" s="1297"/>
      <c r="G255" s="1297"/>
      <c r="H255" s="1297"/>
      <c r="I255" s="1298"/>
      <c r="J255" s="472"/>
      <c r="K255" s="473"/>
      <c r="L255" s="474"/>
      <c r="M255" s="1096"/>
      <c r="N255" s="1097"/>
      <c r="O255" s="1097"/>
      <c r="P255" s="1097"/>
      <c r="Q255" s="1097"/>
      <c r="R255" s="1097"/>
      <c r="S255" s="1097"/>
      <c r="T255" s="1098"/>
      <c r="U255" s="1099"/>
      <c r="V255" s="1097"/>
      <c r="W255" s="1097"/>
      <c r="X255" s="1097"/>
      <c r="Y255" s="1100"/>
    </row>
    <row r="256" spans="2:25" outlineLevel="1">
      <c r="B256" s="720" t="s">
        <v>447</v>
      </c>
      <c r="C256" s="1296" t="str">
        <f>IF('R8a - Net Debt input'!D138 = "","",'R8a - Net Debt input'!D138)</f>
        <v/>
      </c>
      <c r="D256" s="1297"/>
      <c r="E256" s="1297"/>
      <c r="F256" s="1297"/>
      <c r="G256" s="1297"/>
      <c r="H256" s="1297"/>
      <c r="I256" s="1298"/>
      <c r="J256" s="472"/>
      <c r="K256" s="473"/>
      <c r="L256" s="474"/>
      <c r="M256" s="1101"/>
      <c r="N256" s="1102"/>
      <c r="O256" s="1102"/>
      <c r="P256" s="1102"/>
      <c r="Q256" s="1102"/>
      <c r="R256" s="1102"/>
      <c r="S256" s="1102"/>
      <c r="T256" s="1103"/>
      <c r="U256" s="1104"/>
      <c r="V256" s="1102"/>
      <c r="W256" s="1102"/>
      <c r="X256" s="1102"/>
      <c r="Y256" s="1105"/>
    </row>
    <row r="257" spans="2:26" outlineLevel="1">
      <c r="B257" s="720" t="s">
        <v>448</v>
      </c>
      <c r="C257" s="1296" t="str">
        <f>IF('R8a - Net Debt input'!D139 = "","",'R8a - Net Debt input'!D139)</f>
        <v/>
      </c>
      <c r="D257" s="1297"/>
      <c r="E257" s="1297"/>
      <c r="F257" s="1297"/>
      <c r="G257" s="1297"/>
      <c r="H257" s="1297"/>
      <c r="I257" s="1298"/>
      <c r="J257" s="472"/>
      <c r="K257" s="473"/>
      <c r="L257" s="474"/>
      <c r="M257" s="1101"/>
      <c r="N257" s="1102"/>
      <c r="O257" s="1102"/>
      <c r="P257" s="1102"/>
      <c r="Q257" s="1102"/>
      <c r="R257" s="1102"/>
      <c r="S257" s="1102"/>
      <c r="T257" s="1103"/>
      <c r="U257" s="1104"/>
      <c r="V257" s="1102"/>
      <c r="W257" s="1102"/>
      <c r="X257" s="1102"/>
      <c r="Y257" s="1105"/>
    </row>
    <row r="258" spans="2:26" outlineLevel="1">
      <c r="B258" s="720" t="s">
        <v>449</v>
      </c>
      <c r="C258" s="1296" t="str">
        <f>IF('R8a - Net Debt input'!D140 = "","",'R8a - Net Debt input'!D140)</f>
        <v/>
      </c>
      <c r="D258" s="1297"/>
      <c r="E258" s="1297"/>
      <c r="F258" s="1297"/>
      <c r="G258" s="1297"/>
      <c r="H258" s="1297"/>
      <c r="I258" s="1298"/>
      <c r="J258" s="472"/>
      <c r="K258" s="473"/>
      <c r="L258" s="474"/>
      <c r="M258" s="1101"/>
      <c r="N258" s="1102"/>
      <c r="O258" s="1102"/>
      <c r="P258" s="1102"/>
      <c r="Q258" s="1102"/>
      <c r="R258" s="1102"/>
      <c r="S258" s="1102"/>
      <c r="T258" s="1103"/>
      <c r="U258" s="1104"/>
      <c r="V258" s="1102"/>
      <c r="W258" s="1102"/>
      <c r="X258" s="1102"/>
      <c r="Y258" s="1105"/>
    </row>
    <row r="259" spans="2:26" outlineLevel="1">
      <c r="B259" s="720" t="s">
        <v>450</v>
      </c>
      <c r="C259" s="1296" t="str">
        <f>IF('R8a - Net Debt input'!D141 = "","",'R8a - Net Debt input'!D141)</f>
        <v/>
      </c>
      <c r="D259" s="1297"/>
      <c r="E259" s="1297"/>
      <c r="F259" s="1297"/>
      <c r="G259" s="1297"/>
      <c r="H259" s="1297"/>
      <c r="I259" s="1298"/>
      <c r="J259" s="472"/>
      <c r="K259" s="473"/>
      <c r="L259" s="474"/>
      <c r="M259" s="1101"/>
      <c r="N259" s="1102"/>
      <c r="O259" s="1102"/>
      <c r="P259" s="1102"/>
      <c r="Q259" s="1102"/>
      <c r="R259" s="1102"/>
      <c r="S259" s="1102"/>
      <c r="T259" s="1103"/>
      <c r="U259" s="1104"/>
      <c r="V259" s="1102"/>
      <c r="W259" s="1102"/>
      <c r="X259" s="1102"/>
      <c r="Y259" s="1105"/>
    </row>
    <row r="260" spans="2:26" outlineLevel="1">
      <c r="B260" s="720" t="s">
        <v>451</v>
      </c>
      <c r="C260" s="1296" t="str">
        <f>IF('R8a - Net Debt input'!D142 = "","",'R8a - Net Debt input'!D142)</f>
        <v/>
      </c>
      <c r="D260" s="1297"/>
      <c r="E260" s="1297"/>
      <c r="F260" s="1297"/>
      <c r="G260" s="1297"/>
      <c r="H260" s="1297"/>
      <c r="I260" s="1298"/>
      <c r="J260" s="472"/>
      <c r="K260" s="473"/>
      <c r="L260" s="474"/>
      <c r="M260" s="1101"/>
      <c r="N260" s="1102"/>
      <c r="O260" s="1102"/>
      <c r="P260" s="1102"/>
      <c r="Q260" s="1102"/>
      <c r="R260" s="1102"/>
      <c r="S260" s="1102"/>
      <c r="T260" s="1103"/>
      <c r="U260" s="1104"/>
      <c r="V260" s="1102"/>
      <c r="W260" s="1102"/>
      <c r="X260" s="1102"/>
      <c r="Y260" s="1105"/>
    </row>
    <row r="261" spans="2:26" outlineLevel="1">
      <c r="B261" s="720" t="s">
        <v>452</v>
      </c>
      <c r="C261" s="1296" t="str">
        <f>IF('R8a - Net Debt input'!D143 = "","",'R8a - Net Debt input'!D143)</f>
        <v/>
      </c>
      <c r="D261" s="1297"/>
      <c r="E261" s="1297"/>
      <c r="F261" s="1297"/>
      <c r="G261" s="1297"/>
      <c r="H261" s="1297"/>
      <c r="I261" s="1298"/>
      <c r="J261" s="472"/>
      <c r="K261" s="473"/>
      <c r="L261" s="474"/>
      <c r="M261" s="1101"/>
      <c r="N261" s="1102"/>
      <c r="O261" s="1102"/>
      <c r="P261" s="1102"/>
      <c r="Q261" s="1102"/>
      <c r="R261" s="1102"/>
      <c r="S261" s="1102"/>
      <c r="T261" s="1103"/>
      <c r="U261" s="1104"/>
      <c r="V261" s="1102"/>
      <c r="W261" s="1102"/>
      <c r="X261" s="1102"/>
      <c r="Y261" s="1105"/>
    </row>
    <row r="262" spans="2:26" outlineLevel="1">
      <c r="B262" s="720" t="s">
        <v>453</v>
      </c>
      <c r="C262" s="1296" t="str">
        <f>IF('R8a - Net Debt input'!D144 = "","",'R8a - Net Debt input'!D144)</f>
        <v/>
      </c>
      <c r="D262" s="1297"/>
      <c r="E262" s="1297"/>
      <c r="F262" s="1297"/>
      <c r="G262" s="1297"/>
      <c r="H262" s="1297"/>
      <c r="I262" s="1298"/>
      <c r="J262" s="472"/>
      <c r="K262" s="473"/>
      <c r="L262" s="474"/>
      <c r="M262" s="1101"/>
      <c r="N262" s="1102"/>
      <c r="O262" s="1102"/>
      <c r="P262" s="1102"/>
      <c r="Q262" s="1102"/>
      <c r="R262" s="1102"/>
      <c r="S262" s="1102"/>
      <c r="T262" s="1103"/>
      <c r="U262" s="1104"/>
      <c r="V262" s="1102"/>
      <c r="W262" s="1102"/>
      <c r="X262" s="1102"/>
      <c r="Y262" s="1105"/>
    </row>
    <row r="263" spans="2:26" outlineLevel="1">
      <c r="B263" s="720" t="s">
        <v>454</v>
      </c>
      <c r="C263" s="1296" t="str">
        <f>IF('R8a - Net Debt input'!D145 = "","",'R8a - Net Debt input'!D145)</f>
        <v/>
      </c>
      <c r="D263" s="1297"/>
      <c r="E263" s="1297"/>
      <c r="F263" s="1297"/>
      <c r="G263" s="1297"/>
      <c r="H263" s="1297"/>
      <c r="I263" s="1298"/>
      <c r="J263" s="472"/>
      <c r="K263" s="473"/>
      <c r="L263" s="474"/>
      <c r="M263" s="1106"/>
      <c r="N263" s="1107"/>
      <c r="O263" s="1107"/>
      <c r="P263" s="1107"/>
      <c r="Q263" s="1107"/>
      <c r="R263" s="1107"/>
      <c r="S263" s="1107"/>
      <c r="T263" s="1108"/>
      <c r="U263" s="1109"/>
      <c r="V263" s="1107"/>
      <c r="W263" s="1107"/>
      <c r="X263" s="1107"/>
      <c r="Y263" s="1110"/>
    </row>
    <row r="264" spans="2:26" outlineLevel="1">
      <c r="B264" s="363"/>
      <c r="C264" s="363"/>
      <c r="D264" s="363"/>
      <c r="E264" s="363"/>
      <c r="F264" s="363"/>
      <c r="L264" s="373" t="s">
        <v>12</v>
      </c>
      <c r="M264" s="1525">
        <f t="shared" ref="M264:Y264" si="52">SUM(M255:M263)</f>
        <v>0</v>
      </c>
      <c r="N264" s="1526">
        <f t="shared" si="52"/>
        <v>0</v>
      </c>
      <c r="O264" s="1526">
        <f t="shared" si="52"/>
        <v>0</v>
      </c>
      <c r="P264" s="1526">
        <f t="shared" si="52"/>
        <v>0</v>
      </c>
      <c r="Q264" s="1526">
        <f t="shared" si="52"/>
        <v>0</v>
      </c>
      <c r="R264" s="1526">
        <f t="shared" si="52"/>
        <v>0</v>
      </c>
      <c r="S264" s="1526">
        <f t="shared" si="52"/>
        <v>0</v>
      </c>
      <c r="T264" s="1529">
        <f t="shared" si="52"/>
        <v>0</v>
      </c>
      <c r="U264" s="1527">
        <f t="shared" si="52"/>
        <v>0</v>
      </c>
      <c r="V264" s="1526">
        <f t="shared" si="52"/>
        <v>0</v>
      </c>
      <c r="W264" s="1526">
        <f t="shared" si="52"/>
        <v>0</v>
      </c>
      <c r="X264" s="1526">
        <f t="shared" si="52"/>
        <v>0</v>
      </c>
      <c r="Y264" s="1528">
        <f t="shared" si="52"/>
        <v>0</v>
      </c>
    </row>
    <row r="265" spans="2:26" outlineLevel="1">
      <c r="B265" s="363"/>
      <c r="C265" s="363"/>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row>
    <row r="266" spans="2:26" ht="18" outlineLevel="1">
      <c r="C266" s="363"/>
      <c r="D266" s="575" t="s">
        <v>298</v>
      </c>
      <c r="E266" s="576"/>
      <c r="F266" s="576"/>
      <c r="G266" s="576"/>
      <c r="H266" s="576"/>
      <c r="I266" s="576"/>
      <c r="J266" s="576"/>
      <c r="K266" s="576"/>
      <c r="L266" s="628"/>
      <c r="M266" s="576"/>
      <c r="N266" s="576"/>
      <c r="O266" s="576"/>
      <c r="P266" s="576"/>
      <c r="Q266" s="576"/>
      <c r="R266" s="576"/>
      <c r="S266" s="576"/>
      <c r="T266" s="576"/>
      <c r="U266" s="604"/>
      <c r="V266" s="576"/>
      <c r="W266" s="576"/>
      <c r="X266" s="576"/>
      <c r="Y266" s="576"/>
    </row>
    <row r="267" spans="2:26" s="386" customFormat="1" ht="14.25">
      <c r="B267" s="561"/>
      <c r="C267" s="562"/>
      <c r="D267" s="562"/>
      <c r="E267" s="562"/>
      <c r="F267" s="562"/>
      <c r="G267" s="563"/>
      <c r="H267" s="563"/>
      <c r="I267" s="563"/>
      <c r="J267" s="563"/>
      <c r="K267" s="563"/>
      <c r="L267" s="561"/>
      <c r="M267" s="562"/>
      <c r="N267" s="562"/>
      <c r="O267" s="562"/>
      <c r="P267" s="562"/>
      <c r="Q267" s="562"/>
      <c r="R267" s="562"/>
      <c r="S267" s="562"/>
      <c r="T267" s="562"/>
      <c r="U267" s="609"/>
      <c r="V267" s="562"/>
      <c r="W267" s="562"/>
      <c r="X267" s="562"/>
      <c r="Y267" s="562"/>
    </row>
    <row r="268" spans="2:26" ht="49.5" customHeight="1" outlineLevel="1">
      <c r="B268" s="1693" t="s">
        <v>287</v>
      </c>
      <c r="C268" s="1695" t="s">
        <v>334</v>
      </c>
      <c r="D268" s="1696"/>
      <c r="E268" s="1696"/>
      <c r="F268" s="1696"/>
      <c r="G268" s="1696"/>
      <c r="H268" s="1696"/>
      <c r="I268" s="1697"/>
      <c r="L268" s="362"/>
      <c r="M268" s="457" t="s">
        <v>333</v>
      </c>
      <c r="N268" s="458" t="s">
        <v>333</v>
      </c>
      <c r="O268" s="458" t="s">
        <v>333</v>
      </c>
      <c r="P268" s="458" t="s">
        <v>333</v>
      </c>
      <c r="Q268" s="458" t="s">
        <v>333</v>
      </c>
      <c r="R268" s="458" t="s">
        <v>333</v>
      </c>
      <c r="S268" s="458" t="s">
        <v>333</v>
      </c>
      <c r="T268" s="592" t="s">
        <v>333</v>
      </c>
      <c r="U268" s="614" t="s">
        <v>333</v>
      </c>
      <c r="V268" s="458" t="s">
        <v>333</v>
      </c>
      <c r="W268" s="458" t="s">
        <v>333</v>
      </c>
      <c r="X268" s="458" t="s">
        <v>333</v>
      </c>
      <c r="Y268" s="459" t="s">
        <v>333</v>
      </c>
    </row>
    <row r="269" spans="2:26" outlineLevel="1">
      <c r="B269" s="1694"/>
      <c r="C269" s="1698"/>
      <c r="D269" s="1699"/>
      <c r="E269" s="1699"/>
      <c r="F269" s="1699"/>
      <c r="G269" s="1699"/>
      <c r="H269" s="1699"/>
      <c r="I269" s="1700"/>
      <c r="L269" s="362"/>
      <c r="M269" s="460" t="s">
        <v>288</v>
      </c>
      <c r="N269" s="461" t="s">
        <v>288</v>
      </c>
      <c r="O269" s="461" t="s">
        <v>288</v>
      </c>
      <c r="P269" s="461" t="s">
        <v>288</v>
      </c>
      <c r="Q269" s="461" t="s">
        <v>288</v>
      </c>
      <c r="R269" s="461" t="s">
        <v>288</v>
      </c>
      <c r="S269" s="461" t="s">
        <v>288</v>
      </c>
      <c r="T269" s="593" t="s">
        <v>288</v>
      </c>
      <c r="U269" s="615" t="s">
        <v>288</v>
      </c>
      <c r="V269" s="461" t="s">
        <v>288</v>
      </c>
      <c r="W269" s="461" t="s">
        <v>288</v>
      </c>
      <c r="X269" s="461" t="s">
        <v>288</v>
      </c>
      <c r="Y269" s="462" t="s">
        <v>288</v>
      </c>
    </row>
    <row r="270" spans="2:26" outlineLevel="1">
      <c r="B270" s="720" t="s">
        <v>446</v>
      </c>
      <c r="C270" s="1683" t="str">
        <f>IF('R8a - Net Debt input'!D137 = "","",'R8a - Net Debt input'!D137)</f>
        <v/>
      </c>
      <c r="D270" s="1684"/>
      <c r="E270" s="1684"/>
      <c r="F270" s="1684"/>
      <c r="G270" s="1684"/>
      <c r="H270" s="1684"/>
      <c r="I270" s="1685"/>
      <c r="J270" s="472"/>
      <c r="K270" s="473"/>
      <c r="L270" s="474"/>
      <c r="M270" s="1096"/>
      <c r="N270" s="1097"/>
      <c r="O270" s="1097"/>
      <c r="P270" s="1097"/>
      <c r="Q270" s="1097"/>
      <c r="R270" s="1097"/>
      <c r="S270" s="1097"/>
      <c r="T270" s="1098"/>
      <c r="U270" s="1099"/>
      <c r="V270" s="1097"/>
      <c r="W270" s="1097"/>
      <c r="X270" s="1097"/>
      <c r="Y270" s="1100"/>
    </row>
    <row r="271" spans="2:26" outlineLevel="1">
      <c r="B271" s="720" t="s">
        <v>447</v>
      </c>
      <c r="C271" s="1683" t="str">
        <f>IF('R8a - Net Debt input'!D138 = "","",'R8a - Net Debt input'!D138)</f>
        <v/>
      </c>
      <c r="D271" s="1684"/>
      <c r="E271" s="1684"/>
      <c r="F271" s="1684"/>
      <c r="G271" s="1684"/>
      <c r="H271" s="1684"/>
      <c r="I271" s="1685"/>
      <c r="J271" s="472"/>
      <c r="K271" s="473"/>
      <c r="L271" s="474"/>
      <c r="M271" s="1101"/>
      <c r="N271" s="1102"/>
      <c r="O271" s="1102"/>
      <c r="P271" s="1102"/>
      <c r="Q271" s="1102"/>
      <c r="R271" s="1102"/>
      <c r="S271" s="1102"/>
      <c r="T271" s="1103"/>
      <c r="U271" s="1104"/>
      <c r="V271" s="1102"/>
      <c r="W271" s="1102"/>
      <c r="X271" s="1102"/>
      <c r="Y271" s="1105"/>
    </row>
    <row r="272" spans="2:26" outlineLevel="1">
      <c r="B272" s="720" t="s">
        <v>448</v>
      </c>
      <c r="C272" s="1683" t="str">
        <f>IF('R8a - Net Debt input'!D139 = "","",'R8a - Net Debt input'!D139)</f>
        <v/>
      </c>
      <c r="D272" s="1684"/>
      <c r="E272" s="1684"/>
      <c r="F272" s="1684"/>
      <c r="G272" s="1684"/>
      <c r="H272" s="1684"/>
      <c r="I272" s="1685"/>
      <c r="J272" s="472"/>
      <c r="K272" s="473"/>
      <c r="L272" s="474"/>
      <c r="M272" s="1101"/>
      <c r="N272" s="1102"/>
      <c r="O272" s="1102"/>
      <c r="P272" s="1102"/>
      <c r="Q272" s="1102"/>
      <c r="R272" s="1102"/>
      <c r="S272" s="1102"/>
      <c r="T272" s="1103"/>
      <c r="U272" s="1104"/>
      <c r="V272" s="1102"/>
      <c r="W272" s="1102"/>
      <c r="X272" s="1102"/>
      <c r="Y272" s="1105"/>
    </row>
    <row r="273" spans="2:31" outlineLevel="1">
      <c r="B273" s="720" t="s">
        <v>449</v>
      </c>
      <c r="C273" s="1683" t="str">
        <f>IF('R8a - Net Debt input'!D140 = "","",'R8a - Net Debt input'!D140)</f>
        <v/>
      </c>
      <c r="D273" s="1684"/>
      <c r="E273" s="1684"/>
      <c r="F273" s="1684"/>
      <c r="G273" s="1684"/>
      <c r="H273" s="1684"/>
      <c r="I273" s="1685"/>
      <c r="J273" s="472"/>
      <c r="K273" s="473"/>
      <c r="L273" s="474"/>
      <c r="M273" s="1101"/>
      <c r="N273" s="1102"/>
      <c r="O273" s="1102"/>
      <c r="P273" s="1102"/>
      <c r="Q273" s="1102"/>
      <c r="R273" s="1102"/>
      <c r="S273" s="1102"/>
      <c r="T273" s="1103"/>
      <c r="U273" s="1104"/>
      <c r="V273" s="1102"/>
      <c r="W273" s="1102"/>
      <c r="X273" s="1102"/>
      <c r="Y273" s="1105"/>
    </row>
    <row r="274" spans="2:31" outlineLevel="1">
      <c r="B274" s="720" t="s">
        <v>450</v>
      </c>
      <c r="C274" s="1683" t="str">
        <f>IF('R8a - Net Debt input'!D141 = "","",'R8a - Net Debt input'!D141)</f>
        <v/>
      </c>
      <c r="D274" s="1684"/>
      <c r="E274" s="1684"/>
      <c r="F274" s="1684"/>
      <c r="G274" s="1684"/>
      <c r="H274" s="1684"/>
      <c r="I274" s="1685"/>
      <c r="J274" s="472"/>
      <c r="K274" s="473"/>
      <c r="L274" s="474"/>
      <c r="M274" s="1101"/>
      <c r="N274" s="1102"/>
      <c r="O274" s="1102"/>
      <c r="P274" s="1102"/>
      <c r="Q274" s="1102"/>
      <c r="R274" s="1102"/>
      <c r="S274" s="1102"/>
      <c r="T274" s="1103"/>
      <c r="U274" s="1104"/>
      <c r="V274" s="1102"/>
      <c r="W274" s="1102"/>
      <c r="X274" s="1102"/>
      <c r="Y274" s="1105"/>
    </row>
    <row r="275" spans="2:31" outlineLevel="1">
      <c r="B275" s="720" t="s">
        <v>451</v>
      </c>
      <c r="C275" s="1683" t="str">
        <f>IF('R8a - Net Debt input'!D142 = "","",'R8a - Net Debt input'!D142)</f>
        <v/>
      </c>
      <c r="D275" s="1684"/>
      <c r="E275" s="1684"/>
      <c r="F275" s="1684"/>
      <c r="G275" s="1684"/>
      <c r="H275" s="1684"/>
      <c r="I275" s="1685"/>
      <c r="J275" s="472"/>
      <c r="K275" s="473"/>
      <c r="L275" s="474"/>
      <c r="M275" s="1101"/>
      <c r="N275" s="1102"/>
      <c r="O275" s="1102"/>
      <c r="P275" s="1102"/>
      <c r="Q275" s="1102"/>
      <c r="R275" s="1102"/>
      <c r="S275" s="1102"/>
      <c r="T275" s="1103"/>
      <c r="U275" s="1104"/>
      <c r="V275" s="1102"/>
      <c r="W275" s="1102"/>
      <c r="X275" s="1102"/>
      <c r="Y275" s="1105"/>
    </row>
    <row r="276" spans="2:31" outlineLevel="1">
      <c r="B276" s="720" t="s">
        <v>452</v>
      </c>
      <c r="C276" s="1683" t="str">
        <f>IF('R8a - Net Debt input'!D143 = "","",'R8a - Net Debt input'!D143)</f>
        <v/>
      </c>
      <c r="D276" s="1684"/>
      <c r="E276" s="1684"/>
      <c r="F276" s="1684"/>
      <c r="G276" s="1684"/>
      <c r="H276" s="1684"/>
      <c r="I276" s="1685"/>
      <c r="J276" s="472"/>
      <c r="K276" s="473"/>
      <c r="L276" s="474"/>
      <c r="M276" s="1101"/>
      <c r="N276" s="1102"/>
      <c r="O276" s="1102"/>
      <c r="P276" s="1102"/>
      <c r="Q276" s="1102"/>
      <c r="R276" s="1102"/>
      <c r="S276" s="1102"/>
      <c r="T276" s="1103"/>
      <c r="U276" s="1104"/>
      <c r="V276" s="1102"/>
      <c r="W276" s="1102"/>
      <c r="X276" s="1102"/>
      <c r="Y276" s="1105"/>
    </row>
    <row r="277" spans="2:31" outlineLevel="1">
      <c r="B277" s="720" t="s">
        <v>453</v>
      </c>
      <c r="C277" s="1683" t="str">
        <f>IF('R8a - Net Debt input'!D144 = "","",'R8a - Net Debt input'!D144)</f>
        <v/>
      </c>
      <c r="D277" s="1684"/>
      <c r="E277" s="1684"/>
      <c r="F277" s="1684"/>
      <c r="G277" s="1684"/>
      <c r="H277" s="1684"/>
      <c r="I277" s="1685"/>
      <c r="J277" s="472"/>
      <c r="K277" s="473"/>
      <c r="L277" s="474"/>
      <c r="M277" s="1101"/>
      <c r="N277" s="1102"/>
      <c r="O277" s="1102"/>
      <c r="P277" s="1102"/>
      <c r="Q277" s="1102"/>
      <c r="R277" s="1102"/>
      <c r="S277" s="1102"/>
      <c r="T277" s="1103"/>
      <c r="U277" s="1104"/>
      <c r="V277" s="1102"/>
      <c r="W277" s="1102"/>
      <c r="X277" s="1102"/>
      <c r="Y277" s="1105"/>
    </row>
    <row r="278" spans="2:31" outlineLevel="1">
      <c r="B278" s="720" t="s">
        <v>454</v>
      </c>
      <c r="C278" s="1683" t="str">
        <f>IF('R8a - Net Debt input'!D145 = "","",'R8a - Net Debt input'!D145)</f>
        <v/>
      </c>
      <c r="D278" s="1684"/>
      <c r="E278" s="1684"/>
      <c r="F278" s="1684"/>
      <c r="G278" s="1684"/>
      <c r="H278" s="1684"/>
      <c r="I278" s="1685"/>
      <c r="J278" s="472"/>
      <c r="K278" s="473"/>
      <c r="L278" s="474"/>
      <c r="M278" s="1106"/>
      <c r="N278" s="1107"/>
      <c r="O278" s="1107"/>
      <c r="P278" s="1107"/>
      <c r="Q278" s="1107"/>
      <c r="R278" s="1107"/>
      <c r="S278" s="1107"/>
      <c r="T278" s="1108"/>
      <c r="U278" s="1109"/>
      <c r="V278" s="1107"/>
      <c r="W278" s="1107"/>
      <c r="X278" s="1107"/>
      <c r="Y278" s="1110"/>
    </row>
    <row r="279" spans="2:31" outlineLevel="1">
      <c r="B279" s="363"/>
      <c r="C279" s="363"/>
      <c r="D279" s="363"/>
      <c r="E279" s="363"/>
      <c r="F279" s="363"/>
      <c r="L279" s="373" t="s">
        <v>12</v>
      </c>
      <c r="M279" s="1525">
        <f t="shared" ref="M279:Y279" si="53">SUM(M270:M278)</f>
        <v>0</v>
      </c>
      <c r="N279" s="1526">
        <f t="shared" si="53"/>
        <v>0</v>
      </c>
      <c r="O279" s="1526">
        <f t="shared" si="53"/>
        <v>0</v>
      </c>
      <c r="P279" s="1526">
        <f t="shared" si="53"/>
        <v>0</v>
      </c>
      <c r="Q279" s="1526">
        <f t="shared" si="53"/>
        <v>0</v>
      </c>
      <c r="R279" s="1526">
        <f t="shared" si="53"/>
        <v>0</v>
      </c>
      <c r="S279" s="1526">
        <f t="shared" si="53"/>
        <v>0</v>
      </c>
      <c r="T279" s="1529">
        <f t="shared" si="53"/>
        <v>0</v>
      </c>
      <c r="U279" s="1527">
        <f t="shared" si="53"/>
        <v>0</v>
      </c>
      <c r="V279" s="1526">
        <f t="shared" si="53"/>
        <v>0</v>
      </c>
      <c r="W279" s="1526">
        <f t="shared" si="53"/>
        <v>0</v>
      </c>
      <c r="X279" s="1526">
        <f t="shared" si="53"/>
        <v>0</v>
      </c>
      <c r="Y279" s="1528">
        <f t="shared" si="53"/>
        <v>0</v>
      </c>
    </row>
    <row r="280" spans="2:31">
      <c r="D280" s="363"/>
      <c r="E280" s="363"/>
      <c r="F280" s="363"/>
      <c r="L280" s="363"/>
      <c r="M280" s="363"/>
      <c r="N280" s="363"/>
      <c r="O280" s="363"/>
      <c r="P280" s="363"/>
      <c r="Q280" s="363"/>
      <c r="R280" s="363"/>
      <c r="S280" s="363"/>
      <c r="T280" s="363"/>
      <c r="U280" s="607"/>
      <c r="V280" s="363"/>
      <c r="W280" s="363"/>
      <c r="X280" s="363"/>
      <c r="Y280" s="363"/>
    </row>
    <row r="281" spans="2:31" ht="14.25">
      <c r="B281" s="553" t="s">
        <v>457</v>
      </c>
      <c r="C281" s="554" t="s">
        <v>718</v>
      </c>
      <c r="D281" s="554"/>
      <c r="E281" s="554"/>
      <c r="F281" s="554"/>
      <c r="G281" s="555"/>
      <c r="H281" s="555"/>
      <c r="I281" s="555"/>
      <c r="J281" s="555"/>
      <c r="K281" s="555"/>
      <c r="L281" s="553"/>
      <c r="M281" s="554"/>
      <c r="N281" s="554"/>
      <c r="O281" s="554"/>
      <c r="P281" s="554"/>
      <c r="Q281" s="554"/>
      <c r="R281" s="554"/>
      <c r="S281" s="554"/>
      <c r="T281" s="554"/>
      <c r="U281" s="608"/>
      <c r="V281" s="554"/>
      <c r="W281" s="554"/>
      <c r="X281" s="554"/>
      <c r="Y281" s="554"/>
    </row>
    <row r="282" spans="2:31" outlineLevel="1">
      <c r="B282" s="476"/>
      <c r="C282" s="386"/>
      <c r="D282" s="386"/>
      <c r="E282" s="386"/>
      <c r="F282" s="386"/>
      <c r="G282" s="386"/>
      <c r="H282" s="386"/>
      <c r="I282" s="386"/>
      <c r="J282" s="386"/>
      <c r="K282" s="386"/>
      <c r="L282" s="386"/>
      <c r="M282" s="386"/>
      <c r="N282" s="386"/>
      <c r="O282" s="386"/>
      <c r="P282" s="386"/>
      <c r="Q282" s="386"/>
      <c r="R282" s="386"/>
      <c r="T282" s="358"/>
      <c r="U282" s="358"/>
      <c r="V282" s="358"/>
      <c r="W282" s="358"/>
      <c r="X282" s="358"/>
      <c r="Z282" s="358"/>
      <c r="AA282" s="619"/>
      <c r="AB282" s="358"/>
      <c r="AC282" s="358"/>
      <c r="AD282" s="358"/>
      <c r="AE282" s="358"/>
    </row>
    <row r="283" spans="2:31" ht="18" outlineLevel="1">
      <c r="B283" s="362"/>
      <c r="C283" s="363"/>
      <c r="D283" s="575" t="s">
        <v>286</v>
      </c>
      <c r="E283" s="580"/>
      <c r="F283" s="580"/>
      <c r="G283" s="576"/>
      <c r="H283" s="576"/>
      <c r="I283" s="576"/>
      <c r="J283" s="576"/>
      <c r="K283" s="576"/>
      <c r="L283" s="628"/>
      <c r="M283" s="580"/>
      <c r="N283" s="580"/>
      <c r="O283" s="580"/>
      <c r="P283" s="580"/>
      <c r="Q283" s="580"/>
      <c r="R283" s="580"/>
      <c r="S283" s="580"/>
      <c r="T283" s="580"/>
      <c r="U283" s="610"/>
      <c r="V283" s="580"/>
      <c r="W283" s="580"/>
      <c r="X283" s="580"/>
      <c r="Y283" s="580"/>
    </row>
    <row r="284" spans="2:31" outlineLevel="1">
      <c r="B284" s="476"/>
      <c r="C284" s="386"/>
      <c r="D284" s="386"/>
      <c r="E284" s="386"/>
      <c r="F284" s="386"/>
      <c r="G284" s="386"/>
      <c r="H284" s="386"/>
      <c r="I284" s="386"/>
      <c r="J284" s="386"/>
      <c r="K284" s="386"/>
      <c r="L284" s="386"/>
      <c r="M284" s="386"/>
      <c r="N284" s="386"/>
      <c r="O284" s="386"/>
      <c r="P284" s="386"/>
      <c r="Q284" s="386"/>
      <c r="R284" s="386"/>
      <c r="T284" s="358"/>
      <c r="U284" s="358"/>
      <c r="V284" s="358"/>
      <c r="W284" s="358"/>
      <c r="X284" s="358"/>
      <c r="Z284" s="358"/>
      <c r="AA284" s="361"/>
      <c r="AB284" s="358"/>
      <c r="AC284" s="358"/>
      <c r="AD284" s="358"/>
      <c r="AE284" s="358"/>
    </row>
    <row r="285" spans="2:31" s="1208" customFormat="1" ht="31.5" customHeight="1" outlineLevel="1">
      <c r="B285" s="1211"/>
      <c r="C285" s="684" t="s">
        <v>404</v>
      </c>
      <c r="D285" s="1281" t="s">
        <v>405</v>
      </c>
      <c r="E285" s="1674" t="s">
        <v>459</v>
      </c>
      <c r="F285" s="1675"/>
      <c r="G285" s="1675"/>
      <c r="H285" s="1675"/>
      <c r="I285" s="1676"/>
      <c r="J285" s="386"/>
      <c r="K285" s="386"/>
      <c r="L285" s="386"/>
      <c r="U285" s="1209"/>
    </row>
    <row r="286" spans="2:31" s="1227" customFormat="1" ht="45.75" customHeight="1" outlineLevel="1">
      <c r="B286" s="1212" t="s">
        <v>287</v>
      </c>
      <c r="C286" s="1213" t="s">
        <v>414</v>
      </c>
      <c r="D286" s="1214" t="s">
        <v>414</v>
      </c>
      <c r="E286" s="1677"/>
      <c r="F286" s="1678"/>
      <c r="G286" s="1678"/>
      <c r="H286" s="1678"/>
      <c r="I286" s="1679"/>
      <c r="J286" s="386"/>
      <c r="K286" s="386"/>
      <c r="L286" s="386"/>
      <c r="M286" s="1222" t="s">
        <v>288</v>
      </c>
      <c r="N286" s="1223" t="s">
        <v>288</v>
      </c>
      <c r="O286" s="1223" t="s">
        <v>288</v>
      </c>
      <c r="P286" s="1223" t="s">
        <v>288</v>
      </c>
      <c r="Q286" s="1223" t="s">
        <v>288</v>
      </c>
      <c r="R286" s="1223" t="s">
        <v>288</v>
      </c>
      <c r="S286" s="1223" t="s">
        <v>288</v>
      </c>
      <c r="T286" s="1224" t="s">
        <v>288</v>
      </c>
      <c r="U286" s="1225" t="s">
        <v>288</v>
      </c>
      <c r="V286" s="1223" t="s">
        <v>288</v>
      </c>
      <c r="W286" s="1223" t="s">
        <v>288</v>
      </c>
      <c r="X286" s="1223" t="s">
        <v>288</v>
      </c>
      <c r="Y286" s="1226" t="s">
        <v>288</v>
      </c>
    </row>
    <row r="287" spans="2:31" outlineLevel="1">
      <c r="B287" s="1276" t="s">
        <v>471</v>
      </c>
      <c r="C287" s="477">
        <f>IF('R8a - Net Debt input'!D153 = "","",'R8a - Net Debt input'!D153)</f>
        <v>40108</v>
      </c>
      <c r="D287" s="477">
        <f>IF('R8a - Net Debt input'!E153 = "","",'R8a - Net Debt input'!E153)</f>
        <v>43773</v>
      </c>
      <c r="E287" s="1291" t="str">
        <f>IF('R8a - Net Debt input'!F153 = "","",'R8a - Net Debt input'!F153)</f>
        <v>10 YR SWAP: PAY 6M Libor +85 bp GBP 30.0 M RCV 4.02000% HKD 383.0 M MAT: 04-NOV-2019</v>
      </c>
      <c r="F287" s="1292"/>
      <c r="G287" s="1292"/>
      <c r="H287" s="1292"/>
      <c r="I287" s="1293"/>
      <c r="J287" s="386"/>
      <c r="K287" s="386"/>
      <c r="L287" s="386"/>
      <c r="M287" s="1530">
        <v>0</v>
      </c>
      <c r="N287" s="1530">
        <v>0</v>
      </c>
      <c r="O287" s="1530">
        <v>0</v>
      </c>
      <c r="P287" s="1530">
        <v>0</v>
      </c>
      <c r="Q287" s="1141">
        <v>-1.0119066500000002</v>
      </c>
      <c r="R287" s="1141">
        <v>-1</v>
      </c>
      <c r="S287" s="1141">
        <v>-0.6</v>
      </c>
      <c r="T287" s="1530">
        <v>0</v>
      </c>
      <c r="U287" s="1530">
        <v>0</v>
      </c>
      <c r="V287" s="1530">
        <v>0</v>
      </c>
      <c r="W287" s="1530">
        <v>0</v>
      </c>
      <c r="X287" s="1530">
        <v>0</v>
      </c>
      <c r="Y287" s="1530">
        <v>0</v>
      </c>
    </row>
    <row r="288" spans="2:31" outlineLevel="1">
      <c r="B288" s="655" t="s">
        <v>474</v>
      </c>
      <c r="C288" s="477">
        <f>IF('R8a - Net Debt input'!D154 = "","",'R8a - Net Debt input'!D154)</f>
        <v>40200</v>
      </c>
      <c r="D288" s="477">
        <f>IF('R8a - Net Debt input'!E154 = "","",'R8a - Net Debt input'!E154)</f>
        <v>43864</v>
      </c>
      <c r="E288" s="1291" t="str">
        <f>IF('R8a - Net Debt input'!F154 = "","",'R8a - Net Debt input'!F154)</f>
        <v>10 YR SWAP: PAY 6M Libor +70 bp GBP 30.4 M RCV 4.23000% HKD 380.0 M MAT: 03-FEB-2020</v>
      </c>
      <c r="F288" s="1292"/>
      <c r="G288" s="1292"/>
      <c r="H288" s="1292"/>
      <c r="I288" s="1293"/>
      <c r="J288" s="386"/>
      <c r="K288" s="386"/>
      <c r="L288" s="386"/>
      <c r="M288" s="1530">
        <v>0</v>
      </c>
      <c r="N288" s="1530">
        <v>0</v>
      </c>
      <c r="O288" s="1530">
        <v>0</v>
      </c>
      <c r="P288" s="1530">
        <v>0</v>
      </c>
      <c r="Q288" s="1141">
        <v>-1.1610700900000002</v>
      </c>
      <c r="R288" s="1141">
        <v>-1.1000000000000001</v>
      </c>
      <c r="S288" s="1141">
        <v>-1</v>
      </c>
      <c r="T288" s="1530">
        <v>0</v>
      </c>
      <c r="U288" s="1530">
        <v>0</v>
      </c>
      <c r="V288" s="1530">
        <v>0</v>
      </c>
      <c r="W288" s="1530">
        <v>0</v>
      </c>
      <c r="X288" s="1530">
        <v>0</v>
      </c>
      <c r="Y288" s="1530">
        <v>0</v>
      </c>
    </row>
    <row r="289" spans="2:26" outlineLevel="1">
      <c r="B289" s="655" t="s">
        <v>475</v>
      </c>
      <c r="C289" s="477">
        <f>IF('R8a - Net Debt input'!D155 = "","",'R8a - Net Debt input'!D155)</f>
        <v>41257</v>
      </c>
      <c r="D289" s="477">
        <f>IF('R8a - Net Debt input'!E155 = "","",'R8a - Net Debt input'!E155)</f>
        <v>46742</v>
      </c>
      <c r="E289" s="1291" t="str">
        <f>IF('R8a - Net Debt input'!F155 = "","",'R8a - Net Debt input'!F155)</f>
        <v>15 YR SWAP: PAY 6M Libor +98 bp GBP 24.0 M RCV 3.05000% HKD 300.0 M MAT: 21-DEC-2027</v>
      </c>
      <c r="F289" s="1292"/>
      <c r="G289" s="1292"/>
      <c r="H289" s="1292"/>
      <c r="I289" s="1293"/>
      <c r="J289" s="386"/>
      <c r="K289" s="386"/>
      <c r="L289" s="386"/>
      <c r="M289" s="1530">
        <v>0</v>
      </c>
      <c r="N289" s="1530">
        <v>0</v>
      </c>
      <c r="O289" s="1530">
        <v>0</v>
      </c>
      <c r="P289" s="1530">
        <v>0</v>
      </c>
      <c r="Q289" s="1141">
        <v>-0.51662235999999995</v>
      </c>
      <c r="R289" s="1141">
        <v>-0.5</v>
      </c>
      <c r="S289" s="1141">
        <v>-0.5</v>
      </c>
      <c r="T289" s="1141">
        <v>-0.56950559032966996</v>
      </c>
      <c r="U289" s="1141">
        <v>-0.60320847596990002</v>
      </c>
      <c r="V289" s="1141">
        <v>-0.6111389937362639</v>
      </c>
      <c r="W289" s="1141">
        <v>-0.58920523199003205</v>
      </c>
      <c r="X289" s="1141">
        <v>-0.57218690148594198</v>
      </c>
      <c r="Y289" s="1141">
        <v>-0.56551884324643398</v>
      </c>
    </row>
    <row r="290" spans="2:26" outlineLevel="1">
      <c r="B290" s="655" t="s">
        <v>476</v>
      </c>
      <c r="C290" s="477">
        <f>IF('R8a - Net Debt input'!D156 = "","",'R8a - Net Debt input'!D156)</f>
        <v>36189</v>
      </c>
      <c r="D290" s="477">
        <f>IF('R8a - Net Debt input'!E156 = "","",'R8a - Net Debt input'!E156)</f>
        <v>47200</v>
      </c>
      <c r="E290" s="1291" t="str">
        <f>IF('R8a - Net Debt input'!F156 = "","",'R8a - Net Debt input'!F156)</f>
        <v>30 YR SWAP: PAY 3M Libor +30 bp GBP 52.2 M RCV 4.31000% USD 85.8 M MAT: 23-MAR-2029</v>
      </c>
      <c r="F290" s="1292"/>
      <c r="G290" s="1292"/>
      <c r="H290" s="1292"/>
      <c r="I290" s="1293"/>
      <c r="J290" s="386"/>
      <c r="K290" s="386"/>
      <c r="L290" s="386"/>
      <c r="M290" s="1530">
        <v>0</v>
      </c>
      <c r="N290" s="1530">
        <v>0</v>
      </c>
      <c r="O290" s="1530">
        <v>0</v>
      </c>
      <c r="P290" s="1530">
        <v>0</v>
      </c>
      <c r="Q290" s="1141">
        <v>-2.3207569899999996</v>
      </c>
      <c r="R290" s="1141">
        <v>-2.2999999999999998</v>
      </c>
      <c r="S290" s="1141">
        <v>-2.5</v>
      </c>
      <c r="T290" s="1141">
        <v>-2.5925000424999998</v>
      </c>
      <c r="U290" s="1141">
        <v>-2.6265637182608699</v>
      </c>
      <c r="V290" s="1141">
        <v>-2.6494978847826101</v>
      </c>
      <c r="W290" s="1141">
        <v>-2.5804188609077898</v>
      </c>
      <c r="X290" s="1141">
        <v>-2.5553193172527502</v>
      </c>
      <c r="Y290" s="1141">
        <v>-2.5421457696655501</v>
      </c>
    </row>
    <row r="291" spans="2:26" outlineLevel="1">
      <c r="B291" s="655" t="s">
        <v>477</v>
      </c>
      <c r="C291" s="477">
        <f>IF('R8a - Net Debt input'!D157 = "","",'R8a - Net Debt input'!D157)</f>
        <v>36440</v>
      </c>
      <c r="D291" s="477">
        <f>IF('R8a - Net Debt input'!E157 = "","",'R8a - Net Debt input'!E157)</f>
        <v>47434</v>
      </c>
      <c r="E291" s="1291" t="str">
        <f>IF('R8a - Net Debt input'!F157 = "","",'R8a - Net Debt input'!F157)</f>
        <v>30 YR SWAP: PAY 6M Libor +39 bp GBP 11.2 M RCV 4.63000% USD 18.5 M MAT: 12-NOV-2029</v>
      </c>
      <c r="F291" s="1292"/>
      <c r="G291" s="1292"/>
      <c r="H291" s="1292"/>
      <c r="I291" s="1293"/>
      <c r="J291" s="386"/>
      <c r="K291" s="386"/>
      <c r="L291" s="386"/>
      <c r="M291" s="1530">
        <v>0</v>
      </c>
      <c r="N291" s="1530">
        <v>0</v>
      </c>
      <c r="O291" s="1530">
        <v>0</v>
      </c>
      <c r="P291" s="1530">
        <v>0</v>
      </c>
      <c r="Q291" s="1141">
        <v>-0.53067239999999993</v>
      </c>
      <c r="R291" s="1141">
        <v>-0.5</v>
      </c>
      <c r="S291" s="1141">
        <v>-0.5</v>
      </c>
      <c r="T291" s="1141">
        <v>-0.58001873422241801</v>
      </c>
      <c r="U291" s="1141">
        <v>-0.59557456055248603</v>
      </c>
      <c r="V291" s="1141">
        <v>-0.59974735730886797</v>
      </c>
      <c r="W291" s="1141">
        <v>-0.58715472294309001</v>
      </c>
      <c r="X291" s="1141">
        <v>-0.58075840162649495</v>
      </c>
      <c r="Y291" s="1141">
        <v>-0.577743430331492</v>
      </c>
    </row>
    <row r="292" spans="2:26" outlineLevel="1">
      <c r="B292" s="655" t="s">
        <v>478</v>
      </c>
      <c r="C292" s="477">
        <f>IF('R8a - Net Debt input'!D158 = "","",'R8a - Net Debt input'!D158)</f>
        <v>36440</v>
      </c>
      <c r="D292" s="477">
        <f>IF('R8a - Net Debt input'!E158 = "","",'R8a - Net Debt input'!E158)</f>
        <v>47434</v>
      </c>
      <c r="E292" s="1291" t="str">
        <f>IF('R8a - Net Debt input'!F158 = "","",'R8a - Net Debt input'!F158)</f>
        <v>30 YR SWAP: PAY 6M Libor +39 bp GBP 44.8 M RCV 4.63000% USD 74.2 M MAT: 12-NOV-2029</v>
      </c>
      <c r="F292" s="1292"/>
      <c r="G292" s="1292"/>
      <c r="H292" s="1292"/>
      <c r="I292" s="1293"/>
      <c r="J292" s="386"/>
      <c r="K292" s="386"/>
      <c r="L292" s="386"/>
      <c r="M292" s="1530">
        <v>0</v>
      </c>
      <c r="N292" s="1530">
        <v>0</v>
      </c>
      <c r="O292" s="1530">
        <v>0</v>
      </c>
      <c r="P292" s="1530">
        <v>0</v>
      </c>
      <c r="Q292" s="1141">
        <v>-2.1226896000000002</v>
      </c>
      <c r="R292" s="1141">
        <v>-2.1</v>
      </c>
      <c r="S292" s="1141">
        <v>-2.1</v>
      </c>
      <c r="T292" s="1141">
        <v>-2.3200749414628601</v>
      </c>
      <c r="U292" s="1141">
        <v>-2.3822982322099402</v>
      </c>
      <c r="V292" s="1141">
        <v>-2.3989894545686599</v>
      </c>
      <c r="W292" s="1141">
        <v>-2.3486188993934598</v>
      </c>
      <c r="X292" s="1141">
        <v>-2.3230335935516999</v>
      </c>
      <c r="Y292" s="1141">
        <v>-2.3109737113259698</v>
      </c>
    </row>
    <row r="293" spans="2:26" outlineLevel="1">
      <c r="B293" s="655" t="s">
        <v>479</v>
      </c>
      <c r="C293" s="477">
        <f>IF('R8a - Net Debt input'!D159 = "","",'R8a - Net Debt input'!D159)</f>
        <v>39436</v>
      </c>
      <c r="D293" s="477">
        <f>IF('R8a - Net Debt input'!E159 = "","",'R8a - Net Debt input'!E159)</f>
        <v>44936</v>
      </c>
      <c r="E293" s="1291" t="str">
        <f>IF('R8a - Net Debt input'!F159 = "","",'R8a - Net Debt input'!F159)</f>
        <v>15 YR SWAP: PAY 6M Libor +70 bp GBP 13.3 M RCV 2.54000% JPY 3000.0 M MAT: 10-JAN-2023</v>
      </c>
      <c r="F293" s="1292"/>
      <c r="G293" s="1292"/>
      <c r="H293" s="1292"/>
      <c r="I293" s="1293"/>
      <c r="J293" s="386"/>
      <c r="K293" s="386"/>
      <c r="L293" s="386"/>
      <c r="M293" s="1530">
        <v>0</v>
      </c>
      <c r="N293" s="1530">
        <v>0</v>
      </c>
      <c r="O293" s="1530">
        <v>0</v>
      </c>
      <c r="P293" s="1530">
        <v>0</v>
      </c>
      <c r="Q293" s="1141">
        <v>-0.34462540000000003</v>
      </c>
      <c r="R293" s="1141">
        <v>-0.3</v>
      </c>
      <c r="S293" s="1141">
        <v>-0.3</v>
      </c>
      <c r="T293" s="1141">
        <v>-0.39613619059134197</v>
      </c>
      <c r="U293" s="1141">
        <v>-0.41451632928176801</v>
      </c>
      <c r="V293" s="1141">
        <v>-0.32422466559392299</v>
      </c>
      <c r="W293" s="1530">
        <v>0</v>
      </c>
      <c r="X293" s="1530">
        <v>0</v>
      </c>
      <c r="Y293" s="1530">
        <v>0</v>
      </c>
    </row>
    <row r="294" spans="2:26" outlineLevel="1">
      <c r="B294" s="655" t="s">
        <v>480</v>
      </c>
      <c r="C294" s="477">
        <f>IF('R8a - Net Debt input'!D160 = "","",'R8a - Net Debt input'!D160)</f>
        <v>39549</v>
      </c>
      <c r="D294" s="477">
        <f>IF('R8a - Net Debt input'!E160 = "","",'R8a - Net Debt input'!E160)</f>
        <v>43957</v>
      </c>
      <c r="E294" s="1291" t="str">
        <f>IF('R8a - Net Debt input'!F160 = "","",'R8a - Net Debt input'!F160)</f>
        <v>12 YR SWAP: PAY 6M Libor +90 bp GBP 8.9 M RCV 8.60000% RON 40.0 M MAT: 06-MAY-2020</v>
      </c>
      <c r="F294" s="1292"/>
      <c r="G294" s="1292"/>
      <c r="H294" s="1292"/>
      <c r="I294" s="1293"/>
      <c r="J294" s="386"/>
      <c r="K294" s="386"/>
      <c r="L294" s="386"/>
      <c r="M294" s="1530">
        <v>0</v>
      </c>
      <c r="N294" s="1530">
        <v>0</v>
      </c>
      <c r="O294" s="1530">
        <v>0</v>
      </c>
      <c r="P294" s="1530">
        <v>0</v>
      </c>
      <c r="Q294" s="1141">
        <v>-0.51600437999999993</v>
      </c>
      <c r="R294" s="1141">
        <v>-0.5</v>
      </c>
      <c r="S294" s="1141">
        <v>-0.5</v>
      </c>
      <c r="T294" s="1141">
        <v>-4.4982918553388596E-2</v>
      </c>
      <c r="U294" s="1530">
        <v>0</v>
      </c>
      <c r="V294" s="1530">
        <v>0</v>
      </c>
      <c r="W294" s="1530">
        <v>0</v>
      </c>
      <c r="X294" s="1530">
        <v>0</v>
      </c>
      <c r="Y294" s="1530">
        <v>0</v>
      </c>
    </row>
    <row r="295" spans="2:26" outlineLevel="1">
      <c r="B295" s="655" t="s">
        <v>484</v>
      </c>
      <c r="C295" s="477">
        <f>IF('R8a - Net Debt input'!D161 = "","",'R8a - Net Debt input'!D161)</f>
        <v>36808</v>
      </c>
      <c r="D295" s="477">
        <f>IF('R8a - Net Debt input'!E161 = "","",'R8a - Net Debt input'!E161)</f>
        <v>43252</v>
      </c>
      <c r="E295" s="1291" t="str">
        <f>IF('R8a - Net Debt input'!F161 = "","",'R8a - Net Debt input'!F161)</f>
        <v>17.6 YR SWAP: PAY 6M Libor +21 bp GBP 99.5 M RCV 6.62500% USD 160.0 M MAT: 01-JUN-2018</v>
      </c>
      <c r="F295" s="1292"/>
      <c r="G295" s="1292"/>
      <c r="H295" s="1292"/>
      <c r="I295" s="1293"/>
      <c r="J295" s="386"/>
      <c r="K295" s="386"/>
      <c r="L295" s="386"/>
      <c r="M295" s="1530">
        <v>0</v>
      </c>
      <c r="N295" s="1530">
        <v>0</v>
      </c>
      <c r="O295" s="1530">
        <v>0</v>
      </c>
      <c r="P295" s="1530">
        <v>0</v>
      </c>
      <c r="Q295" s="1141">
        <v>-7.0437368100000004</v>
      </c>
      <c r="R295" s="1141">
        <v>-1.3</v>
      </c>
      <c r="S295" s="1530">
        <v>0</v>
      </c>
      <c r="T295" s="1530">
        <v>0</v>
      </c>
      <c r="U295" s="1530">
        <v>0</v>
      </c>
      <c r="V295" s="1530">
        <v>0</v>
      </c>
      <c r="W295" s="1530">
        <v>0</v>
      </c>
      <c r="X295" s="1530">
        <v>0</v>
      </c>
      <c r="Y295" s="1530">
        <v>0</v>
      </c>
    </row>
    <row r="296" spans="2:26" outlineLevel="1">
      <c r="B296" s="655" t="s">
        <v>906</v>
      </c>
      <c r="C296" s="477">
        <f>IF('R8a - Net Debt input'!D162 = "","",'R8a - Net Debt input'!D162)</f>
        <v>36808</v>
      </c>
      <c r="D296" s="477">
        <f>IF('R8a - Net Debt input'!E162 = "","",'R8a - Net Debt input'!E162)</f>
        <v>43252</v>
      </c>
      <c r="E296" s="1482" t="str">
        <f>IF('R8a - Net Debt input'!F162 = "","",'R8a - Net Debt input'!F162)</f>
        <v>18 YR SWAP: PAY 6M Libor +21 bp GBP 24.9 M RCV 6.62500% USD 40.0 M MAT: 01-JUN-2018</v>
      </c>
      <c r="F296" s="1483"/>
      <c r="G296" s="1483"/>
      <c r="H296" s="1483"/>
      <c r="I296" s="1484"/>
      <c r="J296" s="386"/>
      <c r="K296" s="386"/>
      <c r="L296" s="386"/>
      <c r="M296" s="1530">
        <v>0</v>
      </c>
      <c r="N296" s="1530">
        <v>0</v>
      </c>
      <c r="O296" s="1530">
        <v>0</v>
      </c>
      <c r="P296" s="1530">
        <v>0</v>
      </c>
      <c r="Q296" s="1141">
        <v>-1.7592929900000001</v>
      </c>
      <c r="R296" s="1141">
        <v>-0.3</v>
      </c>
      <c r="S296" s="1530">
        <v>0</v>
      </c>
      <c r="T296" s="1530">
        <v>0</v>
      </c>
      <c r="U296" s="1530">
        <v>0</v>
      </c>
      <c r="V296" s="1530">
        <v>0</v>
      </c>
      <c r="W296" s="1530">
        <v>0</v>
      </c>
      <c r="X296" s="1530">
        <v>0</v>
      </c>
      <c r="Y296" s="1530">
        <v>0</v>
      </c>
    </row>
    <row r="297" spans="2:26" outlineLevel="1">
      <c r="B297" s="655" t="s">
        <v>907</v>
      </c>
      <c r="C297" s="477">
        <f>IF('R8a - Net Debt input'!D163 = "","",'R8a - Net Debt input'!D163)</f>
        <v>37481</v>
      </c>
      <c r="D297" s="477">
        <f>IF('R8a - Net Debt input'!E163 = "","",'R8a - Net Debt input'!E163)</f>
        <v>43252</v>
      </c>
      <c r="E297" s="1482" t="str">
        <f>IF('R8a - Net Debt input'!F163 = "","",'R8a - Net Debt input'!F163)</f>
        <v>16.0 YR SWAP: PAY 6M Libor +21 bp GBP 44.7 M RCV 6.62500% USD 60.0 M MAT: 01-JUN-2018</v>
      </c>
      <c r="F297" s="1483"/>
      <c r="G297" s="1483"/>
      <c r="H297" s="1483"/>
      <c r="I297" s="1484"/>
      <c r="J297" s="386"/>
      <c r="K297" s="386"/>
      <c r="L297" s="386"/>
      <c r="M297" s="1530">
        <v>0</v>
      </c>
      <c r="N297" s="1530">
        <v>0</v>
      </c>
      <c r="O297" s="1530">
        <v>0</v>
      </c>
      <c r="P297" s="1530">
        <v>0</v>
      </c>
      <c r="Q297" s="1141">
        <v>-2.58703964</v>
      </c>
      <c r="R297" s="1141">
        <v>-0.5</v>
      </c>
      <c r="S297" s="1530">
        <v>0</v>
      </c>
      <c r="T297" s="1530">
        <v>0</v>
      </c>
      <c r="U297" s="1530">
        <v>0</v>
      </c>
      <c r="V297" s="1530">
        <v>0</v>
      </c>
      <c r="W297" s="1530">
        <v>0</v>
      </c>
      <c r="X297" s="1530">
        <v>0</v>
      </c>
      <c r="Y297" s="1530">
        <v>0</v>
      </c>
    </row>
    <row r="298" spans="2:26" outlineLevel="1">
      <c r="B298" s="655" t="s">
        <v>908</v>
      </c>
      <c r="C298" s="477">
        <f>IF('R8a - Net Debt input'!D164 = "","",'R8a - Net Debt input'!D164)</f>
        <v>41787</v>
      </c>
      <c r="D298" s="477">
        <f>IF('R8a - Net Debt input'!E164 = "","",'R8a - Net Debt input'!E164)</f>
        <v>43252</v>
      </c>
      <c r="E298" s="1482" t="str">
        <f>IF('R8a - Net Debt input'!F164 = "","",'R8a - Net Debt input'!F164)</f>
        <v>4.5 YR SWAP: PAY 6M Libor +23 bp GBP 24.9 M RCV 6.62500% USD 40.0 M MAT: 01-JUN-2018</v>
      </c>
      <c r="F298" s="1483"/>
      <c r="G298" s="1483"/>
      <c r="H298" s="1483"/>
      <c r="I298" s="1484"/>
      <c r="J298" s="386"/>
      <c r="K298" s="386"/>
      <c r="L298" s="386"/>
      <c r="M298" s="1530">
        <v>0</v>
      </c>
      <c r="N298" s="1530">
        <v>0</v>
      </c>
      <c r="O298" s="1530">
        <v>0</v>
      </c>
      <c r="P298" s="1530">
        <v>0</v>
      </c>
      <c r="Q298" s="1141">
        <v>-1.7553640599999998</v>
      </c>
      <c r="R298" s="1141">
        <v>-0.3</v>
      </c>
      <c r="S298" s="1530">
        <v>0</v>
      </c>
      <c r="T298" s="1530">
        <v>0</v>
      </c>
      <c r="U298" s="1530">
        <v>0</v>
      </c>
      <c r="V298" s="1530">
        <v>0</v>
      </c>
      <c r="W298" s="1530">
        <v>0</v>
      </c>
      <c r="X298" s="1530">
        <v>0</v>
      </c>
      <c r="Y298" s="1530">
        <v>0</v>
      </c>
    </row>
    <row r="299" spans="2:26" outlineLevel="1">
      <c r="B299" s="655" t="s">
        <v>909</v>
      </c>
      <c r="C299" s="477">
        <f>IF('R8a - Net Debt input'!D165 = "","",'R8a - Net Debt input'!D165)</f>
        <v>36398</v>
      </c>
      <c r="D299" s="477">
        <f>IF('R8a - Net Debt input'!E165 = "","",'R8a - Net Debt input'!E165)</f>
        <v>44504</v>
      </c>
      <c r="E299" s="1482" t="str">
        <f>IF('R8a - Net Debt input'!F165 = "","",'R8a - Net Debt input'!F165)</f>
        <v>21.5 YR SWAP: PAY 12.95946% GBP 45.7 M RCV 8.37863% USD 256.9 M MAT: 04-NOV-2021</v>
      </c>
      <c r="F299" s="1483"/>
      <c r="G299" s="1483"/>
      <c r="H299" s="1483"/>
      <c r="I299" s="1484"/>
      <c r="J299" s="386"/>
      <c r="K299" s="386"/>
      <c r="L299" s="386"/>
      <c r="M299" s="1530">
        <v>0</v>
      </c>
      <c r="N299" s="1530">
        <v>0</v>
      </c>
      <c r="O299" s="1530">
        <v>0</v>
      </c>
      <c r="P299" s="1530">
        <v>0</v>
      </c>
      <c r="Q299" s="1141">
        <v>-15.581573300000001</v>
      </c>
      <c r="R299" s="1141">
        <v>-21.3</v>
      </c>
      <c r="S299" s="1141">
        <v>-25</v>
      </c>
      <c r="T299" s="1141">
        <v>-30.491690364583647</v>
      </c>
      <c r="U299" s="1141">
        <v>-19.368933021659888</v>
      </c>
      <c r="V299" s="1530">
        <v>0</v>
      </c>
      <c r="W299" s="1530">
        <v>0</v>
      </c>
      <c r="X299" s="1530">
        <v>0</v>
      </c>
      <c r="Y299" s="1530">
        <v>0</v>
      </c>
    </row>
    <row r="300" spans="2:26" outlineLevel="1">
      <c r="B300" s="655" t="s">
        <v>910</v>
      </c>
      <c r="C300" s="477">
        <f>IF('R8a - Net Debt input'!D166 = "","",'R8a - Net Debt input'!D166)</f>
        <v>37337</v>
      </c>
      <c r="D300" s="477">
        <f>IF('R8a - Net Debt input'!E166 = "","",'R8a - Net Debt input'!E166)</f>
        <v>44504</v>
      </c>
      <c r="E300" s="1482" t="str">
        <f>IF('R8a - Net Debt input'!F166 = "","",'R8a - Net Debt input'!F166)</f>
        <v>19.5 YR SWAP: PAY 8.37863% USD 5.2 M RCV 12.95946% GBP 1.0 M MAT: 04-NOV-2021</v>
      </c>
      <c r="F300" s="1483"/>
      <c r="G300" s="1483"/>
      <c r="H300" s="1483"/>
      <c r="I300" s="1484"/>
      <c r="J300" s="386"/>
      <c r="K300" s="386"/>
      <c r="L300" s="386"/>
      <c r="M300" s="1530">
        <v>0</v>
      </c>
      <c r="N300" s="1530">
        <v>0</v>
      </c>
      <c r="O300" s="1530">
        <v>0</v>
      </c>
      <c r="P300" s="1530">
        <v>0</v>
      </c>
      <c r="Q300" s="1141">
        <v>0.23029807000000008</v>
      </c>
      <c r="R300" s="1141">
        <v>0.3</v>
      </c>
      <c r="S300" s="1141">
        <v>0.3</v>
      </c>
      <c r="T300" s="1141">
        <v>2.3225325095821159</v>
      </c>
      <c r="U300" s="1141">
        <v>1.4626284459907466</v>
      </c>
      <c r="V300" s="1530">
        <v>0</v>
      </c>
      <c r="W300" s="1530">
        <v>0</v>
      </c>
      <c r="X300" s="1530">
        <v>0</v>
      </c>
      <c r="Y300" s="1530">
        <v>0</v>
      </c>
    </row>
    <row r="301" spans="2:26" outlineLevel="1">
      <c r="B301" s="650" t="s">
        <v>481</v>
      </c>
      <c r="C301" s="1680" t="s">
        <v>401</v>
      </c>
      <c r="D301" s="1681"/>
      <c r="E301" s="1681"/>
      <c r="F301" s="1681"/>
      <c r="G301" s="1681"/>
      <c r="H301" s="1681"/>
      <c r="I301" s="1682"/>
      <c r="J301" s="386"/>
      <c r="K301" s="386"/>
      <c r="L301" s="386"/>
      <c r="M301" s="1530"/>
      <c r="N301" s="1531"/>
      <c r="O301" s="1531"/>
      <c r="P301" s="1531"/>
      <c r="Q301" s="1142"/>
      <c r="R301" s="1142"/>
      <c r="S301" s="1142"/>
      <c r="T301" s="1143"/>
      <c r="U301" s="1144"/>
      <c r="V301" s="1142"/>
      <c r="W301" s="1142"/>
      <c r="X301" s="1142"/>
      <c r="Y301" s="1145"/>
    </row>
    <row r="302" spans="2:26" s="357" customFormat="1">
      <c r="B302" s="403"/>
      <c r="C302" s="389"/>
      <c r="D302" s="389"/>
      <c r="E302" s="393"/>
      <c r="F302" s="393"/>
      <c r="G302" s="393"/>
      <c r="H302" s="393"/>
      <c r="I302" s="389"/>
      <c r="J302" s="389"/>
      <c r="K302" s="389"/>
      <c r="L302" s="392" t="s">
        <v>482</v>
      </c>
      <c r="M302" s="1532">
        <f t="shared" ref="M302:Y302" si="54">SUM(M287:M301)</f>
        <v>0</v>
      </c>
      <c r="N302" s="1533">
        <f t="shared" si="54"/>
        <v>0</v>
      </c>
      <c r="O302" s="1533">
        <f t="shared" si="54"/>
        <v>0</v>
      </c>
      <c r="P302" s="1533">
        <f t="shared" si="54"/>
        <v>0</v>
      </c>
      <c r="Q302" s="1137">
        <f t="shared" si="54"/>
        <v>-37.021056600000001</v>
      </c>
      <c r="R302" s="1137">
        <f t="shared" si="54"/>
        <v>-31.7</v>
      </c>
      <c r="S302" s="1137">
        <f t="shared" si="54"/>
        <v>-32.700000000000003</v>
      </c>
      <c r="T302" s="1138">
        <f t="shared" si="54"/>
        <v>-34.672376272661211</v>
      </c>
      <c r="U302" s="1139">
        <f t="shared" si="54"/>
        <v>-24.528465891944109</v>
      </c>
      <c r="V302" s="1137">
        <f t="shared" si="54"/>
        <v>-6.5835983559903246</v>
      </c>
      <c r="W302" s="1137">
        <f t="shared" si="54"/>
        <v>-6.1053977152343712</v>
      </c>
      <c r="X302" s="1137">
        <f t="shared" si="54"/>
        <v>-6.0312982139168874</v>
      </c>
      <c r="Y302" s="1140">
        <f t="shared" si="54"/>
        <v>-5.9963817545694464</v>
      </c>
    </row>
    <row r="303" spans="2:26" s="357" customFormat="1">
      <c r="B303" s="403"/>
      <c r="C303" s="389"/>
      <c r="D303" s="389"/>
      <c r="E303" s="389"/>
      <c r="F303" s="389"/>
      <c r="G303" s="389"/>
      <c r="H303" s="389"/>
      <c r="I303" s="389"/>
      <c r="J303" s="389"/>
      <c r="K303" s="389"/>
      <c r="L303" s="389"/>
      <c r="M303" s="389"/>
      <c r="N303" s="389"/>
      <c r="O303" s="389"/>
      <c r="P303" s="389"/>
      <c r="Q303" s="389"/>
      <c r="R303" s="389"/>
      <c r="S303" s="389"/>
      <c r="T303" s="389"/>
      <c r="U303" s="389"/>
      <c r="V303" s="389"/>
      <c r="W303" s="389"/>
      <c r="X303" s="389"/>
      <c r="Y303" s="389"/>
      <c r="Z303" s="389"/>
    </row>
    <row r="304" spans="2:26" ht="18" outlineLevel="1">
      <c r="C304" s="363"/>
      <c r="D304" s="575" t="s">
        <v>298</v>
      </c>
      <c r="E304" s="576"/>
      <c r="F304" s="576"/>
      <c r="G304" s="576"/>
      <c r="H304" s="576"/>
      <c r="I304" s="576"/>
      <c r="J304" s="576"/>
      <c r="K304" s="576"/>
      <c r="L304" s="628"/>
      <c r="M304" s="576"/>
      <c r="N304" s="576"/>
      <c r="O304" s="576"/>
      <c r="P304" s="576"/>
      <c r="Q304" s="576"/>
      <c r="R304" s="576"/>
      <c r="S304" s="576"/>
      <c r="T304" s="576"/>
      <c r="U304" s="604"/>
      <c r="V304" s="576"/>
      <c r="W304" s="576"/>
      <c r="X304" s="576"/>
      <c r="Y304" s="576"/>
    </row>
    <row r="305" spans="2:25" s="357" customFormat="1">
      <c r="B305" s="403"/>
      <c r="C305" s="389"/>
      <c r="D305" s="389"/>
      <c r="E305" s="393"/>
      <c r="F305" s="393"/>
      <c r="G305" s="393"/>
      <c r="H305" s="393"/>
      <c r="I305" s="389"/>
      <c r="J305" s="389"/>
      <c r="K305" s="389"/>
      <c r="L305" s="389"/>
      <c r="M305" s="389"/>
      <c r="N305" s="389"/>
      <c r="O305" s="389"/>
      <c r="P305" s="389"/>
      <c r="Q305" s="389"/>
      <c r="R305" s="389"/>
      <c r="S305" s="389"/>
      <c r="T305" s="389"/>
      <c r="U305" s="389"/>
      <c r="V305" s="389"/>
      <c r="W305" s="389"/>
      <c r="X305" s="389"/>
      <c r="Y305" s="389"/>
    </row>
    <row r="306" spans="2:25" s="1208" customFormat="1" ht="31.5" customHeight="1" outlineLevel="1">
      <c r="B306" s="1211"/>
      <c r="C306" s="684" t="s">
        <v>404</v>
      </c>
      <c r="D306" s="1281" t="s">
        <v>405</v>
      </c>
      <c r="E306" s="1674" t="s">
        <v>459</v>
      </c>
      <c r="F306" s="1675"/>
      <c r="G306" s="1675"/>
      <c r="H306" s="1675"/>
      <c r="I306" s="1676"/>
      <c r="J306" s="386"/>
      <c r="K306" s="386"/>
      <c r="L306" s="386"/>
      <c r="U306" s="1209"/>
    </row>
    <row r="307" spans="2:25" s="1227" customFormat="1" ht="45.75" customHeight="1" outlineLevel="1">
      <c r="B307" s="1212" t="s">
        <v>287</v>
      </c>
      <c r="C307" s="1213" t="s">
        <v>414</v>
      </c>
      <c r="D307" s="1214" t="s">
        <v>414</v>
      </c>
      <c r="E307" s="1677"/>
      <c r="F307" s="1678"/>
      <c r="G307" s="1678"/>
      <c r="H307" s="1678"/>
      <c r="I307" s="1679"/>
      <c r="J307" s="386"/>
      <c r="K307" s="386"/>
      <c r="L307" s="386"/>
      <c r="M307" s="1222" t="s">
        <v>288</v>
      </c>
      <c r="N307" s="1223" t="s">
        <v>288</v>
      </c>
      <c r="O307" s="1223" t="s">
        <v>288</v>
      </c>
      <c r="P307" s="1223" t="s">
        <v>288</v>
      </c>
      <c r="Q307" s="1223" t="s">
        <v>288</v>
      </c>
      <c r="R307" s="1223" t="s">
        <v>288</v>
      </c>
      <c r="S307" s="1223" t="s">
        <v>288</v>
      </c>
      <c r="T307" s="1224" t="s">
        <v>288</v>
      </c>
      <c r="U307" s="1225" t="s">
        <v>288</v>
      </c>
      <c r="V307" s="1223" t="s">
        <v>288</v>
      </c>
      <c r="W307" s="1223" t="s">
        <v>288</v>
      </c>
      <c r="X307" s="1223" t="s">
        <v>288</v>
      </c>
      <c r="Y307" s="1226" t="s">
        <v>288</v>
      </c>
    </row>
    <row r="308" spans="2:25" outlineLevel="1">
      <c r="B308" s="1276" t="s">
        <v>471</v>
      </c>
      <c r="C308" s="477">
        <f>IF('R8a - Net Debt input'!D153 = "","",'R8a - Net Debt input'!D153)</f>
        <v>40108</v>
      </c>
      <c r="D308" s="477">
        <f>IF('R8a - Net Debt input'!E153 = "","",'R8a - Net Debt input'!E153)</f>
        <v>43773</v>
      </c>
      <c r="E308" s="1671" t="str">
        <f>IF('R8a - Net Debt input'!F153 = "","",'R8a - Net Debt input'!F153)</f>
        <v>10 YR SWAP: PAY 6M Libor +85 bp GBP 30.0 M RCV 4.02000% HKD 383.0 M MAT: 04-NOV-2019</v>
      </c>
      <c r="F308" s="1672"/>
      <c r="G308" s="1672"/>
      <c r="H308" s="1672"/>
      <c r="I308" s="1673"/>
      <c r="J308" s="386"/>
      <c r="K308" s="386"/>
      <c r="L308" s="386"/>
      <c r="M308" s="1530">
        <v>0</v>
      </c>
      <c r="N308" s="1530">
        <v>0</v>
      </c>
      <c r="O308" s="1530">
        <v>0</v>
      </c>
      <c r="P308" s="1530">
        <v>0</v>
      </c>
      <c r="Q308" s="1141">
        <v>-1.0856695999999999</v>
      </c>
      <c r="R308" s="1141">
        <v>-1</v>
      </c>
      <c r="S308" s="1141">
        <v>-1</v>
      </c>
      <c r="T308" s="1530">
        <v>0</v>
      </c>
      <c r="U308" s="1530">
        <v>0</v>
      </c>
      <c r="V308" s="1530">
        <v>0</v>
      </c>
      <c r="W308" s="1530">
        <v>0</v>
      </c>
      <c r="X308" s="1530">
        <v>0</v>
      </c>
      <c r="Y308" s="1530">
        <v>0</v>
      </c>
    </row>
    <row r="309" spans="2:25" outlineLevel="1">
      <c r="B309" s="655" t="s">
        <v>474</v>
      </c>
      <c r="C309" s="1274">
        <f>IF('R8a - Net Debt input'!D154 = "","",'R8a - Net Debt input'!D154)</f>
        <v>40200</v>
      </c>
      <c r="D309" s="1274">
        <f>IF('R8a - Net Debt input'!E154 = "","",'R8a - Net Debt input'!E154)</f>
        <v>43864</v>
      </c>
      <c r="E309" s="1667" t="str">
        <f>IF('R8a - Net Debt input'!F154 = "","",'R8a - Net Debt input'!F154)</f>
        <v>10 YR SWAP: PAY 6M Libor +70 bp GBP 30.4 M RCV 4.23000% HKD 380.0 M MAT: 03-FEB-2020</v>
      </c>
      <c r="F309" s="1669"/>
      <c r="G309" s="1669"/>
      <c r="H309" s="1669"/>
      <c r="I309" s="1670"/>
      <c r="J309" s="386"/>
      <c r="K309" s="386"/>
      <c r="L309" s="386"/>
      <c r="M309" s="1530">
        <v>0</v>
      </c>
      <c r="N309" s="1530">
        <v>0</v>
      </c>
      <c r="O309" s="1530">
        <v>0</v>
      </c>
      <c r="P309" s="1530">
        <v>0</v>
      </c>
      <c r="Q309" s="1141">
        <v>-1.20023272</v>
      </c>
      <c r="R309" s="1141">
        <v>-0.8</v>
      </c>
      <c r="S309" s="1141">
        <v>-1.1000000000000001</v>
      </c>
      <c r="T309" s="1530">
        <v>0</v>
      </c>
      <c r="U309" s="1530">
        <v>0</v>
      </c>
      <c r="V309" s="1530">
        <v>0</v>
      </c>
      <c r="W309" s="1530">
        <v>0</v>
      </c>
      <c r="X309" s="1530">
        <v>0</v>
      </c>
      <c r="Y309" s="1530">
        <v>0</v>
      </c>
    </row>
    <row r="310" spans="2:25" outlineLevel="1">
      <c r="B310" s="655" t="s">
        <v>475</v>
      </c>
      <c r="C310" s="1274">
        <f>IF('R8a - Net Debt input'!D155 = "","",'R8a - Net Debt input'!D155)</f>
        <v>41257</v>
      </c>
      <c r="D310" s="1274">
        <f>IF('R8a - Net Debt input'!E155 = "","",'R8a - Net Debt input'!E155)</f>
        <v>46742</v>
      </c>
      <c r="E310" s="1667" t="str">
        <f>IF('R8a - Net Debt input'!F155 = "","",'R8a - Net Debt input'!F155)</f>
        <v>15 YR SWAP: PAY 6M Libor +98 bp GBP 24.0 M RCV 3.05000% HKD 300.0 M MAT: 21-DEC-2027</v>
      </c>
      <c r="F310" s="1669"/>
      <c r="G310" s="1669"/>
      <c r="H310" s="1669"/>
      <c r="I310" s="1670"/>
      <c r="J310" s="386"/>
      <c r="K310" s="386"/>
      <c r="L310" s="386"/>
      <c r="M310" s="1530">
        <v>0</v>
      </c>
      <c r="N310" s="1530">
        <v>0</v>
      </c>
      <c r="O310" s="1530">
        <v>0</v>
      </c>
      <c r="P310" s="1530">
        <v>0</v>
      </c>
      <c r="Q310" s="1141">
        <v>-0.52240047000000001</v>
      </c>
      <c r="R310" s="1141">
        <v>-0.5</v>
      </c>
      <c r="S310" s="1141">
        <v>-0.5</v>
      </c>
      <c r="T310" s="1141">
        <v>-0.56950559032966996</v>
      </c>
      <c r="U310" s="1141">
        <v>-0.60320847596990002</v>
      </c>
      <c r="V310" s="1141">
        <v>-0.6111389937362639</v>
      </c>
      <c r="W310" s="1141">
        <v>-0.58920523199003205</v>
      </c>
      <c r="X310" s="1141">
        <v>-0.57218690148594198</v>
      </c>
      <c r="Y310" s="1141">
        <v>-0.56551884324643398</v>
      </c>
    </row>
    <row r="311" spans="2:25" outlineLevel="1">
      <c r="B311" s="655" t="s">
        <v>476</v>
      </c>
      <c r="C311" s="1274">
        <f>IF('R8a - Net Debt input'!D156 = "","",'R8a - Net Debt input'!D156)</f>
        <v>36189</v>
      </c>
      <c r="D311" s="1274">
        <f>IF('R8a - Net Debt input'!E156 = "","",'R8a - Net Debt input'!E156)</f>
        <v>47200</v>
      </c>
      <c r="E311" s="1667" t="str">
        <f>IF('R8a - Net Debt input'!F156 = "","",'R8a - Net Debt input'!F156)</f>
        <v>30 YR SWAP: PAY 3M Libor +30 bp GBP 52.2 M RCV 4.31000% USD 85.8 M MAT: 23-MAR-2029</v>
      </c>
      <c r="F311" s="1669"/>
      <c r="G311" s="1669"/>
      <c r="H311" s="1669"/>
      <c r="I311" s="1670"/>
      <c r="J311" s="386"/>
      <c r="K311" s="386"/>
      <c r="L311" s="386"/>
      <c r="M311" s="1530">
        <v>0</v>
      </c>
      <c r="N311" s="1530">
        <v>0</v>
      </c>
      <c r="O311" s="1530">
        <v>0</v>
      </c>
      <c r="P311" s="1530">
        <v>0</v>
      </c>
      <c r="Q311" s="1141">
        <v>-2.3313669900000002</v>
      </c>
      <c r="R311" s="1141">
        <v>-2.2999999999999998</v>
      </c>
      <c r="S311" s="1141">
        <v>-2.5</v>
      </c>
      <c r="T311" s="1141">
        <v>-2.5925000424999998</v>
      </c>
      <c r="U311" s="1141">
        <v>-2.6265637182608699</v>
      </c>
      <c r="V311" s="1141">
        <v>-2.6494978847826101</v>
      </c>
      <c r="W311" s="1141">
        <v>-2.5804188609077898</v>
      </c>
      <c r="X311" s="1141">
        <v>-2.5553193172527502</v>
      </c>
      <c r="Y311" s="1141">
        <v>-2.5421457696655501</v>
      </c>
    </row>
    <row r="312" spans="2:25" outlineLevel="1">
      <c r="B312" s="655" t="s">
        <v>477</v>
      </c>
      <c r="C312" s="1274">
        <f>IF('R8a - Net Debt input'!D157 = "","",'R8a - Net Debt input'!D157)</f>
        <v>36440</v>
      </c>
      <c r="D312" s="1274">
        <f>IF('R8a - Net Debt input'!E157 = "","",'R8a - Net Debt input'!E157)</f>
        <v>47434</v>
      </c>
      <c r="E312" s="1667" t="str">
        <f>IF('R8a - Net Debt input'!F157 = "","",'R8a - Net Debt input'!F157)</f>
        <v>30 YR SWAP: PAY 6M Libor +39 bp GBP 11.2 M RCV 4.63000% USD 18.5 M MAT: 12-NOV-2029</v>
      </c>
      <c r="F312" s="1669"/>
      <c r="G312" s="1669"/>
      <c r="H312" s="1669"/>
      <c r="I312" s="1670"/>
      <c r="J312" s="386"/>
      <c r="K312" s="386"/>
      <c r="L312" s="386"/>
      <c r="M312" s="1530">
        <v>0</v>
      </c>
      <c r="N312" s="1530">
        <v>0</v>
      </c>
      <c r="O312" s="1530">
        <v>0</v>
      </c>
      <c r="P312" s="1530">
        <v>0</v>
      </c>
      <c r="Q312" s="1141">
        <v>-0.56022254000000005</v>
      </c>
      <c r="R312" s="1141">
        <v>-0.5</v>
      </c>
      <c r="S312" s="1141">
        <v>-0.5</v>
      </c>
      <c r="T312" s="1141">
        <v>-0.58001873422241801</v>
      </c>
      <c r="U312" s="1141">
        <v>-0.59557456055248603</v>
      </c>
      <c r="V312" s="1141">
        <v>-0.59974735730886797</v>
      </c>
      <c r="W312" s="1141">
        <v>-0.58715472294309001</v>
      </c>
      <c r="X312" s="1141">
        <v>-0.58075840162649495</v>
      </c>
      <c r="Y312" s="1141">
        <v>-0.577743430331492</v>
      </c>
    </row>
    <row r="313" spans="2:25" outlineLevel="1">
      <c r="B313" s="655" t="s">
        <v>478</v>
      </c>
      <c r="C313" s="1274">
        <f>IF('R8a - Net Debt input'!D158 = "","",'R8a - Net Debt input'!D158)</f>
        <v>36440</v>
      </c>
      <c r="D313" s="1274">
        <f>IF('R8a - Net Debt input'!E158 = "","",'R8a - Net Debt input'!E158)</f>
        <v>47434</v>
      </c>
      <c r="E313" s="1667" t="str">
        <f>IF('R8a - Net Debt input'!F158 = "","",'R8a - Net Debt input'!F158)</f>
        <v>30 YR SWAP: PAY 6M Libor +39 bp GBP 44.8 M RCV 4.63000% USD 74.2 M MAT: 12-NOV-2029</v>
      </c>
      <c r="F313" s="1669"/>
      <c r="G313" s="1669"/>
      <c r="H313" s="1669"/>
      <c r="I313" s="1670"/>
      <c r="J313" s="386"/>
      <c r="K313" s="386"/>
      <c r="L313" s="386"/>
      <c r="M313" s="1530">
        <v>0</v>
      </c>
      <c r="N313" s="1530">
        <v>0</v>
      </c>
      <c r="O313" s="1530">
        <v>0</v>
      </c>
      <c r="P313" s="1530">
        <v>0</v>
      </c>
      <c r="Q313" s="1141">
        <v>-2.2408901700000006</v>
      </c>
      <c r="R313" s="1141">
        <v>-2.1</v>
      </c>
      <c r="S313" s="1141">
        <v>-2.1</v>
      </c>
      <c r="T313" s="1141">
        <v>-2.3200749414628601</v>
      </c>
      <c r="U313" s="1141">
        <v>-2.3822982322099402</v>
      </c>
      <c r="V313" s="1141">
        <v>-2.3989894545686599</v>
      </c>
      <c r="W313" s="1141">
        <v>-2.3486188993934598</v>
      </c>
      <c r="X313" s="1141">
        <v>-2.3230335935516999</v>
      </c>
      <c r="Y313" s="1141">
        <v>-2.3109737113259698</v>
      </c>
    </row>
    <row r="314" spans="2:25" outlineLevel="1">
      <c r="B314" s="655" t="s">
        <v>479</v>
      </c>
      <c r="C314" s="1274">
        <f>IF('R8a - Net Debt input'!D159 = "","",'R8a - Net Debt input'!D159)</f>
        <v>39436</v>
      </c>
      <c r="D314" s="1274">
        <f>IF('R8a - Net Debt input'!E159 = "","",'R8a - Net Debt input'!E159)</f>
        <v>44936</v>
      </c>
      <c r="E314" s="1667" t="str">
        <f>IF('R8a - Net Debt input'!F159 = "","",'R8a - Net Debt input'!F159)</f>
        <v>15 YR SWAP: PAY 6M Libor +70 bp GBP 13.3 M RCV 2.54000% JPY 3000.0 M MAT: 10-JAN-2023</v>
      </c>
      <c r="F314" s="1669"/>
      <c r="G314" s="1669"/>
      <c r="H314" s="1669"/>
      <c r="I314" s="1670"/>
      <c r="J314" s="386"/>
      <c r="K314" s="386"/>
      <c r="L314" s="386"/>
      <c r="M314" s="1530">
        <v>0</v>
      </c>
      <c r="N314" s="1530">
        <v>0</v>
      </c>
      <c r="O314" s="1530">
        <v>0</v>
      </c>
      <c r="P314" s="1530">
        <v>0</v>
      </c>
      <c r="Q314" s="1141">
        <v>-0.35384505000000005</v>
      </c>
      <c r="R314" s="1141">
        <v>-0.3</v>
      </c>
      <c r="S314" s="1141">
        <v>-0.3</v>
      </c>
      <c r="T314" s="1141">
        <v>-0.39613619059134197</v>
      </c>
      <c r="U314" s="1141">
        <v>-0.41451632928176801</v>
      </c>
      <c r="V314" s="1141">
        <v>-0.32422466559392299</v>
      </c>
      <c r="W314" s="1530">
        <v>0</v>
      </c>
      <c r="X314" s="1530">
        <v>0</v>
      </c>
      <c r="Y314" s="1530">
        <v>0</v>
      </c>
    </row>
    <row r="315" spans="2:25" outlineLevel="1">
      <c r="B315" s="655" t="s">
        <v>480</v>
      </c>
      <c r="C315" s="1274">
        <f>IF('R8a - Net Debt input'!D160 = "","",'R8a - Net Debt input'!D160)</f>
        <v>39549</v>
      </c>
      <c r="D315" s="1274">
        <f>IF('R8a - Net Debt input'!E160 = "","",'R8a - Net Debt input'!E160)</f>
        <v>43957</v>
      </c>
      <c r="E315" s="1667" t="str">
        <f>IF('R8a - Net Debt input'!F160 = "","",'R8a - Net Debt input'!F160)</f>
        <v>12 YR SWAP: PAY 6M Libor +90 bp GBP 8.9 M RCV 8.60000% RON 40.0 M MAT: 06-MAY-2020</v>
      </c>
      <c r="F315" s="1669"/>
      <c r="G315" s="1669"/>
      <c r="H315" s="1669"/>
      <c r="I315" s="1670"/>
      <c r="J315" s="386"/>
      <c r="K315" s="386"/>
      <c r="L315" s="386"/>
      <c r="M315" s="1530">
        <v>0</v>
      </c>
      <c r="N315" s="1530">
        <v>0</v>
      </c>
      <c r="O315" s="1530">
        <v>0</v>
      </c>
      <c r="P315" s="1530">
        <v>0</v>
      </c>
      <c r="Q315" s="1141">
        <v>-0.5134542700000001</v>
      </c>
      <c r="R315" s="1141">
        <v>-0.5</v>
      </c>
      <c r="S315" s="1141">
        <v>-0.5</v>
      </c>
      <c r="T315" s="1141">
        <v>-4.4982918553388596E-2</v>
      </c>
      <c r="U315" s="1530">
        <v>0</v>
      </c>
      <c r="V315" s="1530">
        <v>0</v>
      </c>
      <c r="W315" s="1530">
        <v>0</v>
      </c>
      <c r="X315" s="1530">
        <v>0</v>
      </c>
      <c r="Y315" s="1530">
        <v>0</v>
      </c>
    </row>
    <row r="316" spans="2:25" outlineLevel="1">
      <c r="B316" s="655" t="s">
        <v>484</v>
      </c>
      <c r="C316" s="1274">
        <f>IF('R8a - Net Debt input'!D161 = "","",'R8a - Net Debt input'!D161)</f>
        <v>36808</v>
      </c>
      <c r="D316" s="1274">
        <f>IF('R8a - Net Debt input'!E161 = "","",'R8a - Net Debt input'!E161)</f>
        <v>43252</v>
      </c>
      <c r="E316" s="1667" t="str">
        <f>IF('R8a - Net Debt input'!F161 = "","",'R8a - Net Debt input'!F161)</f>
        <v>17.6 YR SWAP: PAY 6M Libor +21 bp GBP 99.5 M RCV 6.62500% USD 160.0 M MAT: 01-JUN-2018</v>
      </c>
      <c r="F316" s="1669"/>
      <c r="G316" s="1669"/>
      <c r="H316" s="1669"/>
      <c r="I316" s="1670"/>
      <c r="J316" s="386"/>
      <c r="K316" s="386"/>
      <c r="L316" s="386"/>
      <c r="M316" s="1530">
        <v>0</v>
      </c>
      <c r="N316" s="1530">
        <v>0</v>
      </c>
      <c r="O316" s="1530">
        <v>0</v>
      </c>
      <c r="P316" s="1530">
        <v>0</v>
      </c>
      <c r="Q316" s="1141">
        <v>-7.3538968699999989</v>
      </c>
      <c r="R316" s="1141">
        <v>-3.6</v>
      </c>
      <c r="S316" s="1530">
        <v>0</v>
      </c>
      <c r="T316" s="1530">
        <v>0</v>
      </c>
      <c r="U316" s="1530">
        <v>0</v>
      </c>
      <c r="V316" s="1530">
        <v>0</v>
      </c>
      <c r="W316" s="1530">
        <v>0</v>
      </c>
      <c r="X316" s="1530">
        <v>0</v>
      </c>
      <c r="Y316" s="1530">
        <v>0</v>
      </c>
    </row>
    <row r="317" spans="2:25" outlineLevel="1">
      <c r="B317" s="655" t="s">
        <v>906</v>
      </c>
      <c r="C317" s="1274">
        <f>IF('R8a - Net Debt input'!D162 = "","",'R8a - Net Debt input'!D162)</f>
        <v>36808</v>
      </c>
      <c r="D317" s="1274">
        <f>IF('R8a - Net Debt input'!E162 = "","",'R8a - Net Debt input'!E162)</f>
        <v>43252</v>
      </c>
      <c r="E317" s="1667" t="str">
        <f>IF('R8a - Net Debt input'!F162 = "","",'R8a - Net Debt input'!F162)</f>
        <v>18 YR SWAP: PAY 6M Libor +21 bp GBP 24.9 M RCV 6.62500% USD 40.0 M MAT: 01-JUN-2018</v>
      </c>
      <c r="F317" s="1669"/>
      <c r="G317" s="1669"/>
      <c r="H317" s="1669"/>
      <c r="I317" s="1670"/>
      <c r="J317" s="386"/>
      <c r="K317" s="386"/>
      <c r="L317" s="386"/>
      <c r="M317" s="1530">
        <v>0</v>
      </c>
      <c r="N317" s="1530">
        <v>0</v>
      </c>
      <c r="O317" s="1530">
        <v>0</v>
      </c>
      <c r="P317" s="1530">
        <v>0</v>
      </c>
      <c r="Q317" s="1141">
        <v>-1.8368330099999999</v>
      </c>
      <c r="R317" s="1141">
        <v>-0.9</v>
      </c>
      <c r="S317" s="1530">
        <v>0</v>
      </c>
      <c r="T317" s="1530">
        <v>0</v>
      </c>
      <c r="U317" s="1530">
        <v>0</v>
      </c>
      <c r="V317" s="1530">
        <v>0</v>
      </c>
      <c r="W317" s="1530">
        <v>0</v>
      </c>
      <c r="X317" s="1530">
        <v>0</v>
      </c>
      <c r="Y317" s="1530">
        <v>0</v>
      </c>
    </row>
    <row r="318" spans="2:25" outlineLevel="1">
      <c r="B318" s="655" t="s">
        <v>907</v>
      </c>
      <c r="C318" s="1274">
        <f>IF('R8a - Net Debt input'!D163 = "","",'R8a - Net Debt input'!D163)</f>
        <v>37481</v>
      </c>
      <c r="D318" s="1274">
        <f>IF('R8a - Net Debt input'!E163 = "","",'R8a - Net Debt input'!E163)</f>
        <v>43252</v>
      </c>
      <c r="E318" s="1667" t="str">
        <f>IF('R8a - Net Debt input'!F163 = "","",'R8a - Net Debt input'!F163)</f>
        <v>16.0 YR SWAP: PAY 6M Libor +21 bp GBP 44.7 M RCV 6.62500% USD 60.0 M MAT: 01-JUN-2018</v>
      </c>
      <c r="F318" s="1669"/>
      <c r="G318" s="1669"/>
      <c r="H318" s="1669"/>
      <c r="I318" s="1670"/>
      <c r="J318" s="386"/>
      <c r="K318" s="386"/>
      <c r="L318" s="386"/>
      <c r="M318" s="1530">
        <v>0</v>
      </c>
      <c r="N318" s="1530">
        <v>0</v>
      </c>
      <c r="O318" s="1530">
        <v>0</v>
      </c>
      <c r="P318" s="1530">
        <v>0</v>
      </c>
      <c r="Q318" s="1141">
        <v>-2.7041753799999997</v>
      </c>
      <c r="R318" s="1141">
        <v>-1.3</v>
      </c>
      <c r="S318" s="1530">
        <v>0</v>
      </c>
      <c r="T318" s="1530">
        <v>0</v>
      </c>
      <c r="U318" s="1530">
        <v>0</v>
      </c>
      <c r="V318" s="1530">
        <v>0</v>
      </c>
      <c r="W318" s="1530">
        <v>0</v>
      </c>
      <c r="X318" s="1530">
        <v>0</v>
      </c>
      <c r="Y318" s="1530">
        <v>0</v>
      </c>
    </row>
    <row r="319" spans="2:25" outlineLevel="1">
      <c r="B319" s="655" t="s">
        <v>908</v>
      </c>
      <c r="C319" s="1274">
        <f>IF('R8a - Net Debt input'!D164 = "","",'R8a - Net Debt input'!D164)</f>
        <v>41787</v>
      </c>
      <c r="D319" s="1274">
        <f>IF('R8a - Net Debt input'!E164 = "","",'R8a - Net Debt input'!E164)</f>
        <v>43252</v>
      </c>
      <c r="E319" s="1667" t="str">
        <f>IF('R8a - Net Debt input'!F164 = "","",'R8a - Net Debt input'!F164)</f>
        <v>4.5 YR SWAP: PAY 6M Libor +23 bp GBP 24.9 M RCV 6.62500% USD 40.0 M MAT: 01-JUN-2018</v>
      </c>
      <c r="F319" s="1669"/>
      <c r="G319" s="1669"/>
      <c r="H319" s="1669"/>
      <c r="I319" s="1670"/>
      <c r="J319" s="386"/>
      <c r="K319" s="386"/>
      <c r="L319" s="386"/>
      <c r="M319" s="1530">
        <v>0</v>
      </c>
      <c r="N319" s="1530">
        <v>0</v>
      </c>
      <c r="O319" s="1530">
        <v>0</v>
      </c>
      <c r="P319" s="1530">
        <v>0</v>
      </c>
      <c r="Q319" s="1141">
        <v>-1.8329040899999998</v>
      </c>
      <c r="R319" s="1141">
        <v>-0.9</v>
      </c>
      <c r="S319" s="1530">
        <v>0</v>
      </c>
      <c r="T319" s="1530">
        <v>0</v>
      </c>
      <c r="U319" s="1530">
        <v>0</v>
      </c>
      <c r="V319" s="1530">
        <v>0</v>
      </c>
      <c r="W319" s="1530">
        <v>0</v>
      </c>
      <c r="X319" s="1530">
        <v>0</v>
      </c>
      <c r="Y319" s="1530">
        <v>0</v>
      </c>
    </row>
    <row r="320" spans="2:25" outlineLevel="1">
      <c r="B320" s="655" t="s">
        <v>909</v>
      </c>
      <c r="C320" s="1274">
        <f>IF('R8a - Net Debt input'!D165 = "","",'R8a - Net Debt input'!D165)</f>
        <v>36398</v>
      </c>
      <c r="D320" s="1274">
        <f>IF('R8a - Net Debt input'!E165 = "","",'R8a - Net Debt input'!E165)</f>
        <v>44504</v>
      </c>
      <c r="E320" s="1667" t="str">
        <f>IF('R8a - Net Debt input'!F165 = "","",'R8a - Net Debt input'!F165)</f>
        <v>21.5 YR SWAP: PAY 12.95946% GBP 45.7 M RCV 8.37863% USD 256.9 M MAT: 04-NOV-2021</v>
      </c>
      <c r="F320" s="1669"/>
      <c r="G320" s="1669"/>
      <c r="H320" s="1669"/>
      <c r="I320" s="1670"/>
      <c r="J320" s="386"/>
      <c r="K320" s="386"/>
      <c r="L320" s="386"/>
      <c r="M320" s="1530">
        <v>0</v>
      </c>
      <c r="N320" s="1530">
        <v>0</v>
      </c>
      <c r="O320" s="1530">
        <v>0</v>
      </c>
      <c r="P320" s="1530">
        <v>0</v>
      </c>
      <c r="Q320" s="1530">
        <v>0</v>
      </c>
      <c r="R320" s="1530">
        <v>0</v>
      </c>
      <c r="S320" s="1530">
        <v>0</v>
      </c>
      <c r="T320" s="1141">
        <v>-30.491690364583647</v>
      </c>
      <c r="U320" s="1141">
        <v>-19.368933021659888</v>
      </c>
      <c r="V320" s="1530">
        <v>0</v>
      </c>
      <c r="W320" s="1530">
        <v>0</v>
      </c>
      <c r="X320" s="1530">
        <v>0</v>
      </c>
      <c r="Y320" s="1530">
        <v>0</v>
      </c>
    </row>
    <row r="321" spans="2:27" outlineLevel="1">
      <c r="B321" s="655" t="s">
        <v>910</v>
      </c>
      <c r="C321" s="1274">
        <f>IF('R8a - Net Debt input'!D166 = "","",'R8a - Net Debt input'!D166)</f>
        <v>37337</v>
      </c>
      <c r="D321" s="1274">
        <f>IF('R8a - Net Debt input'!E166 = "","",'R8a - Net Debt input'!E166)</f>
        <v>44504</v>
      </c>
      <c r="E321" s="1667" t="str">
        <f>IF('R8a - Net Debt input'!F166 = "","",'R8a - Net Debt input'!F166)</f>
        <v>19.5 YR SWAP: PAY 8.37863% USD 5.2 M RCV 12.95946% GBP 1.0 M MAT: 04-NOV-2021</v>
      </c>
      <c r="F321" s="1669"/>
      <c r="G321" s="1669"/>
      <c r="H321" s="1669"/>
      <c r="I321" s="1670"/>
      <c r="J321" s="386"/>
      <c r="K321" s="386"/>
      <c r="L321" s="386"/>
      <c r="M321" s="1530">
        <v>0</v>
      </c>
      <c r="N321" s="1530">
        <v>0</v>
      </c>
      <c r="O321" s="1530">
        <v>0</v>
      </c>
      <c r="P321" s="1530">
        <v>0</v>
      </c>
      <c r="Q321" s="1530">
        <v>0</v>
      </c>
      <c r="R321" s="1530">
        <v>0</v>
      </c>
      <c r="S321" s="1530">
        <v>0</v>
      </c>
      <c r="T321" s="1141">
        <v>2.3225325095821159</v>
      </c>
      <c r="U321" s="1141">
        <v>1.4626284459907466</v>
      </c>
      <c r="V321" s="1530">
        <v>0</v>
      </c>
      <c r="W321" s="1530">
        <v>0</v>
      </c>
      <c r="X321" s="1530">
        <v>0</v>
      </c>
      <c r="Y321" s="1530">
        <v>0</v>
      </c>
    </row>
    <row r="322" spans="2:27" outlineLevel="1">
      <c r="B322" s="650" t="s">
        <v>481</v>
      </c>
      <c r="C322" s="1680" t="s">
        <v>401</v>
      </c>
      <c r="D322" s="1681"/>
      <c r="E322" s="1681"/>
      <c r="F322" s="1681"/>
      <c r="G322" s="1681"/>
      <c r="H322" s="1681"/>
      <c r="I322" s="1682"/>
      <c r="J322" s="386"/>
      <c r="K322" s="386"/>
      <c r="L322" s="386"/>
      <c r="M322" s="1530"/>
      <c r="N322" s="1531"/>
      <c r="O322" s="1531"/>
      <c r="P322" s="1531"/>
      <c r="Q322" s="1142"/>
      <c r="R322" s="1142"/>
      <c r="S322" s="1142"/>
      <c r="T322" s="1143"/>
      <c r="U322" s="1144"/>
      <c r="V322" s="1142"/>
      <c r="W322" s="1142"/>
      <c r="X322" s="1142"/>
      <c r="Y322" s="1145"/>
    </row>
    <row r="323" spans="2:27" s="357" customFormat="1">
      <c r="B323" s="403"/>
      <c r="C323" s="389"/>
      <c r="D323" s="389"/>
      <c r="E323" s="393"/>
      <c r="F323" s="393"/>
      <c r="G323" s="393"/>
      <c r="H323" s="393"/>
      <c r="I323" s="389"/>
      <c r="J323" s="389"/>
      <c r="K323" s="389"/>
      <c r="L323" s="392" t="s">
        <v>482</v>
      </c>
      <c r="M323" s="1532">
        <f t="shared" ref="M323:Y323" si="55">SUM(M308:M322)</f>
        <v>0</v>
      </c>
      <c r="N323" s="1533">
        <f t="shared" si="55"/>
        <v>0</v>
      </c>
      <c r="O323" s="1533">
        <f t="shared" si="55"/>
        <v>0</v>
      </c>
      <c r="P323" s="1533">
        <f t="shared" si="55"/>
        <v>0</v>
      </c>
      <c r="Q323" s="1137">
        <f t="shared" si="55"/>
        <v>-22.535891159999998</v>
      </c>
      <c r="R323" s="1137">
        <f t="shared" si="55"/>
        <v>-14.700000000000001</v>
      </c>
      <c r="S323" s="1137">
        <f t="shared" si="55"/>
        <v>-8.5</v>
      </c>
      <c r="T323" s="1138">
        <f t="shared" si="55"/>
        <v>-34.672376272661211</v>
      </c>
      <c r="U323" s="1139">
        <f t="shared" si="55"/>
        <v>-24.528465891944109</v>
      </c>
      <c r="V323" s="1137">
        <f t="shared" si="55"/>
        <v>-6.5835983559903246</v>
      </c>
      <c r="W323" s="1137">
        <f t="shared" si="55"/>
        <v>-6.1053977152343712</v>
      </c>
      <c r="X323" s="1137">
        <f t="shared" si="55"/>
        <v>-6.0312982139168874</v>
      </c>
      <c r="Y323" s="1140">
        <f t="shared" si="55"/>
        <v>-5.9963817545694464</v>
      </c>
    </row>
    <row r="324" spans="2:27" s="357" customFormat="1">
      <c r="B324" s="403"/>
      <c r="C324" s="389"/>
      <c r="D324" s="389"/>
      <c r="E324" s="393"/>
      <c r="F324" s="393"/>
      <c r="G324" s="393"/>
      <c r="H324" s="393"/>
      <c r="I324" s="389"/>
      <c r="J324" s="389"/>
      <c r="K324" s="389"/>
      <c r="L324" s="389"/>
      <c r="M324" s="389"/>
      <c r="N324" s="389"/>
      <c r="O324" s="389"/>
      <c r="P324" s="389"/>
      <c r="Q324" s="389"/>
      <c r="R324" s="389"/>
      <c r="S324" s="389"/>
      <c r="T324" s="389"/>
      <c r="U324" s="389"/>
      <c r="V324" s="389"/>
      <c r="W324" s="389"/>
      <c r="X324" s="389"/>
      <c r="Y324" s="389"/>
      <c r="AA324" s="612"/>
    </row>
    <row r="325" spans="2:27" ht="14.25">
      <c r="B325" s="553" t="s">
        <v>485</v>
      </c>
      <c r="C325" s="554" t="s">
        <v>757</v>
      </c>
      <c r="D325" s="554"/>
      <c r="E325" s="554"/>
      <c r="F325" s="554"/>
      <c r="G325" s="555"/>
      <c r="H325" s="555"/>
      <c r="I325" s="555"/>
      <c r="J325" s="555"/>
      <c r="K325" s="555"/>
      <c r="L325" s="553"/>
      <c r="M325" s="554"/>
      <c r="N325" s="554"/>
      <c r="O325" s="554"/>
      <c r="P325" s="554"/>
      <c r="Q325" s="554"/>
      <c r="R325" s="554"/>
      <c r="S325" s="554"/>
      <c r="T325" s="554"/>
      <c r="U325" s="608"/>
      <c r="V325" s="554"/>
      <c r="W325" s="554"/>
      <c r="X325" s="554"/>
      <c r="Y325" s="554"/>
    </row>
    <row r="326" spans="2:27" outlineLevel="1">
      <c r="B326" s="639"/>
      <c r="C326" s="360"/>
      <c r="D326" s="360"/>
      <c r="E326" s="360"/>
      <c r="F326" s="360"/>
      <c r="G326" s="360"/>
      <c r="H326" s="360"/>
      <c r="I326" s="1688"/>
      <c r="J326" s="1688"/>
      <c r="K326" s="1688"/>
      <c r="L326" s="1688"/>
      <c r="M326" s="1688"/>
      <c r="N326" s="1688"/>
      <c r="O326" s="1688"/>
      <c r="P326" s="1688"/>
      <c r="Q326" s="1689"/>
      <c r="R326" s="1270"/>
      <c r="S326" s="355"/>
      <c r="T326" s="355"/>
      <c r="U326" s="355"/>
      <c r="V326" s="355"/>
      <c r="W326" s="355"/>
      <c r="X326" s="355"/>
      <c r="Y326" s="355"/>
      <c r="AA326" s="612"/>
    </row>
    <row r="327" spans="2:27" ht="18" outlineLevel="1">
      <c r="B327" s="362"/>
      <c r="C327" s="363"/>
      <c r="D327" s="575" t="s">
        <v>286</v>
      </c>
      <c r="E327" s="580"/>
      <c r="F327" s="580"/>
      <c r="G327" s="576"/>
      <c r="H327" s="576"/>
      <c r="I327" s="576"/>
      <c r="J327" s="576"/>
      <c r="K327" s="576"/>
      <c r="L327" s="628"/>
      <c r="M327" s="580"/>
      <c r="N327" s="580"/>
      <c r="O327" s="580"/>
      <c r="P327" s="580"/>
      <c r="Q327" s="580"/>
      <c r="R327" s="580"/>
      <c r="S327" s="580"/>
      <c r="T327" s="580"/>
      <c r="U327" s="610"/>
      <c r="V327" s="580"/>
      <c r="W327" s="580"/>
      <c r="X327" s="580"/>
      <c r="Y327" s="580"/>
    </row>
    <row r="328" spans="2:27" outlineLevel="1">
      <c r="B328" s="639"/>
      <c r="C328" s="360"/>
      <c r="D328" s="360"/>
      <c r="E328" s="360"/>
      <c r="F328" s="360"/>
      <c r="G328" s="360"/>
      <c r="H328" s="360"/>
      <c r="I328" s="1294"/>
      <c r="J328" s="1294"/>
      <c r="K328" s="1294"/>
      <c r="L328" s="1294"/>
      <c r="M328" s="1294"/>
      <c r="N328" s="1294"/>
      <c r="O328" s="1294"/>
      <c r="P328" s="1294"/>
      <c r="Q328" s="1295"/>
      <c r="R328" s="1295"/>
      <c r="S328" s="355"/>
      <c r="T328" s="355"/>
      <c r="U328" s="355"/>
      <c r="V328" s="355"/>
      <c r="W328" s="355"/>
      <c r="X328" s="355"/>
      <c r="Y328" s="355"/>
      <c r="AA328" s="357"/>
    </row>
    <row r="329" spans="2:27" s="1208" customFormat="1" ht="32.25" customHeight="1" outlineLevel="1">
      <c r="B329" s="1210"/>
      <c r="C329" s="684" t="s">
        <v>404</v>
      </c>
      <c r="D329" s="1281" t="s">
        <v>405</v>
      </c>
      <c r="E329" s="1674" t="s">
        <v>459</v>
      </c>
      <c r="F329" s="1675" t="s">
        <v>460</v>
      </c>
      <c r="G329" s="1675" t="s">
        <v>461</v>
      </c>
      <c r="H329" s="1675" t="s">
        <v>462</v>
      </c>
      <c r="I329" s="1676" t="s">
        <v>463</v>
      </c>
      <c r="J329" s="364"/>
      <c r="K329" s="364"/>
      <c r="L329" s="1295"/>
      <c r="U329" s="1209"/>
    </row>
    <row r="330" spans="2:27" s="1235" customFormat="1" ht="53.25" customHeight="1" outlineLevel="1">
      <c r="B330" s="1228" t="s">
        <v>287</v>
      </c>
      <c r="C330" s="1213" t="s">
        <v>414</v>
      </c>
      <c r="D330" s="1214" t="s">
        <v>414</v>
      </c>
      <c r="E330" s="1687"/>
      <c r="F330" s="1678" t="s">
        <v>465</v>
      </c>
      <c r="G330" s="1678" t="s">
        <v>465</v>
      </c>
      <c r="H330" s="1678" t="s">
        <v>288</v>
      </c>
      <c r="I330" s="1679" t="s">
        <v>466</v>
      </c>
      <c r="J330" s="364"/>
      <c r="K330" s="364"/>
      <c r="L330" s="1229"/>
      <c r="M330" s="1230" t="s">
        <v>288</v>
      </c>
      <c r="N330" s="1231" t="s">
        <v>288</v>
      </c>
      <c r="O330" s="1231" t="s">
        <v>288</v>
      </c>
      <c r="P330" s="1231" t="s">
        <v>288</v>
      </c>
      <c r="Q330" s="1231" t="s">
        <v>288</v>
      </c>
      <c r="R330" s="1231" t="s">
        <v>288</v>
      </c>
      <c r="S330" s="1231" t="s">
        <v>288</v>
      </c>
      <c r="T330" s="1232" t="s">
        <v>288</v>
      </c>
      <c r="U330" s="1233" t="s">
        <v>288</v>
      </c>
      <c r="V330" s="1231" t="s">
        <v>288</v>
      </c>
      <c r="W330" s="1231" t="s">
        <v>288</v>
      </c>
      <c r="X330" s="1231" t="s">
        <v>288</v>
      </c>
      <c r="Y330" s="1234" t="s">
        <v>288</v>
      </c>
    </row>
    <row r="331" spans="2:27" outlineLevel="1">
      <c r="B331" s="655" t="s">
        <v>487</v>
      </c>
      <c r="C331" s="1275">
        <f>IF('R8a - Net Debt input'!D186 = "","",'R8a - Net Debt input'!D186)</f>
        <v>40311</v>
      </c>
      <c r="D331" s="1308">
        <f>IF('R8a - Net Debt input'!E186 = "","",'R8a - Net Debt input'!E186)</f>
        <v>52635</v>
      </c>
      <c r="E331" s="1303" t="str">
        <f>IF('R8a - Net Debt input'!F186 = "","",'R8a - Net Debt input'!F186)</f>
        <v>33.7 YR SWAP: PAY 6M Libor +303 bp GBP RCV 7.12500% GBP 20.0 M MAT: 08-FEB-2044</v>
      </c>
      <c r="F331" s="1303"/>
      <c r="G331" s="1303"/>
      <c r="H331" s="1303"/>
      <c r="I331" s="1304"/>
      <c r="J331" s="364"/>
      <c r="K331" s="364"/>
      <c r="L331" s="1295"/>
      <c r="M331" s="1534">
        <v>0</v>
      </c>
      <c r="N331" s="1534">
        <v>0</v>
      </c>
      <c r="O331" s="1534">
        <v>0</v>
      </c>
      <c r="P331" s="1534">
        <v>0</v>
      </c>
      <c r="Q331" s="1151">
        <v>-0.37024535999999997</v>
      </c>
      <c r="R331" s="1151">
        <v>-0.3</v>
      </c>
      <c r="S331" s="1151">
        <v>-0.2</v>
      </c>
      <c r="T331" s="1534">
        <v>0</v>
      </c>
      <c r="U331" s="1534">
        <v>0</v>
      </c>
      <c r="V331" s="1534">
        <v>0</v>
      </c>
      <c r="W331" s="1534">
        <v>0</v>
      </c>
      <c r="X331" s="1534">
        <v>0</v>
      </c>
      <c r="Y331" s="1534">
        <v>0</v>
      </c>
    </row>
    <row r="332" spans="2:27" outlineLevel="1">
      <c r="B332" s="655" t="s">
        <v>488</v>
      </c>
      <c r="C332" s="1275">
        <f>IF('R8a - Net Debt input'!D187 = "","",'R8a - Net Debt input'!D187)</f>
        <v>40401</v>
      </c>
      <c r="D332" s="1308">
        <f>IF('R8a - Net Debt input'!E187 = "","",'R8a - Net Debt input'!E187)</f>
        <v>52635</v>
      </c>
      <c r="E332" s="1303" t="str">
        <f>IF('R8a - Net Debt input'!F187 = "","",'R8a - Net Debt input'!F187)</f>
        <v>31.5 YR SWAP: PAY 7.12500% GBP RCV 6M Libor +287 bp GBP 20.0 M MAT: 08-FEB-2044</v>
      </c>
      <c r="F332" s="1303"/>
      <c r="G332" s="1303"/>
      <c r="H332" s="1303"/>
      <c r="I332" s="1304"/>
      <c r="J332" s="364"/>
      <c r="K332" s="364"/>
      <c r="L332" s="1295"/>
      <c r="M332" s="1534">
        <v>0</v>
      </c>
      <c r="N332" s="1534">
        <v>0</v>
      </c>
      <c r="O332" s="1534">
        <v>0</v>
      </c>
      <c r="P332" s="1534">
        <v>0</v>
      </c>
      <c r="Q332" s="1151">
        <v>0.38662712999999999</v>
      </c>
      <c r="R332" s="1151">
        <v>0.4</v>
      </c>
      <c r="S332" s="1151">
        <v>0.2</v>
      </c>
      <c r="T332" s="1534">
        <v>0</v>
      </c>
      <c r="U332" s="1534">
        <v>0</v>
      </c>
      <c r="V332" s="1534">
        <v>0</v>
      </c>
      <c r="W332" s="1534">
        <v>0</v>
      </c>
      <c r="X332" s="1534">
        <v>0</v>
      </c>
      <c r="Y332" s="1534">
        <v>0</v>
      </c>
    </row>
    <row r="333" spans="2:27" outlineLevel="1">
      <c r="B333" s="655" t="s">
        <v>489</v>
      </c>
      <c r="C333" s="1275">
        <f>IF('R8a - Net Debt input'!D188 = "","",'R8a - Net Debt input'!D188)</f>
        <v>38373</v>
      </c>
      <c r="D333" s="1308">
        <f>IF('R8a - Net Debt input'!E188 = "","",'R8a - Net Debt input'!E188)</f>
        <v>45835</v>
      </c>
      <c r="E333" s="1303" t="str">
        <f>IF('R8a - Net Debt input'!F188 = "","",'R8a - Net Debt input'!F188)</f>
        <v>20.4 YR SWAP: PAY 6M Libor +381 bp GBP RCV 8.75000% GBP 24.0 M MAT: 27-JUN-2025</v>
      </c>
      <c r="F333" s="1303"/>
      <c r="G333" s="1303"/>
      <c r="H333" s="1303"/>
      <c r="I333" s="1304"/>
      <c r="J333" s="364"/>
      <c r="K333" s="364"/>
      <c r="L333" s="1295"/>
      <c r="M333" s="1534">
        <v>0</v>
      </c>
      <c r="N333" s="1534">
        <v>0</v>
      </c>
      <c r="O333" s="1534">
        <v>0</v>
      </c>
      <c r="P333" s="1534">
        <v>0</v>
      </c>
      <c r="Q333" s="1151">
        <v>2.266263E-2</v>
      </c>
      <c r="R333" s="1534">
        <v>0</v>
      </c>
      <c r="S333" s="1534">
        <v>0</v>
      </c>
      <c r="T333" s="1534">
        <v>0</v>
      </c>
      <c r="U333" s="1534">
        <v>0</v>
      </c>
      <c r="V333" s="1534">
        <v>0</v>
      </c>
      <c r="W333" s="1534">
        <v>0</v>
      </c>
      <c r="X333" s="1534">
        <v>0</v>
      </c>
      <c r="Y333" s="1534">
        <v>0</v>
      </c>
    </row>
    <row r="334" spans="2:27" outlineLevel="1">
      <c r="B334" s="655" t="s">
        <v>490</v>
      </c>
      <c r="C334" s="1275">
        <f>IF('R8a - Net Debt input'!D189 = "","",'R8a - Net Debt input'!D189)</f>
        <v>38810</v>
      </c>
      <c r="D334" s="1308">
        <f>IF('R8a - Net Debt input'!E189 = "","",'R8a - Net Debt input'!E189)</f>
        <v>45835</v>
      </c>
      <c r="E334" s="1303" t="str">
        <f>IF('R8a - Net Debt input'!F189 = "","",'R8a - Net Debt input'!F189)</f>
        <v>19.2 YR SWAP: PAY 6M Libor +409 bp GBP RCV 8.75000% GBP 20.0 M MAT: 27-JUN-2025</v>
      </c>
      <c r="F334" s="1303"/>
      <c r="G334" s="1303"/>
      <c r="H334" s="1303"/>
      <c r="I334" s="1304"/>
      <c r="J334" s="364"/>
      <c r="K334" s="364"/>
      <c r="L334" s="1295"/>
      <c r="M334" s="1534">
        <v>0</v>
      </c>
      <c r="N334" s="1534">
        <v>0</v>
      </c>
      <c r="O334" s="1534">
        <v>0</v>
      </c>
      <c r="P334" s="1534">
        <v>0</v>
      </c>
      <c r="Q334" s="1151">
        <v>-0.83196770999999992</v>
      </c>
      <c r="R334" s="1151">
        <v>-0.8</v>
      </c>
      <c r="S334" s="1151">
        <v>-0.7</v>
      </c>
      <c r="T334" s="1151">
        <v>-0.64712387665090498</v>
      </c>
      <c r="U334" s="1151">
        <v>-0.671659258340086</v>
      </c>
      <c r="V334" s="1151">
        <v>-0.67667944442234507</v>
      </c>
      <c r="W334" s="1151">
        <v>-0.65906677148657999</v>
      </c>
      <c r="X334" s="1151">
        <v>-0.65081916882123303</v>
      </c>
      <c r="Y334" s="1151">
        <v>-0.157064899047619</v>
      </c>
    </row>
    <row r="335" spans="2:27" outlineLevel="1">
      <c r="B335" s="655" t="s">
        <v>491</v>
      </c>
      <c r="C335" s="1275">
        <f>IF('R8a - Net Debt input'!D190 = "","",'R8a - Net Debt input'!D190)</f>
        <v>42654</v>
      </c>
      <c r="D335" s="1308">
        <f>IF('R8a - Net Debt input'!E190 = "","",'R8a - Net Debt input'!E190)</f>
        <v>45835</v>
      </c>
      <c r="E335" s="1303" t="str">
        <f>IF('R8a - Net Debt input'!F190 = "","",'R8a - Net Debt input'!F190)</f>
        <v>8.7 YR SWAP: PAY 8.75000% GBP RCV 6M Libor +782 bp GBP 4.0 M MAT: 27-JUN-2025</v>
      </c>
      <c r="F335" s="1303"/>
      <c r="G335" s="1303"/>
      <c r="H335" s="1303"/>
      <c r="I335" s="1304"/>
      <c r="J335" s="364"/>
      <c r="K335" s="364"/>
      <c r="L335" s="1295"/>
      <c r="M335" s="1534">
        <v>0</v>
      </c>
      <c r="N335" s="1534">
        <v>0</v>
      </c>
      <c r="O335" s="1534">
        <v>0</v>
      </c>
      <c r="P335" s="1534">
        <v>0</v>
      </c>
      <c r="Q335" s="1151">
        <v>1.6913559999999998E-2</v>
      </c>
      <c r="R335" s="1534">
        <v>0</v>
      </c>
      <c r="S335" s="1534">
        <v>0</v>
      </c>
      <c r="T335" s="1534">
        <v>0</v>
      </c>
      <c r="U335" s="1534">
        <v>0</v>
      </c>
      <c r="V335" s="1534">
        <v>0</v>
      </c>
      <c r="W335" s="1534">
        <v>0</v>
      </c>
      <c r="X335" s="1534">
        <v>0</v>
      </c>
      <c r="Y335" s="1534">
        <v>0</v>
      </c>
    </row>
    <row r="336" spans="2:27" outlineLevel="1">
      <c r="B336" s="655" t="s">
        <v>492</v>
      </c>
      <c r="C336" s="1275">
        <f>IF('R8a - Net Debt input'!D191 = "","",'R8a - Net Debt input'!D191)</f>
        <v>40310</v>
      </c>
      <c r="D336" s="1308">
        <f>IF('R8a - Net Debt input'!E191 = "","",'R8a - Net Debt input'!E191)</f>
        <v>47028</v>
      </c>
      <c r="E336" s="1303" t="str">
        <f>IF('R8a - Net Debt input'!F191 = "","",'R8a - Net Debt input'!F191)</f>
        <v>18.4 YR SWAP: PAY 6M Libor +210 bp GBP RCV 6.20000% GBP 50.0 M MAT: 02-OCT-2028</v>
      </c>
      <c r="F336" s="1303"/>
      <c r="G336" s="1303"/>
      <c r="H336" s="1303"/>
      <c r="I336" s="1304"/>
      <c r="J336" s="364"/>
      <c r="K336" s="364"/>
      <c r="L336" s="1295"/>
      <c r="M336" s="1534">
        <v>0</v>
      </c>
      <c r="N336" s="1534">
        <v>0</v>
      </c>
      <c r="O336" s="1534">
        <v>0</v>
      </c>
      <c r="P336" s="1534">
        <v>0</v>
      </c>
      <c r="Q336" s="1151">
        <v>-1.8050890900000001</v>
      </c>
      <c r="R336" s="1151">
        <v>-1.6</v>
      </c>
      <c r="S336" s="1151">
        <v>-1.6</v>
      </c>
      <c r="T336" s="1151">
        <v>-1.7759000681003601</v>
      </c>
      <c r="U336" s="1151">
        <v>-1.82131521000709</v>
      </c>
      <c r="V336" s="1151">
        <v>-1.8442330132967</v>
      </c>
      <c r="W336" s="1151">
        <v>-1.7742170917834601</v>
      </c>
      <c r="X336" s="1151">
        <v>-1.75209304448027</v>
      </c>
      <c r="Y336" s="1151">
        <v>-1.7395436125274701</v>
      </c>
    </row>
    <row r="337" spans="2:25" outlineLevel="1">
      <c r="B337" s="655" t="s">
        <v>493</v>
      </c>
      <c r="C337" s="1275">
        <f>IF('R8a - Net Debt input'!D192 = "","",'R8a - Net Debt input'!D192)</f>
        <v>40401</v>
      </c>
      <c r="D337" s="1308">
        <f>IF('R8a - Net Debt input'!E192 = "","",'R8a - Net Debt input'!E192)</f>
        <v>47028</v>
      </c>
      <c r="E337" s="1303" t="str">
        <f>IF('R8a - Net Debt input'!F192 = "","",'R8a - Net Debt input'!F192)</f>
        <v>16.5 YR SWAP: PAY 6.20000% GBP RCV 6M Libor +208 bp GBP 50.0 M MAT: 02-OCT-2028</v>
      </c>
      <c r="F337" s="1303"/>
      <c r="G337" s="1303"/>
      <c r="H337" s="1303"/>
      <c r="I337" s="1304"/>
      <c r="J337" s="364"/>
      <c r="K337" s="364"/>
      <c r="L337" s="1295"/>
      <c r="M337" s="1534">
        <v>0</v>
      </c>
      <c r="N337" s="1534">
        <v>0</v>
      </c>
      <c r="O337" s="1534">
        <v>0</v>
      </c>
      <c r="P337" s="1534">
        <v>0</v>
      </c>
      <c r="Q337" s="1151">
        <v>1.8163391</v>
      </c>
      <c r="R337" s="1151">
        <v>1.6</v>
      </c>
      <c r="S337" s="1151">
        <v>1.6</v>
      </c>
      <c r="T337" s="1151">
        <v>1.78708842648746</v>
      </c>
      <c r="U337" s="1151">
        <v>1.83256521392768</v>
      </c>
      <c r="V337" s="1151">
        <v>1.8554830052197799</v>
      </c>
      <c r="W337" s="1151">
        <v>1.7854979137275602</v>
      </c>
      <c r="X337" s="1151">
        <v>1.7633430444592602</v>
      </c>
      <c r="Y337" s="1151">
        <v>1.7507936125274701</v>
      </c>
    </row>
    <row r="338" spans="2:25" outlineLevel="1">
      <c r="B338" s="655" t="s">
        <v>494</v>
      </c>
      <c r="C338" s="1275">
        <f>IF('R8a - Net Debt input'!D193 = "","",'R8a - Net Debt input'!D193)</f>
        <v>41390</v>
      </c>
      <c r="D338" s="1308">
        <f>IF('R8a - Net Debt input'!E193 = "","",'R8a - Net Debt input'!E193)</f>
        <v>47028</v>
      </c>
      <c r="E338" s="1303" t="str">
        <f>IF('R8a - Net Debt input'!F193 = "","",'R8a - Net Debt input'!F193)</f>
        <v>15.4 YR SWAP: PAY 6M Libor +378 bp GBP RCV 6.20000% GBP 50.0 M MAT: 02-OCT-2028</v>
      </c>
      <c r="F338" s="1303"/>
      <c r="G338" s="1303"/>
      <c r="H338" s="1303"/>
      <c r="I338" s="1304"/>
      <c r="J338" s="364"/>
      <c r="K338" s="364"/>
      <c r="L338" s="1295"/>
      <c r="M338" s="1534">
        <v>0</v>
      </c>
      <c r="N338" s="1534">
        <v>0</v>
      </c>
      <c r="O338" s="1534">
        <v>0</v>
      </c>
      <c r="P338" s="1534">
        <v>0</v>
      </c>
      <c r="Q338" s="1151">
        <v>-0.96383910000000006</v>
      </c>
      <c r="R338" s="1151">
        <v>-0.8</v>
      </c>
      <c r="S338" s="1151">
        <v>-0.4</v>
      </c>
      <c r="T338" s="1534">
        <v>0</v>
      </c>
      <c r="U338" s="1534">
        <v>0</v>
      </c>
      <c r="V338" s="1534">
        <v>0</v>
      </c>
      <c r="W338" s="1534">
        <v>0</v>
      </c>
      <c r="X338" s="1534">
        <v>0</v>
      </c>
      <c r="Y338" s="1534">
        <v>0</v>
      </c>
    </row>
    <row r="339" spans="2:25" outlineLevel="1">
      <c r="B339" s="655" t="s">
        <v>497</v>
      </c>
      <c r="C339" s="1275">
        <f>IF('R8a - Net Debt input'!D194 = "","",'R8a - Net Debt input'!D194)</f>
        <v>41505</v>
      </c>
      <c r="D339" s="1308">
        <f>IF('R8a - Net Debt input'!E194 = "","",'R8a - Net Debt input'!E194)</f>
        <v>47028</v>
      </c>
      <c r="E339" s="1303" t="str">
        <f>IF('R8a - Net Debt input'!F194 = "","",'R8a - Net Debt input'!F194)</f>
        <v>12.5 YR SWAP: PAY 6.20000% GBP RCV 6M Libor +334 bp GBP 50.0 M MAT: 02-OCT-2028</v>
      </c>
      <c r="F339" s="1303"/>
      <c r="G339" s="1303"/>
      <c r="H339" s="1303"/>
      <c r="I339" s="1304"/>
      <c r="J339" s="364"/>
      <c r="K339" s="364"/>
      <c r="L339" s="1295"/>
      <c r="M339" s="1534">
        <v>0</v>
      </c>
      <c r="N339" s="1534">
        <v>0</v>
      </c>
      <c r="O339" s="1534">
        <v>0</v>
      </c>
      <c r="P339" s="1534">
        <v>0</v>
      </c>
      <c r="Q339" s="1151">
        <v>1.1828391</v>
      </c>
      <c r="R339" s="1151">
        <v>1</v>
      </c>
      <c r="S339" s="1151">
        <v>0.6</v>
      </c>
      <c r="T339" s="1534">
        <v>0</v>
      </c>
      <c r="U339" s="1534">
        <v>0</v>
      </c>
      <c r="V339" s="1534">
        <v>0</v>
      </c>
      <c r="W339" s="1534">
        <v>0</v>
      </c>
      <c r="X339" s="1534">
        <v>0</v>
      </c>
      <c r="Y339" s="1534">
        <v>0</v>
      </c>
    </row>
    <row r="340" spans="2:25" outlineLevel="1">
      <c r="B340" s="655" t="s">
        <v>911</v>
      </c>
      <c r="C340" s="1275">
        <f>IF('R8a - Net Debt input'!D195 = "","",'R8a - Net Debt input'!D195)</f>
        <v>39338</v>
      </c>
      <c r="D340" s="1308">
        <f>IF('R8a - Net Debt input'!E195 = "","",'R8a - Net Debt input'!E195)</f>
        <v>45642</v>
      </c>
      <c r="E340" s="1303" t="str">
        <f>IF('R8a - Net Debt input'!F195 = "","",'R8a - Net Debt input'!F195)</f>
        <v>17.3 YR SWAP: PAY 6M Libor +265 bp GBP RCV 7.00000% GBP 20.0 M MAT: 16-DEC-2024</v>
      </c>
      <c r="F340" s="1303"/>
      <c r="G340" s="1303"/>
      <c r="H340" s="1303"/>
      <c r="I340" s="1304"/>
      <c r="J340" s="364"/>
      <c r="K340" s="364"/>
      <c r="L340" s="1481"/>
      <c r="M340" s="1534">
        <v>0</v>
      </c>
      <c r="N340" s="1534">
        <v>0</v>
      </c>
      <c r="O340" s="1534">
        <v>0</v>
      </c>
      <c r="P340" s="1534">
        <v>0</v>
      </c>
      <c r="Q340" s="1151">
        <v>-0.7707099300000001</v>
      </c>
      <c r="R340" s="1151">
        <v>-0.8</v>
      </c>
      <c r="S340" s="1151">
        <v>-0.7</v>
      </c>
      <c r="T340" s="1151">
        <v>-0.74807341942552896</v>
      </c>
      <c r="U340" s="1151">
        <v>-0.77628412346153797</v>
      </c>
      <c r="V340" s="1151">
        <v>-0.783110352692308</v>
      </c>
      <c r="W340" s="1151">
        <v>-0.76154196802197804</v>
      </c>
      <c r="X340" s="1151">
        <v>-0.53383123984127001</v>
      </c>
      <c r="Y340" s="1534">
        <v>0</v>
      </c>
    </row>
    <row r="341" spans="2:25" outlineLevel="1">
      <c r="B341" s="655" t="s">
        <v>912</v>
      </c>
      <c r="C341" s="1275">
        <f>IF('R8a - Net Debt input'!D196 = "","",'R8a - Net Debt input'!D196)</f>
        <v>39336</v>
      </c>
      <c r="D341" s="1308">
        <f>IF('R8a - Net Debt input'!E196 = "","",'R8a - Net Debt input'!E196)</f>
        <v>45642</v>
      </c>
      <c r="E341" s="1303" t="str">
        <f>IF('R8a - Net Debt input'!F196 = "","",'R8a - Net Debt input'!F196)</f>
        <v>17.3 YR SWAP: PAY 6M Libor +205 bp GBP RCV 7.00000% GBP 24.0 M MAT: 16-DEC-2024</v>
      </c>
      <c r="F341" s="1303"/>
      <c r="G341" s="1303"/>
      <c r="H341" s="1303"/>
      <c r="I341" s="1304"/>
      <c r="J341" s="364"/>
      <c r="K341" s="364"/>
      <c r="L341" s="1481"/>
      <c r="M341" s="1534">
        <v>0</v>
      </c>
      <c r="N341" s="1534">
        <v>0</v>
      </c>
      <c r="O341" s="1534">
        <v>0</v>
      </c>
      <c r="P341" s="1534">
        <v>0</v>
      </c>
      <c r="Q341" s="1151">
        <v>2.2649040000000002E-2</v>
      </c>
      <c r="R341" s="1534">
        <v>0</v>
      </c>
      <c r="S341" s="1534">
        <v>0</v>
      </c>
      <c r="T341" s="1534">
        <v>0</v>
      </c>
      <c r="U341" s="1534">
        <v>0</v>
      </c>
      <c r="V341" s="1534">
        <v>0</v>
      </c>
      <c r="W341" s="1534">
        <v>0</v>
      </c>
      <c r="X341" s="1534">
        <v>0</v>
      </c>
      <c r="Y341" s="1534">
        <v>0</v>
      </c>
    </row>
    <row r="342" spans="2:25" outlineLevel="1">
      <c r="B342" s="655" t="s">
        <v>913</v>
      </c>
      <c r="C342" s="1275">
        <f>IF('R8a - Net Debt input'!D197 = "","",'R8a - Net Debt input'!D197)</f>
        <v>39906</v>
      </c>
      <c r="D342" s="1308">
        <f>IF('R8a - Net Debt input'!E197 = "","",'R8a - Net Debt input'!E197)</f>
        <v>45642</v>
      </c>
      <c r="E342" s="1303" t="str">
        <f>IF('R8a - Net Debt input'!F197 = "","",'R8a - Net Debt input'!F197)</f>
        <v>15.7 YR SWAP: PAY 6M Libor +293 bp GBP RCV 7.00000% GBP 45.0 M MAT: 16-DEC-2024</v>
      </c>
      <c r="F342" s="1303"/>
      <c r="G342" s="1303"/>
      <c r="H342" s="1303"/>
      <c r="I342" s="1304"/>
      <c r="J342" s="364"/>
      <c r="K342" s="364"/>
      <c r="L342" s="1481"/>
      <c r="M342" s="1534">
        <v>0</v>
      </c>
      <c r="N342" s="1534">
        <v>0</v>
      </c>
      <c r="O342" s="1534">
        <v>0</v>
      </c>
      <c r="P342" s="1534">
        <v>0</v>
      </c>
      <c r="Q342" s="1151">
        <v>-1.6101223200000001</v>
      </c>
      <c r="R342" s="1151">
        <v>-1.5</v>
      </c>
      <c r="S342" s="1151">
        <v>-1.4</v>
      </c>
      <c r="T342" s="1151">
        <v>-1.5595298475535901</v>
      </c>
      <c r="U342" s="1151">
        <v>-1.6226642807692302</v>
      </c>
      <c r="V342" s="1151">
        <v>-1.63802330961538</v>
      </c>
      <c r="W342" s="1151">
        <v>-1.58915479016484</v>
      </c>
      <c r="X342" s="1151">
        <v>-1.1128093271428601</v>
      </c>
      <c r="Y342" s="1534">
        <v>0</v>
      </c>
    </row>
    <row r="343" spans="2:25" outlineLevel="1">
      <c r="B343" s="655" t="s">
        <v>914</v>
      </c>
      <c r="C343" s="1275">
        <f>IF('R8a - Net Debt input'!D198 = "","",'R8a - Net Debt input'!D198)</f>
        <v>40308</v>
      </c>
      <c r="D343" s="1308">
        <f>IF('R8a - Net Debt input'!E198 = "","",'R8a - Net Debt input'!E198)</f>
        <v>45642</v>
      </c>
      <c r="E343" s="1303" t="str">
        <f>IF('R8a - Net Debt input'!F198 = "","",'R8a - Net Debt input'!F198)</f>
        <v>14.6 YR SWAP: PAY 6M Libor +285 bp GBP RCV 7.00000% GBP 50.0 M MAT: 16-DEC-2024</v>
      </c>
      <c r="F343" s="1303"/>
      <c r="G343" s="1303"/>
      <c r="H343" s="1303"/>
      <c r="I343" s="1304"/>
      <c r="J343" s="364"/>
      <c r="K343" s="364"/>
      <c r="L343" s="1481"/>
      <c r="M343" s="1534">
        <v>0</v>
      </c>
      <c r="N343" s="1534">
        <v>0</v>
      </c>
      <c r="O343" s="1534">
        <v>0</v>
      </c>
      <c r="P343" s="1534">
        <v>0</v>
      </c>
      <c r="Q343" s="1151">
        <v>4.5681260000000001E-2</v>
      </c>
      <c r="R343" s="1534">
        <v>0</v>
      </c>
      <c r="S343" s="1534">
        <v>0</v>
      </c>
      <c r="T343" s="1534">
        <v>0</v>
      </c>
      <c r="U343" s="1534">
        <v>0</v>
      </c>
      <c r="V343" s="1534">
        <v>0</v>
      </c>
      <c r="W343" s="1534">
        <v>0</v>
      </c>
      <c r="X343" s="1534">
        <v>0</v>
      </c>
      <c r="Y343" s="1534">
        <v>0</v>
      </c>
    </row>
    <row r="344" spans="2:25" outlineLevel="1">
      <c r="B344" s="655" t="s">
        <v>915</v>
      </c>
      <c r="C344" s="1275">
        <f>IF('R8a - Net Debt input'!D199 = "","",'R8a - Net Debt input'!D199)</f>
        <v>40310</v>
      </c>
      <c r="D344" s="1308">
        <f>IF('R8a - Net Debt input'!E199 = "","",'R8a - Net Debt input'!E199)</f>
        <v>45642</v>
      </c>
      <c r="E344" s="1303" t="str">
        <f>IF('R8a - Net Debt input'!F199 = "","",'R8a - Net Debt input'!F199)</f>
        <v>14.6 YR SWAP: PAY 6M Libor +286 bp GBP RCV 7.00000% GBP 55.0 M MAT: 16-DEC-2024</v>
      </c>
      <c r="F344" s="1303"/>
      <c r="G344" s="1303"/>
      <c r="H344" s="1303"/>
      <c r="I344" s="1304"/>
      <c r="J344" s="364"/>
      <c r="K344" s="364"/>
      <c r="L344" s="1481"/>
      <c r="M344" s="1534">
        <v>0</v>
      </c>
      <c r="N344" s="1534">
        <v>0</v>
      </c>
      <c r="O344" s="1534">
        <v>0</v>
      </c>
      <c r="P344" s="1534">
        <v>0</v>
      </c>
      <c r="Q344" s="1151">
        <v>-2.0036772800000002</v>
      </c>
      <c r="R344" s="1151">
        <v>-1.8</v>
      </c>
      <c r="S344" s="1151">
        <v>-1.8</v>
      </c>
      <c r="T344" s="1151">
        <v>-1.94174409117767</v>
      </c>
      <c r="U344" s="1151">
        <v>-2.0190063396153799</v>
      </c>
      <c r="V344" s="1151">
        <v>-2.0377784838461501</v>
      </c>
      <c r="W344" s="1151">
        <v>-1.97814824340659</v>
      </c>
      <c r="X344" s="1151">
        <v>-1.3855660420634901</v>
      </c>
      <c r="Y344" s="1534">
        <v>0</v>
      </c>
    </row>
    <row r="345" spans="2:25" outlineLevel="1">
      <c r="B345" s="655" t="s">
        <v>916</v>
      </c>
      <c r="C345" s="1275">
        <f>IF('R8a - Net Debt input'!D200 = "","",'R8a - Net Debt input'!D200)</f>
        <v>41717</v>
      </c>
      <c r="D345" s="1308">
        <f>IF('R8a - Net Debt input'!E200 = "","",'R8a - Net Debt input'!E200)</f>
        <v>45642</v>
      </c>
      <c r="E345" s="1303" t="str">
        <f>IF('R8a - Net Debt input'!F200 = "","",'R8a - Net Debt input'!F200)</f>
        <v>11 YR SWAP: PAY 6M Libor +161 bp GBP RCV 7.00000% GBP 27.0 M MAT: 16-DEC-2024</v>
      </c>
      <c r="F345" s="1303"/>
      <c r="G345" s="1303"/>
      <c r="H345" s="1303"/>
      <c r="I345" s="1304"/>
      <c r="J345" s="364"/>
      <c r="K345" s="364"/>
      <c r="L345" s="1481"/>
      <c r="M345" s="1534">
        <v>0</v>
      </c>
      <c r="N345" s="1534">
        <v>0</v>
      </c>
      <c r="O345" s="1534">
        <v>0</v>
      </c>
      <c r="P345" s="1534">
        <v>0</v>
      </c>
      <c r="Q345" s="1151">
        <v>2.593606E-2</v>
      </c>
      <c r="R345" s="1534">
        <v>0</v>
      </c>
      <c r="S345" s="1534">
        <v>0</v>
      </c>
      <c r="T345" s="1534">
        <v>0</v>
      </c>
      <c r="U345" s="1534">
        <v>0</v>
      </c>
      <c r="V345" s="1534">
        <v>0</v>
      </c>
      <c r="W345" s="1534">
        <v>0</v>
      </c>
      <c r="X345" s="1534">
        <v>0</v>
      </c>
      <c r="Y345" s="1534">
        <v>0</v>
      </c>
    </row>
    <row r="346" spans="2:25" outlineLevel="1">
      <c r="B346" s="655" t="s">
        <v>917</v>
      </c>
      <c r="C346" s="1275">
        <f>IF('R8a - Net Debt input'!D201 = "","",'R8a - Net Debt input'!D201)</f>
        <v>41975</v>
      </c>
      <c r="D346" s="1308">
        <f>IF('R8a - Net Debt input'!E201 = "","",'R8a - Net Debt input'!E201)</f>
        <v>45642</v>
      </c>
      <c r="E346" s="1303" t="str">
        <f>IF('R8a - Net Debt input'!F201 = "","",'R8a - Net Debt input'!F201)</f>
        <v>10.0 YR SWAP: PAY 7.00000% GBP RCV 6M Libor +495 bp GBP 15.0 M MAT: 16-DEC-2024</v>
      </c>
      <c r="F346" s="1303"/>
      <c r="G346" s="1303"/>
      <c r="H346" s="1303"/>
      <c r="I346" s="1304"/>
      <c r="J346" s="364"/>
      <c r="K346" s="364"/>
      <c r="L346" s="1481"/>
      <c r="M346" s="1534">
        <v>0</v>
      </c>
      <c r="N346" s="1534">
        <v>0</v>
      </c>
      <c r="O346" s="1534">
        <v>0</v>
      </c>
      <c r="P346" s="1534">
        <v>0</v>
      </c>
      <c r="Q346" s="1151">
        <v>0.23310743999999994</v>
      </c>
      <c r="R346" s="1151">
        <v>0.2</v>
      </c>
      <c r="S346" s="1151">
        <v>0.2</v>
      </c>
      <c r="T346" s="1151">
        <v>0.217075065607398</v>
      </c>
      <c r="U346" s="1151">
        <v>0.23728809692307701</v>
      </c>
      <c r="V346" s="1151">
        <v>0.24240777269230801</v>
      </c>
      <c r="W346" s="1151">
        <v>0.225286481373626</v>
      </c>
      <c r="X346" s="1151">
        <v>0.15467342952381</v>
      </c>
      <c r="Y346" s="1534">
        <v>0</v>
      </c>
    </row>
    <row r="347" spans="2:25" outlineLevel="1">
      <c r="B347" s="655" t="s">
        <v>918</v>
      </c>
      <c r="C347" s="1275">
        <f>IF('R8a - Net Debt input'!D202 = "","",'R8a - Net Debt input'!D202)</f>
        <v>42026</v>
      </c>
      <c r="D347" s="1308">
        <f>IF('R8a - Net Debt input'!E202 = "","",'R8a - Net Debt input'!E202)</f>
        <v>45642</v>
      </c>
      <c r="E347" s="1303" t="str">
        <f>IF('R8a - Net Debt input'!F202 = "","",'R8a - Net Debt input'!F202)</f>
        <v>10 YR SWAP: PAY 7.00000% GBP RCV 6M Libor +279 bp GBP 100.0 M MAT: 16-DEC-2024</v>
      </c>
      <c r="F347" s="1303"/>
      <c r="G347" s="1303"/>
      <c r="H347" s="1303"/>
      <c r="I347" s="1304"/>
      <c r="J347" s="364"/>
      <c r="K347" s="364"/>
      <c r="L347" s="1481"/>
      <c r="M347" s="1534">
        <v>0</v>
      </c>
      <c r="N347" s="1534">
        <v>0</v>
      </c>
      <c r="O347" s="1534">
        <v>0</v>
      </c>
      <c r="P347" s="1534">
        <v>0</v>
      </c>
      <c r="Q347" s="1151">
        <v>3.7145495899999998</v>
      </c>
      <c r="R347" s="1151">
        <v>3.4</v>
      </c>
      <c r="S347" s="1151">
        <v>3.3</v>
      </c>
      <c r="T347" s="1151">
        <v>3.6017479066169202</v>
      </c>
      <c r="U347" s="1151">
        <v>3.74242061038461</v>
      </c>
      <c r="V347" s="1151">
        <v>3.7765517934615396</v>
      </c>
      <c r="W347" s="1151">
        <v>3.66832905620879</v>
      </c>
      <c r="X347" s="1151">
        <v>2.5701424934920598</v>
      </c>
      <c r="Y347" s="1534">
        <v>0</v>
      </c>
    </row>
    <row r="348" spans="2:25" outlineLevel="1">
      <c r="B348" s="655" t="s">
        <v>919</v>
      </c>
      <c r="C348" s="1275">
        <f>IF('R8a - Net Debt input'!D203 = "","",'R8a - Net Debt input'!D203)</f>
        <v>37678</v>
      </c>
      <c r="D348" s="1308">
        <f>IF('R8a - Net Debt input'!E203 = "","",'R8a - Net Debt input'!E203)</f>
        <v>42893</v>
      </c>
      <c r="E348" s="1303" t="str">
        <f>IF('R8a - Net Debt input'!F203 = "","",'R8a - Net Debt input'!F203)</f>
        <v>14.2 YR SWAP: PAY 6M Libor +126 bp GBP RCV 6.00000% GBP 35.0 M MAT: 07-JUN-2017</v>
      </c>
      <c r="F348" s="1303"/>
      <c r="G348" s="1303"/>
      <c r="H348" s="1303"/>
      <c r="I348" s="1304"/>
      <c r="J348" s="364"/>
      <c r="K348" s="364"/>
      <c r="L348" s="1481"/>
      <c r="M348" s="1534">
        <v>0</v>
      </c>
      <c r="N348" s="1534">
        <v>0</v>
      </c>
      <c r="O348" s="1534">
        <v>0</v>
      </c>
      <c r="P348" s="1534">
        <v>0</v>
      </c>
      <c r="Q348" s="1151">
        <v>-0.2737</v>
      </c>
      <c r="R348" s="1534">
        <v>0</v>
      </c>
      <c r="S348" s="1534">
        <v>0</v>
      </c>
      <c r="T348" s="1534">
        <v>0</v>
      </c>
      <c r="U348" s="1534">
        <v>0</v>
      </c>
      <c r="V348" s="1534">
        <v>0</v>
      </c>
      <c r="W348" s="1534">
        <v>0</v>
      </c>
      <c r="X348" s="1534">
        <v>0</v>
      </c>
      <c r="Y348" s="1534">
        <v>0</v>
      </c>
    </row>
    <row r="349" spans="2:25" outlineLevel="1">
      <c r="B349" s="655" t="s">
        <v>920</v>
      </c>
      <c r="C349" s="1275">
        <f>IF('R8a - Net Debt input'!D204 = "","",'R8a - Net Debt input'!D204)</f>
        <v>37805</v>
      </c>
      <c r="D349" s="1308">
        <f>IF('R8a - Net Debt input'!E204 = "","",'R8a - Net Debt input'!E204)</f>
        <v>42893</v>
      </c>
      <c r="E349" s="1303" t="str">
        <f>IF('R8a - Net Debt input'!F204 = "","",'R8a - Net Debt input'!F204)</f>
        <v>13.9 YR SWAP: PAY 6M Libor +125 bp GBP RCV 6.00000% GBP 15.0 M MAT: 07-JUN-2017</v>
      </c>
      <c r="F349" s="1303"/>
      <c r="G349" s="1303"/>
      <c r="H349" s="1303"/>
      <c r="I349" s="1304"/>
      <c r="J349" s="364"/>
      <c r="K349" s="364"/>
      <c r="L349" s="1481"/>
      <c r="M349" s="1534">
        <v>0</v>
      </c>
      <c r="N349" s="1534">
        <v>0</v>
      </c>
      <c r="O349" s="1534">
        <v>0</v>
      </c>
      <c r="P349" s="1534">
        <v>0</v>
      </c>
      <c r="Q349" s="1151">
        <v>-0.11757945000000002</v>
      </c>
      <c r="R349" s="1534">
        <v>0</v>
      </c>
      <c r="S349" s="1534">
        <v>0</v>
      </c>
      <c r="T349" s="1534">
        <v>0</v>
      </c>
      <c r="U349" s="1534">
        <v>0</v>
      </c>
      <c r="V349" s="1534">
        <v>0</v>
      </c>
      <c r="W349" s="1534">
        <v>0</v>
      </c>
      <c r="X349" s="1534">
        <v>0</v>
      </c>
      <c r="Y349" s="1534">
        <v>0</v>
      </c>
    </row>
    <row r="350" spans="2:25" outlineLevel="1">
      <c r="B350" s="655" t="s">
        <v>921</v>
      </c>
      <c r="C350" s="1275">
        <f>IF('R8a - Net Debt input'!D205 = "","",'R8a - Net Debt input'!D205)</f>
        <v>37806</v>
      </c>
      <c r="D350" s="1308">
        <f>IF('R8a - Net Debt input'!E205 = "","",'R8a - Net Debt input'!E205)</f>
        <v>42893</v>
      </c>
      <c r="E350" s="1303" t="str">
        <f>IF('R8a - Net Debt input'!F205 = "","",'R8a - Net Debt input'!F205)</f>
        <v>13.9 YR SWAP: PAY 6M Libor +126 bp GBP RCV 6.00000% GBP 26.0 M MAT: 07-JUN-2017</v>
      </c>
      <c r="F350" s="1303"/>
      <c r="G350" s="1303"/>
      <c r="H350" s="1303"/>
      <c r="I350" s="1304"/>
      <c r="J350" s="364"/>
      <c r="K350" s="364"/>
      <c r="L350" s="1481"/>
      <c r="M350" s="1534">
        <v>0</v>
      </c>
      <c r="N350" s="1534">
        <v>0</v>
      </c>
      <c r="O350" s="1534">
        <v>0</v>
      </c>
      <c r="P350" s="1534">
        <v>0</v>
      </c>
      <c r="Q350" s="1151">
        <v>-0.2035622</v>
      </c>
      <c r="R350" s="1534">
        <v>0</v>
      </c>
      <c r="S350" s="1534">
        <v>0</v>
      </c>
      <c r="T350" s="1534">
        <v>0</v>
      </c>
      <c r="U350" s="1534">
        <v>0</v>
      </c>
      <c r="V350" s="1534">
        <v>0</v>
      </c>
      <c r="W350" s="1534">
        <v>0</v>
      </c>
      <c r="X350" s="1534">
        <v>0</v>
      </c>
      <c r="Y350" s="1534">
        <v>0</v>
      </c>
    </row>
    <row r="351" spans="2:25" outlineLevel="1">
      <c r="B351" s="655" t="s">
        <v>922</v>
      </c>
      <c r="C351" s="1275">
        <f>IF('R8a - Net Debt input'!D206 = "","",'R8a - Net Debt input'!D206)</f>
        <v>38548</v>
      </c>
      <c r="D351" s="1308">
        <f>IF('R8a - Net Debt input'!E206 = "","",'R8a - Net Debt input'!E206)</f>
        <v>42893</v>
      </c>
      <c r="E351" s="1303" t="str">
        <f>IF('R8a - Net Debt input'!F206 = "","",'R8a - Net Debt input'!F206)</f>
        <v>11.9 YR SWAP: PAY 6M Libor +127 bp GBP RCV 6.00000% GBP 21.0 M MAT: 07-JUN-2017</v>
      </c>
      <c r="F351" s="1303"/>
      <c r="G351" s="1303"/>
      <c r="H351" s="1303"/>
      <c r="I351" s="1304"/>
      <c r="J351" s="364"/>
      <c r="K351" s="364"/>
      <c r="L351" s="1481"/>
      <c r="M351" s="1534">
        <v>0</v>
      </c>
      <c r="N351" s="1534">
        <v>0</v>
      </c>
      <c r="O351" s="1534">
        <v>0</v>
      </c>
      <c r="P351" s="1534">
        <v>0</v>
      </c>
      <c r="Q351" s="1151">
        <v>-0.16363706</v>
      </c>
      <c r="R351" s="1534">
        <v>0</v>
      </c>
      <c r="S351" s="1534">
        <v>0</v>
      </c>
      <c r="T351" s="1534">
        <v>0</v>
      </c>
      <c r="U351" s="1534">
        <v>0</v>
      </c>
      <c r="V351" s="1534">
        <v>0</v>
      </c>
      <c r="W351" s="1534">
        <v>0</v>
      </c>
      <c r="X351" s="1534">
        <v>0</v>
      </c>
      <c r="Y351" s="1534">
        <v>0</v>
      </c>
    </row>
    <row r="352" spans="2:25" outlineLevel="1">
      <c r="B352" s="655" t="s">
        <v>923</v>
      </c>
      <c r="C352" s="1275">
        <f>IF('R8a - Net Debt input'!D207 = "","",'R8a - Net Debt input'!D207)</f>
        <v>38559</v>
      </c>
      <c r="D352" s="1308">
        <f>IF('R8a - Net Debt input'!E207 = "","",'R8a - Net Debt input'!E207)</f>
        <v>42893</v>
      </c>
      <c r="E352" s="1303" t="str">
        <f>IF('R8a - Net Debt input'!F207 = "","",'R8a - Net Debt input'!F207)</f>
        <v>11.9 YR SWAP: PAY 6M Libor +130 bp GBP RCV 6.00000% GBP 27.5 M MAT: 07-JUN-2017</v>
      </c>
      <c r="F352" s="1303"/>
      <c r="G352" s="1303"/>
      <c r="H352" s="1303"/>
      <c r="I352" s="1304"/>
      <c r="J352" s="364"/>
      <c r="K352" s="364"/>
      <c r="L352" s="1481"/>
      <c r="M352" s="1534">
        <v>0</v>
      </c>
      <c r="N352" s="1534">
        <v>0</v>
      </c>
      <c r="O352" s="1534">
        <v>0</v>
      </c>
      <c r="P352" s="1534">
        <v>0</v>
      </c>
      <c r="Q352" s="1151">
        <v>-0.21305192000000001</v>
      </c>
      <c r="R352" s="1534">
        <v>0</v>
      </c>
      <c r="S352" s="1534">
        <v>0</v>
      </c>
      <c r="T352" s="1534">
        <v>0</v>
      </c>
      <c r="U352" s="1534">
        <v>0</v>
      </c>
      <c r="V352" s="1534">
        <v>0</v>
      </c>
      <c r="W352" s="1534">
        <v>0</v>
      </c>
      <c r="X352" s="1534">
        <v>0</v>
      </c>
      <c r="Y352" s="1534">
        <v>0</v>
      </c>
    </row>
    <row r="353" spans="2:25" outlineLevel="1">
      <c r="B353" s="655" t="s">
        <v>924</v>
      </c>
      <c r="C353" s="1275">
        <f>IF('R8a - Net Debt input'!D208 = "","",'R8a - Net Debt input'!D208)</f>
        <v>39203</v>
      </c>
      <c r="D353" s="1308">
        <f>IF('R8a - Net Debt input'!E208 = "","",'R8a - Net Debt input'!E208)</f>
        <v>42893</v>
      </c>
      <c r="E353" s="1303" t="str">
        <f>IF('R8a - Net Debt input'!F208 = "","",'R8a - Net Debt input'!F208)</f>
        <v>10.1 YR SWAP: PAY 6.00000% GBP RCV 6M Libor +47 bp GBP 40.0 M MAT: 07-JUN-2017</v>
      </c>
      <c r="F353" s="1303"/>
      <c r="G353" s="1303"/>
      <c r="H353" s="1303"/>
      <c r="I353" s="1304"/>
      <c r="J353" s="364"/>
      <c r="K353" s="364"/>
      <c r="L353" s="1481"/>
      <c r="M353" s="1534">
        <v>0</v>
      </c>
      <c r="N353" s="1534">
        <v>0</v>
      </c>
      <c r="O353" s="1534">
        <v>0</v>
      </c>
      <c r="P353" s="1534">
        <v>0</v>
      </c>
      <c r="Q353" s="1151">
        <v>0.37141040999999997</v>
      </c>
      <c r="R353" s="1534">
        <v>0</v>
      </c>
      <c r="S353" s="1534">
        <v>0</v>
      </c>
      <c r="T353" s="1534">
        <v>0</v>
      </c>
      <c r="U353" s="1534">
        <v>0</v>
      </c>
      <c r="V353" s="1534">
        <v>0</v>
      </c>
      <c r="W353" s="1534">
        <v>0</v>
      </c>
      <c r="X353" s="1534">
        <v>0</v>
      </c>
      <c r="Y353" s="1534">
        <v>0</v>
      </c>
    </row>
    <row r="354" spans="2:25" outlineLevel="1">
      <c r="B354" s="655" t="s">
        <v>925</v>
      </c>
      <c r="C354" s="1275">
        <f>IF('R8a - Net Debt input'!D209 = "","",'R8a - Net Debt input'!D209)</f>
        <v>39468</v>
      </c>
      <c r="D354" s="1308">
        <f>IF('R8a - Net Debt input'!E209 = "","",'R8a - Net Debt input'!E209)</f>
        <v>42893</v>
      </c>
      <c r="E354" s="1303" t="str">
        <f>IF('R8a - Net Debt input'!F209 = "","",'R8a - Net Debt input'!F209)</f>
        <v>9.4 YR SWAP: PAY 6.00000% GBP RCV 6M Libor +81 bp GBP 33.0 M MAT: 07-JUN-2017</v>
      </c>
      <c r="F354" s="1303"/>
      <c r="G354" s="1303"/>
      <c r="H354" s="1303"/>
      <c r="I354" s="1304"/>
      <c r="J354" s="364"/>
      <c r="K354" s="364"/>
      <c r="L354" s="1481"/>
      <c r="M354" s="1534">
        <v>0</v>
      </c>
      <c r="N354" s="1534">
        <v>0</v>
      </c>
      <c r="O354" s="1534">
        <v>0</v>
      </c>
      <c r="P354" s="1534">
        <v>0</v>
      </c>
      <c r="Q354" s="1151">
        <v>0.28572575</v>
      </c>
      <c r="R354" s="1534">
        <v>0</v>
      </c>
      <c r="S354" s="1534">
        <v>0</v>
      </c>
      <c r="T354" s="1534">
        <v>0</v>
      </c>
      <c r="U354" s="1534">
        <v>0</v>
      </c>
      <c r="V354" s="1534">
        <v>0</v>
      </c>
      <c r="W354" s="1534">
        <v>0</v>
      </c>
      <c r="X354" s="1534">
        <v>0</v>
      </c>
      <c r="Y354" s="1534">
        <v>0</v>
      </c>
    </row>
    <row r="355" spans="2:25" outlineLevel="1">
      <c r="B355" s="655" t="s">
        <v>926</v>
      </c>
      <c r="C355" s="1275">
        <f>IF('R8a - Net Debt input'!D210 = "","",'R8a - Net Debt input'!D210)</f>
        <v>39496</v>
      </c>
      <c r="D355" s="1308">
        <f>IF('R8a - Net Debt input'!E210 = "","",'R8a - Net Debt input'!E210)</f>
        <v>42893</v>
      </c>
      <c r="E355" s="1303" t="str">
        <f>IF('R8a - Net Debt input'!F210 = "","",'R8a - Net Debt input'!F210)</f>
        <v>9.3 YR SWAP: PAY 6M Libor +81 bp GBP RCV 6.00000% GBP 100.0 M MAT: 07-JUN-2017</v>
      </c>
      <c r="F355" s="1303"/>
      <c r="G355" s="1303"/>
      <c r="H355" s="1303"/>
      <c r="I355" s="1304"/>
      <c r="J355" s="364"/>
      <c r="K355" s="364"/>
      <c r="L355" s="1481"/>
      <c r="M355" s="1534">
        <v>0</v>
      </c>
      <c r="N355" s="1534">
        <v>0</v>
      </c>
      <c r="O355" s="1534">
        <v>0</v>
      </c>
      <c r="P355" s="1534">
        <v>0</v>
      </c>
      <c r="Q355" s="1151">
        <v>1.1854770000000001E-2</v>
      </c>
      <c r="R355" s="1534">
        <v>0</v>
      </c>
      <c r="S355" s="1534">
        <v>0</v>
      </c>
      <c r="T355" s="1534">
        <v>0</v>
      </c>
      <c r="U355" s="1534">
        <v>0</v>
      </c>
      <c r="V355" s="1534">
        <v>0</v>
      </c>
      <c r="W355" s="1534">
        <v>0</v>
      </c>
      <c r="X355" s="1534">
        <v>0</v>
      </c>
      <c r="Y355" s="1534">
        <v>0</v>
      </c>
    </row>
    <row r="356" spans="2:25" outlineLevel="1">
      <c r="B356" s="655" t="s">
        <v>927</v>
      </c>
      <c r="C356" s="1275">
        <f>IF('R8a - Net Debt input'!D211 = "","",'R8a - Net Debt input'!D211)</f>
        <v>39850</v>
      </c>
      <c r="D356" s="1308">
        <f>IF('R8a - Net Debt input'!E211 = "","",'R8a - Net Debt input'!E211)</f>
        <v>42893</v>
      </c>
      <c r="E356" s="1303" t="str">
        <f>IF('R8a - Net Debt input'!F211 = "","",'R8a - Net Debt input'!F211)</f>
        <v>8.3 YR SWAP: PAY 6.00000% GBP RCV 6M Libor +233 bp GBP 36.0 M MAT: 07-JUN-2017</v>
      </c>
      <c r="F356" s="1303"/>
      <c r="G356" s="1303"/>
      <c r="H356" s="1303"/>
      <c r="I356" s="1304"/>
      <c r="J356" s="364"/>
      <c r="K356" s="364"/>
      <c r="L356" s="1481"/>
      <c r="M356" s="1534">
        <v>0</v>
      </c>
      <c r="N356" s="1534">
        <v>0</v>
      </c>
      <c r="O356" s="1534">
        <v>0</v>
      </c>
      <c r="P356" s="1534">
        <v>0</v>
      </c>
      <c r="Q356" s="1151">
        <v>0.20992438000000002</v>
      </c>
      <c r="R356" s="1534">
        <v>0</v>
      </c>
      <c r="S356" s="1534">
        <v>0</v>
      </c>
      <c r="T356" s="1534">
        <v>0</v>
      </c>
      <c r="U356" s="1534">
        <v>0</v>
      </c>
      <c r="V356" s="1534">
        <v>0</v>
      </c>
      <c r="W356" s="1534">
        <v>0</v>
      </c>
      <c r="X356" s="1534">
        <v>0</v>
      </c>
      <c r="Y356" s="1534">
        <v>0</v>
      </c>
    </row>
    <row r="357" spans="2:25" outlineLevel="1">
      <c r="B357" s="655" t="s">
        <v>928</v>
      </c>
      <c r="C357" s="1275">
        <f>IF('R8a - Net Debt input'!D212 = "","",'R8a - Net Debt input'!D212)</f>
        <v>39850</v>
      </c>
      <c r="D357" s="1308">
        <f>IF('R8a - Net Debt input'!E212 = "","",'R8a - Net Debt input'!E212)</f>
        <v>42893</v>
      </c>
      <c r="E357" s="1303" t="str">
        <f>IF('R8a - Net Debt input'!F212 = "","",'R8a - Net Debt input'!F212)</f>
        <v>8.3 YR SWAP: PAY 6.00000% GBP RCV 6M Libor +231 bp GBP 36.0 M MAT: 07-JUN-2017</v>
      </c>
      <c r="F357" s="1303"/>
      <c r="G357" s="1303"/>
      <c r="H357" s="1303"/>
      <c r="I357" s="1304"/>
      <c r="J357" s="364"/>
      <c r="K357" s="364"/>
      <c r="L357" s="1481"/>
      <c r="M357" s="1534">
        <v>0</v>
      </c>
      <c r="N357" s="1534">
        <v>0</v>
      </c>
      <c r="O357" s="1534">
        <v>0</v>
      </c>
      <c r="P357" s="1534">
        <v>0</v>
      </c>
      <c r="Q357" s="1151">
        <v>0.21109808000000002</v>
      </c>
      <c r="R357" s="1534">
        <v>0</v>
      </c>
      <c r="S357" s="1534">
        <v>0</v>
      </c>
      <c r="T357" s="1534">
        <v>0</v>
      </c>
      <c r="U357" s="1534">
        <v>0</v>
      </c>
      <c r="V357" s="1534">
        <v>0</v>
      </c>
      <c r="W357" s="1534">
        <v>0</v>
      </c>
      <c r="X357" s="1534">
        <v>0</v>
      </c>
      <c r="Y357" s="1534">
        <v>0</v>
      </c>
    </row>
    <row r="358" spans="2:25" outlineLevel="1">
      <c r="B358" s="655" t="s">
        <v>929</v>
      </c>
      <c r="C358" s="1275">
        <f>IF('R8a - Net Debt input'!D213 = "","",'R8a - Net Debt input'!D213)</f>
        <v>40168</v>
      </c>
      <c r="D358" s="1308">
        <f>IF('R8a - Net Debt input'!E213 = "","",'R8a - Net Debt input'!E213)</f>
        <v>42893</v>
      </c>
      <c r="E358" s="1303" t="str">
        <f>IF('R8a - Net Debt input'!F213 = "","",'R8a - Net Debt input'!F213)</f>
        <v>7.5 YR SWAP: PAY 6.00000% GBP RCV 6M Libor +228 bp GBP 48.0 M MAT: 07-JUN-2017</v>
      </c>
      <c r="F358" s="1303"/>
      <c r="G358" s="1303"/>
      <c r="H358" s="1303"/>
      <c r="I358" s="1304"/>
      <c r="J358" s="364"/>
      <c r="K358" s="364"/>
      <c r="L358" s="1481"/>
      <c r="M358" s="1534">
        <v>0</v>
      </c>
      <c r="N358" s="1534">
        <v>0</v>
      </c>
      <c r="O358" s="1534">
        <v>0</v>
      </c>
      <c r="P358" s="1534">
        <v>0</v>
      </c>
      <c r="Q358" s="1151">
        <v>4.7357820000000009E-2</v>
      </c>
      <c r="R358" s="1534">
        <v>0</v>
      </c>
      <c r="S358" s="1534">
        <v>0</v>
      </c>
      <c r="T358" s="1534">
        <v>0</v>
      </c>
      <c r="U358" s="1534">
        <v>0</v>
      </c>
      <c r="V358" s="1534">
        <v>0</v>
      </c>
      <c r="W358" s="1534">
        <v>0</v>
      </c>
      <c r="X358" s="1534">
        <v>0</v>
      </c>
      <c r="Y358" s="1534">
        <v>0</v>
      </c>
    </row>
    <row r="359" spans="2:25" outlineLevel="1">
      <c r="B359" s="655" t="s">
        <v>930</v>
      </c>
      <c r="C359" s="1275">
        <f>IF('R8a - Net Debt input'!D214 = "","",'R8a - Net Debt input'!D214)</f>
        <v>40303</v>
      </c>
      <c r="D359" s="1308">
        <f>IF('R8a - Net Debt input'!E214 = "","",'R8a - Net Debt input'!E214)</f>
        <v>42893</v>
      </c>
      <c r="E359" s="1303" t="str">
        <f>IF('R8a - Net Debt input'!F214 = "","",'R8a - Net Debt input'!F214)</f>
        <v>7.1 YR SWAP: PAY 6M Libor +262 bp GBP RCV 6.00000% GBP 100.0 M MAT: 07-JUN-2017</v>
      </c>
      <c r="F359" s="1303"/>
      <c r="G359" s="1303"/>
      <c r="H359" s="1303"/>
      <c r="I359" s="1304"/>
      <c r="J359" s="364"/>
      <c r="K359" s="364"/>
      <c r="L359" s="1481"/>
      <c r="M359" s="1534">
        <v>0</v>
      </c>
      <c r="N359" s="1534">
        <v>0</v>
      </c>
      <c r="O359" s="1534">
        <v>0</v>
      </c>
      <c r="P359" s="1534">
        <v>0</v>
      </c>
      <c r="Q359" s="1151">
        <v>-0.52956164000000006</v>
      </c>
      <c r="R359" s="1534">
        <v>0</v>
      </c>
      <c r="S359" s="1534">
        <v>0</v>
      </c>
      <c r="T359" s="1534">
        <v>0</v>
      </c>
      <c r="U359" s="1534">
        <v>0</v>
      </c>
      <c r="V359" s="1534">
        <v>0</v>
      </c>
      <c r="W359" s="1534">
        <v>0</v>
      </c>
      <c r="X359" s="1534">
        <v>0</v>
      </c>
      <c r="Y359" s="1534">
        <v>0</v>
      </c>
    </row>
    <row r="360" spans="2:25" outlineLevel="1">
      <c r="B360" s="655" t="s">
        <v>931</v>
      </c>
      <c r="C360" s="1275">
        <f>IF('R8a - Net Debt input'!D215 = "","",'R8a - Net Debt input'!D215)</f>
        <v>40400</v>
      </c>
      <c r="D360" s="1308">
        <f>IF('R8a - Net Debt input'!E215 = "","",'R8a - Net Debt input'!E215)</f>
        <v>42893</v>
      </c>
      <c r="E360" s="1303" t="str">
        <f>IF('R8a - Net Debt input'!F215 = "","",'R8a - Net Debt input'!F215)</f>
        <v>5 YR SWAP: PAY 6.00000% GBP RCV 6M Libor +257 bp GBP 180.0 M MAT: 07-JUN-2017</v>
      </c>
      <c r="F360" s="1303"/>
      <c r="G360" s="1303"/>
      <c r="H360" s="1303"/>
      <c r="I360" s="1304"/>
      <c r="J360" s="364"/>
      <c r="K360" s="364"/>
      <c r="L360" s="1481"/>
      <c r="M360" s="1534">
        <v>0</v>
      </c>
      <c r="N360" s="1534">
        <v>0</v>
      </c>
      <c r="O360" s="1534">
        <v>0</v>
      </c>
      <c r="P360" s="1534">
        <v>0</v>
      </c>
      <c r="Q360" s="1151">
        <v>0.40883836000000001</v>
      </c>
      <c r="R360" s="1534">
        <v>0</v>
      </c>
      <c r="S360" s="1534">
        <v>0</v>
      </c>
      <c r="T360" s="1534">
        <v>0</v>
      </c>
      <c r="U360" s="1534">
        <v>0</v>
      </c>
      <c r="V360" s="1534">
        <v>0</v>
      </c>
      <c r="W360" s="1534">
        <v>0</v>
      </c>
      <c r="X360" s="1534">
        <v>0</v>
      </c>
      <c r="Y360" s="1534">
        <v>0</v>
      </c>
    </row>
    <row r="361" spans="2:25" outlineLevel="1">
      <c r="B361" s="655" t="s">
        <v>932</v>
      </c>
      <c r="C361" s="1275">
        <f>IF('R8a - Net Debt input'!D216 = "","",'R8a - Net Debt input'!D216)</f>
        <v>41611</v>
      </c>
      <c r="D361" s="1308">
        <f>IF('R8a - Net Debt input'!E216 = "","",'R8a - Net Debt input'!E216)</f>
        <v>42893</v>
      </c>
      <c r="E361" s="1303" t="str">
        <f>IF('R8a - Net Debt input'!F216 = "","",'R8a - Net Debt input'!F216)</f>
        <v>4 YR SWAP: PAY 6M Libor +127 bp GBP RCV 6.00000% GBP 30.0 M MAT: 07-JUN-2017</v>
      </c>
      <c r="F361" s="1303"/>
      <c r="G361" s="1303"/>
      <c r="H361" s="1303"/>
      <c r="I361" s="1304"/>
      <c r="J361" s="364"/>
      <c r="K361" s="364"/>
      <c r="L361" s="1481"/>
      <c r="M361" s="1534">
        <v>0</v>
      </c>
      <c r="N361" s="1534">
        <v>0</v>
      </c>
      <c r="O361" s="1534">
        <v>0</v>
      </c>
      <c r="P361" s="1534">
        <v>0</v>
      </c>
      <c r="Q361" s="1151">
        <v>-0.23392930999999997</v>
      </c>
      <c r="R361" s="1534">
        <v>0</v>
      </c>
      <c r="S361" s="1534">
        <v>0</v>
      </c>
      <c r="T361" s="1534">
        <v>0</v>
      </c>
      <c r="U361" s="1534">
        <v>0</v>
      </c>
      <c r="V361" s="1534">
        <v>0</v>
      </c>
      <c r="W361" s="1534">
        <v>0</v>
      </c>
      <c r="X361" s="1534">
        <v>0</v>
      </c>
      <c r="Y361" s="1534">
        <v>0</v>
      </c>
    </row>
    <row r="362" spans="2:25" outlineLevel="1">
      <c r="B362" s="655" t="s">
        <v>933</v>
      </c>
      <c r="C362" s="1275">
        <f>IF('R8a - Net Debt input'!D217 = "","",'R8a - Net Debt input'!D217)</f>
        <v>42352</v>
      </c>
      <c r="D362" s="1308">
        <f>IF('R8a - Net Debt input'!E217 = "","",'R8a - Net Debt input'!E217)</f>
        <v>42893</v>
      </c>
      <c r="E362" s="1303" t="str">
        <f>IF('R8a - Net Debt input'!F217 = "","",'R8a - Net Debt input'!F217)</f>
        <v>1.5 YR SWAP: PAY 6M Libor +81 bp GBP RCV 6.00000% GBP 100.0 M MAT: 07-JUN-2017</v>
      </c>
      <c r="F362" s="1303"/>
      <c r="G362" s="1303"/>
      <c r="H362" s="1303"/>
      <c r="I362" s="1304"/>
      <c r="J362" s="364"/>
      <c r="K362" s="364"/>
      <c r="L362" s="1481"/>
      <c r="M362" s="1534">
        <v>0</v>
      </c>
      <c r="N362" s="1534">
        <v>0</v>
      </c>
      <c r="O362" s="1534">
        <v>0</v>
      </c>
      <c r="P362" s="1534">
        <v>0</v>
      </c>
      <c r="Q362" s="1151">
        <v>-0.86616716999999988</v>
      </c>
      <c r="R362" s="1534">
        <v>0</v>
      </c>
      <c r="S362" s="1534">
        <v>0</v>
      </c>
      <c r="T362" s="1534">
        <v>0</v>
      </c>
      <c r="U362" s="1534">
        <v>0</v>
      </c>
      <c r="V362" s="1534">
        <v>0</v>
      </c>
      <c r="W362" s="1534">
        <v>0</v>
      </c>
      <c r="X362" s="1534">
        <v>0</v>
      </c>
      <c r="Y362" s="1534">
        <v>0</v>
      </c>
    </row>
    <row r="363" spans="2:25" outlineLevel="1">
      <c r="B363" s="655" t="s">
        <v>934</v>
      </c>
      <c r="C363" s="1275">
        <f>IF('R8a - Net Debt input'!D218 = "","",'R8a - Net Debt input'!D218)</f>
        <v>39622</v>
      </c>
      <c r="D363" s="1308">
        <f>IF('R8a - Net Debt input'!E218 = "","",'R8a - Net Debt input'!E218)</f>
        <v>42893</v>
      </c>
      <c r="E363" s="1303" t="str">
        <f>IF('R8a - Net Debt input'!F218 = "","",'R8a - Net Debt input'!F218)</f>
        <v>9.0 YR SWAP: PAY 6M Libor +69 bp GBP RCV 6.00000% GBP 43.0 M MAT: 07-JUN-2017</v>
      </c>
      <c r="F363" s="1303"/>
      <c r="G363" s="1303"/>
      <c r="H363" s="1303"/>
      <c r="I363" s="1304"/>
      <c r="J363" s="364"/>
      <c r="K363" s="364"/>
      <c r="L363" s="1481"/>
      <c r="M363" s="1534">
        <v>0</v>
      </c>
      <c r="N363" s="1534">
        <v>0</v>
      </c>
      <c r="O363" s="1534">
        <v>0</v>
      </c>
      <c r="P363" s="1534">
        <v>0</v>
      </c>
      <c r="Q363" s="1151">
        <v>-0.38232301000000002</v>
      </c>
      <c r="R363" s="1534">
        <v>0</v>
      </c>
      <c r="S363" s="1534">
        <v>0</v>
      </c>
      <c r="T363" s="1534">
        <v>0</v>
      </c>
      <c r="U363" s="1534">
        <v>0</v>
      </c>
      <c r="V363" s="1534">
        <v>0</v>
      </c>
      <c r="W363" s="1534">
        <v>0</v>
      </c>
      <c r="X363" s="1534">
        <v>0</v>
      </c>
      <c r="Y363" s="1534">
        <v>0</v>
      </c>
    </row>
    <row r="364" spans="2:25" outlineLevel="1">
      <c r="B364" s="655" t="s">
        <v>935</v>
      </c>
      <c r="C364" s="1275">
        <f>IF('R8a - Net Debt input'!D219 = "","",'R8a - Net Debt input'!D219)</f>
        <v>39934</v>
      </c>
      <c r="D364" s="1308">
        <f>IF('R8a - Net Debt input'!E219 = "","",'R8a - Net Debt input'!E219)</f>
        <v>42893</v>
      </c>
      <c r="E364" s="1303" t="str">
        <f>IF('R8a - Net Debt input'!F219 = "","",'R8a - Net Debt input'!F219)</f>
        <v>8.1 YR SWAP: PAY 6.00000% GBP RCV 6M Libor +238 bp GBP 43.0 M MAT: 07-JUN-2017</v>
      </c>
      <c r="F364" s="1303"/>
      <c r="G364" s="1303"/>
      <c r="H364" s="1303"/>
      <c r="I364" s="1304"/>
      <c r="J364" s="364"/>
      <c r="K364" s="364"/>
      <c r="L364" s="1481"/>
      <c r="M364" s="1534">
        <v>0</v>
      </c>
      <c r="N364" s="1534">
        <v>0</v>
      </c>
      <c r="O364" s="1534">
        <v>0</v>
      </c>
      <c r="P364" s="1534">
        <v>0</v>
      </c>
      <c r="Q364" s="1151">
        <v>0.24633699000000003</v>
      </c>
      <c r="R364" s="1534">
        <v>0</v>
      </c>
      <c r="S364" s="1534">
        <v>0</v>
      </c>
      <c r="T364" s="1534">
        <v>0</v>
      </c>
      <c r="U364" s="1534">
        <v>0</v>
      </c>
      <c r="V364" s="1534">
        <v>0</v>
      </c>
      <c r="W364" s="1534">
        <v>0</v>
      </c>
      <c r="X364" s="1534">
        <v>0</v>
      </c>
      <c r="Y364" s="1534">
        <v>0</v>
      </c>
    </row>
    <row r="365" spans="2:25" outlineLevel="1">
      <c r="B365" s="655" t="s">
        <v>936</v>
      </c>
      <c r="C365" s="1275">
        <f>IF('R8a - Net Debt input'!D220 = "","",'R8a - Net Debt input'!D220)</f>
        <v>40078</v>
      </c>
      <c r="D365" s="1308">
        <f>IF('R8a - Net Debt input'!E220 = "","",'R8a - Net Debt input'!E220)</f>
        <v>42893</v>
      </c>
      <c r="E365" s="1303" t="str">
        <f>IF('R8a - Net Debt input'!F220 = "","",'R8a - Net Debt input'!F220)</f>
        <v>7.7 YR SWAP: PAY 6M Libor +213 bp GBP RCV 6.00000% GBP 40.0 M MAT: 07-JUN-2017</v>
      </c>
      <c r="F365" s="1303"/>
      <c r="G365" s="1303"/>
      <c r="H365" s="1303"/>
      <c r="I365" s="1304"/>
      <c r="J365" s="364"/>
      <c r="K365" s="364"/>
      <c r="L365" s="1481"/>
      <c r="M365" s="1534">
        <v>0</v>
      </c>
      <c r="N365" s="1534">
        <v>0</v>
      </c>
      <c r="O365" s="1534">
        <v>0</v>
      </c>
      <c r="P365" s="1534">
        <v>0</v>
      </c>
      <c r="Q365" s="1151">
        <v>-0.24815341999999999</v>
      </c>
      <c r="R365" s="1534">
        <v>0</v>
      </c>
      <c r="S365" s="1534">
        <v>0</v>
      </c>
      <c r="T365" s="1534">
        <v>0</v>
      </c>
      <c r="U365" s="1534">
        <v>0</v>
      </c>
      <c r="V365" s="1534">
        <v>0</v>
      </c>
      <c r="W365" s="1534">
        <v>0</v>
      </c>
      <c r="X365" s="1534">
        <v>0</v>
      </c>
      <c r="Y365" s="1534">
        <v>0</v>
      </c>
    </row>
    <row r="366" spans="2:25" outlineLevel="1">
      <c r="B366" s="655" t="s">
        <v>937</v>
      </c>
      <c r="C366" s="1275">
        <f>IF('R8a - Net Debt input'!D221 = "","",'R8a - Net Debt input'!D221)</f>
        <v>39496</v>
      </c>
      <c r="D366" s="1308">
        <f>IF('R8a - Net Debt input'!E221 = "","",'R8a - Net Debt input'!E221)</f>
        <v>43893</v>
      </c>
      <c r="E366" s="1303" t="str">
        <f>IF('R8a - Net Debt input'!F221 = "","",'R8a - Net Debt input'!F221)</f>
        <v>12 YR SWAP: PAY 6M Libor +117 bp GBP RCV 6.37500% GBP 50.0 M MAT: 03-MAR-2020</v>
      </c>
      <c r="F366" s="1303"/>
      <c r="G366" s="1303"/>
      <c r="H366" s="1303"/>
      <c r="I366" s="1304"/>
      <c r="J366" s="364"/>
      <c r="K366" s="364"/>
      <c r="L366" s="1481"/>
      <c r="M366" s="1534">
        <v>0</v>
      </c>
      <c r="N366" s="1534">
        <v>0</v>
      </c>
      <c r="O366" s="1534">
        <v>0</v>
      </c>
      <c r="P366" s="1534">
        <v>0</v>
      </c>
      <c r="Q366" s="1151">
        <v>-2.3702832599999999</v>
      </c>
      <c r="R366" s="1151">
        <v>-2.2000000000000002</v>
      </c>
      <c r="S366" s="1151">
        <v>-2</v>
      </c>
      <c r="T366" s="1534">
        <v>0</v>
      </c>
      <c r="U366" s="1534">
        <v>0</v>
      </c>
      <c r="V366" s="1534">
        <v>0</v>
      </c>
      <c r="W366" s="1534">
        <v>0</v>
      </c>
      <c r="X366" s="1534">
        <v>0</v>
      </c>
      <c r="Y366" s="1534">
        <v>0</v>
      </c>
    </row>
    <row r="367" spans="2:25" outlineLevel="1">
      <c r="B367" s="655" t="s">
        <v>938</v>
      </c>
      <c r="C367" s="1275">
        <f>IF('R8a - Net Debt input'!D222 = "","",'R8a - Net Debt input'!D222)</f>
        <v>39497</v>
      </c>
      <c r="D367" s="1308">
        <f>IF('R8a - Net Debt input'!E222 = "","",'R8a - Net Debt input'!E222)</f>
        <v>43893</v>
      </c>
      <c r="E367" s="1303" t="str">
        <f>IF('R8a - Net Debt input'!F222 = "","",'R8a - Net Debt input'!F222)</f>
        <v>12 YR SWAP: PAY 6M Libor +119 bp GBP RCV 6.37500% GBP 50.0 M MAT: 03-MAR-2020</v>
      </c>
      <c r="F367" s="1303"/>
      <c r="G367" s="1303"/>
      <c r="H367" s="1303"/>
      <c r="I367" s="1304"/>
      <c r="J367" s="364"/>
      <c r="K367" s="364"/>
      <c r="L367" s="1481"/>
      <c r="M367" s="1534">
        <v>0</v>
      </c>
      <c r="N367" s="1534">
        <v>0</v>
      </c>
      <c r="O367" s="1534">
        <v>0</v>
      </c>
      <c r="P367" s="1534">
        <v>0</v>
      </c>
      <c r="Q367" s="1151">
        <v>-2.3585332599999997</v>
      </c>
      <c r="R367" s="1151">
        <v>-2.2000000000000002</v>
      </c>
      <c r="S367" s="1151">
        <v>-2</v>
      </c>
      <c r="T367" s="1534">
        <v>0</v>
      </c>
      <c r="U367" s="1534">
        <v>0</v>
      </c>
      <c r="V367" s="1534">
        <v>0</v>
      </c>
      <c r="W367" s="1534">
        <v>0</v>
      </c>
      <c r="X367" s="1534">
        <v>0</v>
      </c>
      <c r="Y367" s="1534">
        <v>0</v>
      </c>
    </row>
    <row r="368" spans="2:25" outlineLevel="1">
      <c r="B368" s="655" t="s">
        <v>939</v>
      </c>
      <c r="C368" s="1275">
        <f>IF('R8a - Net Debt input'!D223 = "","",'R8a - Net Debt input'!D223)</f>
        <v>39622</v>
      </c>
      <c r="D368" s="1308">
        <f>IF('R8a - Net Debt input'!E223 = "","",'R8a - Net Debt input'!E223)</f>
        <v>43893</v>
      </c>
      <c r="E368" s="1303" t="str">
        <f>IF('R8a - Net Debt input'!F223 = "","",'R8a - Net Debt input'!F223)</f>
        <v>11.7 YR SWAP: PAY 6M Libor +118 bp GBP RCV 6.37500% GBP 36.0 M MAT: 03-MAR-2020</v>
      </c>
      <c r="F368" s="1303"/>
      <c r="G368" s="1303"/>
      <c r="H368" s="1303"/>
      <c r="I368" s="1304"/>
      <c r="J368" s="364"/>
      <c r="K368" s="364"/>
      <c r="L368" s="1481"/>
      <c r="M368" s="1534">
        <v>0</v>
      </c>
      <c r="N368" s="1534">
        <v>0</v>
      </c>
      <c r="O368" s="1534">
        <v>0</v>
      </c>
      <c r="P368" s="1534">
        <v>0</v>
      </c>
      <c r="Q368" s="1151">
        <v>-1.7026439499999999</v>
      </c>
      <c r="R368" s="1151">
        <v>-1.6</v>
      </c>
      <c r="S368" s="1151">
        <v>-1.4</v>
      </c>
      <c r="T368" s="1534">
        <v>0</v>
      </c>
      <c r="U368" s="1534">
        <v>0</v>
      </c>
      <c r="V368" s="1534">
        <v>0</v>
      </c>
      <c r="W368" s="1534">
        <v>0</v>
      </c>
      <c r="X368" s="1534">
        <v>0</v>
      </c>
      <c r="Y368" s="1534">
        <v>0</v>
      </c>
    </row>
    <row r="369" spans="2:25" outlineLevel="1">
      <c r="B369" s="655" t="s">
        <v>940</v>
      </c>
      <c r="C369" s="1275">
        <f>IF('R8a - Net Debt input'!D224 = "","",'R8a - Net Debt input'!D224)</f>
        <v>39622</v>
      </c>
      <c r="D369" s="1308">
        <f>IF('R8a - Net Debt input'!E224 = "","",'R8a - Net Debt input'!E224)</f>
        <v>43893</v>
      </c>
      <c r="E369" s="1303" t="str">
        <f>IF('R8a - Net Debt input'!F224 = "","",'R8a - Net Debt input'!F224)</f>
        <v>11.7 YR SWAP: PAY 6M Libor +122 bp GBP RCV 6.37500% GBP 36.0 M MAT: 03-MAR-2020</v>
      </c>
      <c r="F369" s="1303"/>
      <c r="G369" s="1303"/>
      <c r="H369" s="1303"/>
      <c r="I369" s="1304"/>
      <c r="J369" s="364"/>
      <c r="K369" s="364"/>
      <c r="L369" s="1481"/>
      <c r="M369" s="1534">
        <v>0</v>
      </c>
      <c r="N369" s="1534">
        <v>0</v>
      </c>
      <c r="O369" s="1534">
        <v>0</v>
      </c>
      <c r="P369" s="1534">
        <v>0</v>
      </c>
      <c r="Q369" s="1151">
        <v>-1.6882439599999999</v>
      </c>
      <c r="R369" s="1151">
        <v>-1.6</v>
      </c>
      <c r="S369" s="1151">
        <v>-1.4</v>
      </c>
      <c r="T369" s="1534">
        <v>0</v>
      </c>
      <c r="U369" s="1534">
        <v>0</v>
      </c>
      <c r="V369" s="1534">
        <v>0</v>
      </c>
      <c r="W369" s="1534">
        <v>0</v>
      </c>
      <c r="X369" s="1534">
        <v>0</v>
      </c>
      <c r="Y369" s="1534">
        <v>0</v>
      </c>
    </row>
    <row r="370" spans="2:25" outlineLevel="1">
      <c r="B370" s="655" t="s">
        <v>941</v>
      </c>
      <c r="C370" s="1275">
        <f>IF('R8a - Net Debt input'!D225 = "","",'R8a - Net Debt input'!D225)</f>
        <v>39715</v>
      </c>
      <c r="D370" s="1308">
        <f>IF('R8a - Net Debt input'!E225 = "","",'R8a - Net Debt input'!E225)</f>
        <v>43893</v>
      </c>
      <c r="E370" s="1303" t="str">
        <f>IF('R8a - Net Debt input'!F225 = "","",'R8a - Net Debt input'!F225)</f>
        <v>11.4 YR SWAP: PAY 6.37500% GBP RCV 6M Libor +114 bp GBP 30.0 M MAT: 03-MAR-2020</v>
      </c>
      <c r="F370" s="1303"/>
      <c r="G370" s="1303"/>
      <c r="H370" s="1303"/>
      <c r="I370" s="1304"/>
      <c r="J370" s="364"/>
      <c r="K370" s="364"/>
      <c r="L370" s="1481"/>
      <c r="M370" s="1534">
        <v>0</v>
      </c>
      <c r="N370" s="1534">
        <v>0</v>
      </c>
      <c r="O370" s="1534">
        <v>0</v>
      </c>
      <c r="P370" s="1534">
        <v>0</v>
      </c>
      <c r="Q370" s="1151">
        <v>1.4308699499999999</v>
      </c>
      <c r="R370" s="1151">
        <v>1.3</v>
      </c>
      <c r="S370" s="1151">
        <v>1.2</v>
      </c>
      <c r="T370" s="1534">
        <v>0</v>
      </c>
      <c r="U370" s="1534">
        <v>0</v>
      </c>
      <c r="V370" s="1534">
        <v>0</v>
      </c>
      <c r="W370" s="1534">
        <v>0</v>
      </c>
      <c r="X370" s="1534">
        <v>0</v>
      </c>
      <c r="Y370" s="1534">
        <v>0</v>
      </c>
    </row>
    <row r="371" spans="2:25" outlineLevel="1">
      <c r="B371" s="655" t="s">
        <v>942</v>
      </c>
      <c r="C371" s="1275">
        <f>IF('R8a - Net Debt input'!D226 = "","",'R8a - Net Debt input'!D226)</f>
        <v>39748</v>
      </c>
      <c r="D371" s="1308">
        <f>IF('R8a - Net Debt input'!E226 = "","",'R8a - Net Debt input'!E226)</f>
        <v>43893</v>
      </c>
      <c r="E371" s="1303" t="str">
        <f>IF('R8a - Net Debt input'!F226 = "","",'R8a - Net Debt input'!F226)</f>
        <v>11.3 YR SWAP: PAY 6.37500% GBP RCV 6M Libor +121 bp GBP 26.0 M MAT: 03-MAR-2020</v>
      </c>
      <c r="F371" s="1303"/>
      <c r="G371" s="1303"/>
      <c r="H371" s="1303"/>
      <c r="I371" s="1304"/>
      <c r="J371" s="364"/>
      <c r="K371" s="364"/>
      <c r="L371" s="1481"/>
      <c r="M371" s="1534">
        <v>0</v>
      </c>
      <c r="N371" s="1534">
        <v>0</v>
      </c>
      <c r="O371" s="1534">
        <v>0</v>
      </c>
      <c r="P371" s="1534">
        <v>0</v>
      </c>
      <c r="Q371" s="1151">
        <v>1.22188729</v>
      </c>
      <c r="R371" s="1151">
        <v>1.1000000000000001</v>
      </c>
      <c r="S371" s="1151">
        <v>1</v>
      </c>
      <c r="T371" s="1534">
        <v>0</v>
      </c>
      <c r="U371" s="1534">
        <v>0</v>
      </c>
      <c r="V371" s="1534">
        <v>0</v>
      </c>
      <c r="W371" s="1534">
        <v>0</v>
      </c>
      <c r="X371" s="1534">
        <v>0</v>
      </c>
      <c r="Y371" s="1534">
        <v>0</v>
      </c>
    </row>
    <row r="372" spans="2:25" outlineLevel="1">
      <c r="B372" s="655" t="s">
        <v>943</v>
      </c>
      <c r="C372" s="1275">
        <f>IF('R8a - Net Debt input'!D227 = "","",'R8a - Net Debt input'!D227)</f>
        <v>39748</v>
      </c>
      <c r="D372" s="1308">
        <f>IF('R8a - Net Debt input'!E227 = "","",'R8a - Net Debt input'!E227)</f>
        <v>43893</v>
      </c>
      <c r="E372" s="1303" t="str">
        <f>IF('R8a - Net Debt input'!F227 = "","",'R8a - Net Debt input'!F227)</f>
        <v>11.3 YR SWAP: PAY 6.37500% GBP RCV 6M Libor +130 bp GBP 36.0 M MAT: 03-MAR-2020</v>
      </c>
      <c r="F372" s="1303"/>
      <c r="G372" s="1303"/>
      <c r="H372" s="1303"/>
      <c r="I372" s="1304"/>
      <c r="J372" s="364"/>
      <c r="K372" s="364"/>
      <c r="L372" s="1481"/>
      <c r="M372" s="1534">
        <v>0</v>
      </c>
      <c r="N372" s="1534">
        <v>0</v>
      </c>
      <c r="O372" s="1534">
        <v>0</v>
      </c>
      <c r="P372" s="1534">
        <v>0</v>
      </c>
      <c r="Q372" s="1151">
        <v>1.65944395</v>
      </c>
      <c r="R372" s="1151">
        <v>1.5</v>
      </c>
      <c r="S372" s="1151">
        <v>1.4</v>
      </c>
      <c r="T372" s="1534">
        <v>0</v>
      </c>
      <c r="U372" s="1534">
        <v>0</v>
      </c>
      <c r="V372" s="1534">
        <v>0</v>
      </c>
      <c r="W372" s="1534">
        <v>0</v>
      </c>
      <c r="X372" s="1534">
        <v>0</v>
      </c>
      <c r="Y372" s="1534">
        <v>0</v>
      </c>
    </row>
    <row r="373" spans="2:25" outlineLevel="1">
      <c r="B373" s="655" t="s">
        <v>944</v>
      </c>
      <c r="C373" s="1275">
        <f>IF('R8a - Net Debt input'!D228 = "","",'R8a - Net Debt input'!D228)</f>
        <v>39896</v>
      </c>
      <c r="D373" s="1308">
        <f>IF('R8a - Net Debt input'!E228 = "","",'R8a - Net Debt input'!E228)</f>
        <v>43893</v>
      </c>
      <c r="E373" s="1303" t="str">
        <f>IF('R8a - Net Debt input'!F228 = "","",'R8a - Net Debt input'!F228)</f>
        <v>10.9 YR SWAP: PAY 6M Libor +258 bp GBP RCV 6.37500% GBP 30.0 M MAT: 03-MAR-2020</v>
      </c>
      <c r="F373" s="1303"/>
      <c r="G373" s="1303"/>
      <c r="H373" s="1303"/>
      <c r="I373" s="1304"/>
      <c r="J373" s="364"/>
      <c r="K373" s="364"/>
      <c r="L373" s="1481"/>
      <c r="M373" s="1534">
        <v>0</v>
      </c>
      <c r="N373" s="1534">
        <v>0</v>
      </c>
      <c r="O373" s="1534">
        <v>0</v>
      </c>
      <c r="P373" s="1534">
        <v>0</v>
      </c>
      <c r="Q373" s="1151">
        <v>-0.99886995000000001</v>
      </c>
      <c r="R373" s="1151">
        <v>-0.9</v>
      </c>
      <c r="S373" s="1151">
        <v>-0.8</v>
      </c>
      <c r="T373" s="1534">
        <v>0</v>
      </c>
      <c r="U373" s="1534">
        <v>0</v>
      </c>
      <c r="V373" s="1534">
        <v>0</v>
      </c>
      <c r="W373" s="1534">
        <v>0</v>
      </c>
      <c r="X373" s="1534">
        <v>0</v>
      </c>
      <c r="Y373" s="1534">
        <v>0</v>
      </c>
    </row>
    <row r="374" spans="2:25" outlineLevel="1">
      <c r="B374" s="655" t="s">
        <v>945</v>
      </c>
      <c r="C374" s="1275">
        <f>IF('R8a - Net Debt input'!D229 = "","",'R8a - Net Debt input'!D229)</f>
        <v>40077</v>
      </c>
      <c r="D374" s="1308">
        <f>IF('R8a - Net Debt input'!E229 = "","",'R8a - Net Debt input'!E229)</f>
        <v>43893</v>
      </c>
      <c r="E374" s="1303" t="str">
        <f>IF('R8a - Net Debt input'!F229 = "","",'R8a - Net Debt input'!F229)</f>
        <v>10.4 YR SWAP: PAY 6.37500% GBP RCV 6M Libor +210 bp GBP 36.0 M MAT: 03-MAR-2020</v>
      </c>
      <c r="F374" s="1303"/>
      <c r="G374" s="1303"/>
      <c r="H374" s="1303"/>
      <c r="I374" s="1304"/>
      <c r="J374" s="364"/>
      <c r="K374" s="364"/>
      <c r="L374" s="1481"/>
      <c r="M374" s="1534">
        <v>0</v>
      </c>
      <c r="N374" s="1534">
        <v>0</v>
      </c>
      <c r="O374" s="1534">
        <v>0</v>
      </c>
      <c r="P374" s="1534">
        <v>0</v>
      </c>
      <c r="Q374" s="1151">
        <v>1.37144394</v>
      </c>
      <c r="R374" s="1151">
        <v>1.2</v>
      </c>
      <c r="S374" s="1151">
        <v>1.1000000000000001</v>
      </c>
      <c r="T374" s="1534">
        <v>0</v>
      </c>
      <c r="U374" s="1534">
        <v>0</v>
      </c>
      <c r="V374" s="1534">
        <v>0</v>
      </c>
      <c r="W374" s="1534">
        <v>0</v>
      </c>
      <c r="X374" s="1534">
        <v>0</v>
      </c>
      <c r="Y374" s="1534">
        <v>0</v>
      </c>
    </row>
    <row r="375" spans="2:25" outlineLevel="1">
      <c r="B375" s="655" t="s">
        <v>946</v>
      </c>
      <c r="C375" s="1275">
        <f>IF('R8a - Net Debt input'!D230 = "","",'R8a - Net Debt input'!D230)</f>
        <v>40214</v>
      </c>
      <c r="D375" s="1308">
        <f>IF('R8a - Net Debt input'!E230 = "","",'R8a - Net Debt input'!E230)</f>
        <v>43893</v>
      </c>
      <c r="E375" s="1303" t="str">
        <f>IF('R8a - Net Debt input'!F230 = "","",'R8a - Net Debt input'!F230)</f>
        <v>10.1 YR SWAP: PAY 6.37500% GBP RCV 6M Libor +242 bp GBP 31.0 M MAT: 03-MAR-2020</v>
      </c>
      <c r="F375" s="1303"/>
      <c r="G375" s="1303"/>
      <c r="H375" s="1303"/>
      <c r="I375" s="1304"/>
      <c r="J375" s="364"/>
      <c r="K375" s="364"/>
      <c r="L375" s="1481"/>
      <c r="M375" s="1534">
        <v>0</v>
      </c>
      <c r="N375" s="1534">
        <v>0</v>
      </c>
      <c r="O375" s="1534">
        <v>0</v>
      </c>
      <c r="P375" s="1534">
        <v>0</v>
      </c>
      <c r="Q375" s="1151">
        <v>1.0813781299999998</v>
      </c>
      <c r="R375" s="1151">
        <v>1</v>
      </c>
      <c r="S375" s="1151">
        <v>0.9</v>
      </c>
      <c r="T375" s="1534">
        <v>0</v>
      </c>
      <c r="U375" s="1534">
        <v>0</v>
      </c>
      <c r="V375" s="1534">
        <v>0</v>
      </c>
      <c r="W375" s="1534">
        <v>0</v>
      </c>
      <c r="X375" s="1534">
        <v>0</v>
      </c>
      <c r="Y375" s="1534">
        <v>0</v>
      </c>
    </row>
    <row r="376" spans="2:25" outlineLevel="1">
      <c r="B376" s="655" t="s">
        <v>947</v>
      </c>
      <c r="C376" s="1275">
        <f>IF('R8a - Net Debt input'!D231 = "","",'R8a - Net Debt input'!D231)</f>
        <v>40214</v>
      </c>
      <c r="D376" s="1308">
        <f>IF('R8a - Net Debt input'!E231 = "","",'R8a - Net Debt input'!E231)</f>
        <v>43893</v>
      </c>
      <c r="E376" s="1303" t="str">
        <f>IF('R8a - Net Debt input'!F231 = "","",'R8a - Net Debt input'!F231)</f>
        <v>10 YR SWAP: PAY 6.37500% GBP RCV 6M Libor +241 bp GBP 38.0 M MAT: 03-MAR-2020</v>
      </c>
      <c r="F376" s="1303"/>
      <c r="G376" s="1303"/>
      <c r="H376" s="1303"/>
      <c r="I376" s="1304"/>
      <c r="J376" s="364"/>
      <c r="K376" s="364"/>
      <c r="L376" s="1481"/>
      <c r="M376" s="1534">
        <v>0</v>
      </c>
      <c r="N376" s="1534">
        <v>0</v>
      </c>
      <c r="O376" s="1534">
        <v>0</v>
      </c>
      <c r="P376" s="1534">
        <v>0</v>
      </c>
      <c r="Q376" s="1151">
        <v>1.33059528</v>
      </c>
      <c r="R376" s="1151">
        <v>1.2</v>
      </c>
      <c r="S376" s="1151">
        <v>1.1000000000000001</v>
      </c>
      <c r="T376" s="1534">
        <v>0</v>
      </c>
      <c r="U376" s="1534">
        <v>0</v>
      </c>
      <c r="V376" s="1534">
        <v>0</v>
      </c>
      <c r="W376" s="1534">
        <v>0</v>
      </c>
      <c r="X376" s="1534">
        <v>0</v>
      </c>
      <c r="Y376" s="1534">
        <v>0</v>
      </c>
    </row>
    <row r="377" spans="2:25" outlineLevel="1">
      <c r="B377" s="655" t="s">
        <v>948</v>
      </c>
      <c r="C377" s="1275">
        <f>IF('R8a - Net Debt input'!D232 = "","",'R8a - Net Debt input'!D232)</f>
        <v>40303</v>
      </c>
      <c r="D377" s="1308">
        <f>IF('R8a - Net Debt input'!E232 = "","",'R8a - Net Debt input'!E232)</f>
        <v>43893</v>
      </c>
      <c r="E377" s="1303" t="str">
        <f>IF('R8a - Net Debt input'!F232 = "","",'R8a - Net Debt input'!F232)</f>
        <v>9.8 YR SWAP: PAY 6M Libor +259 bp GBP RCV 6.37500% GBP 50.0 M MAT: 03-MAR-2020</v>
      </c>
      <c r="F377" s="1303"/>
      <c r="G377" s="1303"/>
      <c r="H377" s="1303"/>
      <c r="I377" s="1304"/>
      <c r="J377" s="364"/>
      <c r="K377" s="364"/>
      <c r="L377" s="1481"/>
      <c r="M377" s="1534">
        <v>0</v>
      </c>
      <c r="N377" s="1534">
        <v>0</v>
      </c>
      <c r="O377" s="1534">
        <v>0</v>
      </c>
      <c r="P377" s="1534">
        <v>0</v>
      </c>
      <c r="Q377" s="1151">
        <v>-1.66078327</v>
      </c>
      <c r="R377" s="1151">
        <v>-1.5</v>
      </c>
      <c r="S377" s="1151">
        <v>-1.3</v>
      </c>
      <c r="T377" s="1534">
        <v>0</v>
      </c>
      <c r="U377" s="1534">
        <v>0</v>
      </c>
      <c r="V377" s="1534">
        <v>0</v>
      </c>
      <c r="W377" s="1534">
        <v>0</v>
      </c>
      <c r="X377" s="1534">
        <v>0</v>
      </c>
      <c r="Y377" s="1534">
        <v>0</v>
      </c>
    </row>
    <row r="378" spans="2:25" outlineLevel="1">
      <c r="B378" s="655" t="s">
        <v>949</v>
      </c>
      <c r="C378" s="1275">
        <f>IF('R8a - Net Debt input'!D233 = "","",'R8a - Net Debt input'!D233)</f>
        <v>40308</v>
      </c>
      <c r="D378" s="1308">
        <f>IF('R8a - Net Debt input'!E233 = "","",'R8a - Net Debt input'!E233)</f>
        <v>43893</v>
      </c>
      <c r="E378" s="1303" t="str">
        <f>IF('R8a - Net Debt input'!F233 = "","",'R8a - Net Debt input'!F233)</f>
        <v>9.8 YR SWAP: PAY 6M Libor +258 bp GBP RCV 6.37500% GBP 50.0 M MAT: 03-MAR-2020</v>
      </c>
      <c r="F378" s="1303"/>
      <c r="G378" s="1303"/>
      <c r="H378" s="1303"/>
      <c r="I378" s="1304"/>
      <c r="J378" s="364"/>
      <c r="K378" s="364"/>
      <c r="L378" s="1481"/>
      <c r="M378" s="1534">
        <v>0</v>
      </c>
      <c r="N378" s="1534">
        <v>0</v>
      </c>
      <c r="O378" s="1534">
        <v>0</v>
      </c>
      <c r="P378" s="1534">
        <v>0</v>
      </c>
      <c r="Q378" s="1151">
        <v>-1.66328326</v>
      </c>
      <c r="R378" s="1151">
        <v>-1.5</v>
      </c>
      <c r="S378" s="1151">
        <v>-1.3</v>
      </c>
      <c r="T378" s="1534">
        <v>0</v>
      </c>
      <c r="U378" s="1534">
        <v>0</v>
      </c>
      <c r="V378" s="1534">
        <v>0</v>
      </c>
      <c r="W378" s="1534">
        <v>0</v>
      </c>
      <c r="X378" s="1534">
        <v>0</v>
      </c>
      <c r="Y378" s="1534">
        <v>0</v>
      </c>
    </row>
    <row r="379" spans="2:25" outlineLevel="1">
      <c r="B379" s="655" t="s">
        <v>950</v>
      </c>
      <c r="C379" s="1275">
        <f>IF('R8a - Net Debt input'!D234 = "","",'R8a - Net Debt input'!D234)</f>
        <v>40308</v>
      </c>
      <c r="D379" s="1308">
        <f>IF('R8a - Net Debt input'!E234 = "","",'R8a - Net Debt input'!E234)</f>
        <v>43893</v>
      </c>
      <c r="E379" s="1303" t="str">
        <f>IF('R8a - Net Debt input'!F234 = "","",'R8a - Net Debt input'!F234)</f>
        <v>9.8 YR SWAP: PAY 6M Libor +257 bp GBP RCV 6.37500% GBP 50.0 M MAT: 03-MAR-2020</v>
      </c>
      <c r="F379" s="1303"/>
      <c r="G379" s="1303"/>
      <c r="H379" s="1303"/>
      <c r="I379" s="1304"/>
      <c r="J379" s="364"/>
      <c r="K379" s="364"/>
      <c r="L379" s="1481"/>
      <c r="M379" s="1534">
        <v>0</v>
      </c>
      <c r="N379" s="1534">
        <v>0</v>
      </c>
      <c r="O379" s="1534">
        <v>0</v>
      </c>
      <c r="P379" s="1534">
        <v>0</v>
      </c>
      <c r="Q379" s="1151">
        <v>-1.6722832599999999</v>
      </c>
      <c r="R379" s="1151">
        <v>-1.5</v>
      </c>
      <c r="S379" s="1151">
        <v>-1.4</v>
      </c>
      <c r="T379" s="1534">
        <v>0</v>
      </c>
      <c r="U379" s="1534">
        <v>0</v>
      </c>
      <c r="V379" s="1534">
        <v>0</v>
      </c>
      <c r="W379" s="1534">
        <v>0</v>
      </c>
      <c r="X379" s="1534">
        <v>0</v>
      </c>
      <c r="Y379" s="1534">
        <v>0</v>
      </c>
    </row>
    <row r="380" spans="2:25" outlineLevel="1">
      <c r="B380" s="655" t="s">
        <v>951</v>
      </c>
      <c r="C380" s="1275">
        <f>IF('R8a - Net Debt input'!D235 = "","",'R8a - Net Debt input'!D235)</f>
        <v>40310</v>
      </c>
      <c r="D380" s="1308">
        <f>IF('R8a - Net Debt input'!E235 = "","",'R8a - Net Debt input'!E235)</f>
        <v>43893</v>
      </c>
      <c r="E380" s="1303" t="str">
        <f>IF('R8a - Net Debt input'!F235 = "","",'R8a - Net Debt input'!F235)</f>
        <v>9.8 YR SWAP: PAY 6M Libor +257 bp GBP RCV 6.37500% GBP 65.0 M MAT: 03-MAR-2020</v>
      </c>
      <c r="F380" s="1303"/>
      <c r="G380" s="1303"/>
      <c r="H380" s="1303"/>
      <c r="I380" s="1304"/>
      <c r="J380" s="364"/>
      <c r="K380" s="364"/>
      <c r="L380" s="1481"/>
      <c r="M380" s="1534">
        <v>0</v>
      </c>
      <c r="N380" s="1534">
        <v>0</v>
      </c>
      <c r="O380" s="1534">
        <v>0</v>
      </c>
      <c r="P380" s="1534">
        <v>0</v>
      </c>
      <c r="Q380" s="1151">
        <v>-2.17234324</v>
      </c>
      <c r="R380" s="1151">
        <v>-1.9</v>
      </c>
      <c r="S380" s="1151">
        <v>-1.8</v>
      </c>
      <c r="T380" s="1534">
        <v>0</v>
      </c>
      <c r="U380" s="1534">
        <v>0</v>
      </c>
      <c r="V380" s="1534">
        <v>0</v>
      </c>
      <c r="W380" s="1534">
        <v>0</v>
      </c>
      <c r="X380" s="1534">
        <v>0</v>
      </c>
      <c r="Y380" s="1534">
        <v>0</v>
      </c>
    </row>
    <row r="381" spans="2:25" outlineLevel="1">
      <c r="B381" s="655" t="s">
        <v>952</v>
      </c>
      <c r="C381" s="1275">
        <f>IF('R8a - Net Debt input'!D236 = "","",'R8a - Net Debt input'!D236)</f>
        <v>40350</v>
      </c>
      <c r="D381" s="1308">
        <f>IF('R8a - Net Debt input'!E236 = "","",'R8a - Net Debt input'!E236)</f>
        <v>43893</v>
      </c>
      <c r="E381" s="1303" t="str">
        <f>IF('R8a - Net Debt input'!F236 = "","",'R8a - Net Debt input'!F236)</f>
        <v>9.7 YR SWAP: PAY 6.37500% GBP RCV 6M Libor +273 bp GBP 37.0 M MAT: 03-MAR-2020</v>
      </c>
      <c r="F381" s="1303"/>
      <c r="G381" s="1303"/>
      <c r="H381" s="1303"/>
      <c r="I381" s="1304"/>
      <c r="J381" s="364"/>
      <c r="K381" s="364"/>
      <c r="L381" s="1481"/>
      <c r="M381" s="1534">
        <v>0</v>
      </c>
      <c r="N381" s="1534">
        <v>0</v>
      </c>
      <c r="O381" s="1534">
        <v>0</v>
      </c>
      <c r="P381" s="1534">
        <v>0</v>
      </c>
      <c r="Q381" s="1151">
        <v>1.1764396100000001</v>
      </c>
      <c r="R381" s="1151">
        <v>1</v>
      </c>
      <c r="S381" s="1151">
        <v>0.9</v>
      </c>
      <c r="T381" s="1534">
        <v>0</v>
      </c>
      <c r="U381" s="1534">
        <v>0</v>
      </c>
      <c r="V381" s="1534">
        <v>0</v>
      </c>
      <c r="W381" s="1534">
        <v>0</v>
      </c>
      <c r="X381" s="1534">
        <v>0</v>
      </c>
      <c r="Y381" s="1534">
        <v>0</v>
      </c>
    </row>
    <row r="382" spans="2:25" outlineLevel="1">
      <c r="B382" s="655" t="s">
        <v>953</v>
      </c>
      <c r="C382" s="1275">
        <f>IF('R8a - Net Debt input'!D237 = "","",'R8a - Net Debt input'!D237)</f>
        <v>40400</v>
      </c>
      <c r="D382" s="1308">
        <f>IF('R8a - Net Debt input'!E237 = "","",'R8a - Net Debt input'!E237)</f>
        <v>43893</v>
      </c>
      <c r="E382" s="1303" t="str">
        <f>IF('R8a - Net Debt input'!F237 = "","",'R8a - Net Debt input'!F237)</f>
        <v>7.5 YR SWAP: PAY 6.37500% GBP RCV 6M Libor +247 bp GBP 100.0 M MAT: 03-MAR-2020</v>
      </c>
      <c r="F382" s="1303"/>
      <c r="G382" s="1303"/>
      <c r="H382" s="1303"/>
      <c r="I382" s="1304"/>
      <c r="J382" s="364"/>
      <c r="K382" s="364"/>
      <c r="L382" s="1481"/>
      <c r="M382" s="1534">
        <v>0</v>
      </c>
      <c r="N382" s="1534">
        <v>0</v>
      </c>
      <c r="O382" s="1534">
        <v>0</v>
      </c>
      <c r="P382" s="1534">
        <v>0</v>
      </c>
      <c r="Q382" s="1151">
        <v>3.4370665200000001</v>
      </c>
      <c r="R382" s="1151">
        <v>3.1</v>
      </c>
      <c r="S382" s="1151">
        <v>2.8</v>
      </c>
      <c r="T382" s="1534">
        <v>0</v>
      </c>
      <c r="U382" s="1534">
        <v>0</v>
      </c>
      <c r="V382" s="1534">
        <v>0</v>
      </c>
      <c r="W382" s="1534">
        <v>0</v>
      </c>
      <c r="X382" s="1534">
        <v>0</v>
      </c>
      <c r="Y382" s="1534">
        <v>0</v>
      </c>
    </row>
    <row r="383" spans="2:25" outlineLevel="1">
      <c r="B383" s="655" t="s">
        <v>954</v>
      </c>
      <c r="C383" s="1275">
        <f>IF('R8a - Net Debt input'!D238 = "","",'R8a - Net Debt input'!D238)</f>
        <v>40401</v>
      </c>
      <c r="D383" s="1308">
        <f>IF('R8a - Net Debt input'!E238 = "","",'R8a - Net Debt input'!E238)</f>
        <v>43893</v>
      </c>
      <c r="E383" s="1303" t="str">
        <f>IF('R8a - Net Debt input'!F238 = "","",'R8a - Net Debt input'!F238)</f>
        <v>7.5 YR SWAP: PAY 6.37500% GBP RCV 6M Libor +254 bp GBP 28.0 M MAT: 03-MAR-2020</v>
      </c>
      <c r="F383" s="1303"/>
      <c r="G383" s="1303"/>
      <c r="H383" s="1303"/>
      <c r="I383" s="1304"/>
      <c r="J383" s="364"/>
      <c r="K383" s="364"/>
      <c r="L383" s="1481"/>
      <c r="M383" s="1534">
        <v>0</v>
      </c>
      <c r="N383" s="1534">
        <v>0</v>
      </c>
      <c r="O383" s="1534">
        <v>0</v>
      </c>
      <c r="P383" s="1534">
        <v>0</v>
      </c>
      <c r="Q383" s="1151">
        <v>0.94277862999999995</v>
      </c>
      <c r="R383" s="1151">
        <v>0.8</v>
      </c>
      <c r="S383" s="1151">
        <v>0.8</v>
      </c>
      <c r="T383" s="1534">
        <v>0</v>
      </c>
      <c r="U383" s="1534">
        <v>0</v>
      </c>
      <c r="V383" s="1534">
        <v>0</v>
      </c>
      <c r="W383" s="1534">
        <v>0</v>
      </c>
      <c r="X383" s="1534">
        <v>0</v>
      </c>
      <c r="Y383" s="1534">
        <v>0</v>
      </c>
    </row>
    <row r="384" spans="2:25" outlineLevel="1">
      <c r="B384" s="655" t="s">
        <v>955</v>
      </c>
      <c r="C384" s="1275">
        <f>IF('R8a - Net Debt input'!D239 = "","",'R8a - Net Debt input'!D239)</f>
        <v>40504</v>
      </c>
      <c r="D384" s="1308">
        <f>IF('R8a - Net Debt input'!E239 = "","",'R8a - Net Debt input'!E239)</f>
        <v>43893</v>
      </c>
      <c r="E384" s="1303" t="str">
        <f>IF('R8a - Net Debt input'!F239 = "","",'R8a - Net Debt input'!F239)</f>
        <v>9.3 YR SWAP: PAY 6M Libor +330 bp GBP RCV 6.37500% GBP 35.0 M MAT: 03-MAR-2020</v>
      </c>
      <c r="F384" s="1303"/>
      <c r="G384" s="1303"/>
      <c r="H384" s="1303"/>
      <c r="I384" s="1304"/>
      <c r="J384" s="364"/>
      <c r="K384" s="364"/>
      <c r="L384" s="1481"/>
      <c r="M384" s="1534">
        <v>0</v>
      </c>
      <c r="N384" s="1534">
        <v>0</v>
      </c>
      <c r="O384" s="1534">
        <v>0</v>
      </c>
      <c r="P384" s="1534">
        <v>0</v>
      </c>
      <c r="Q384" s="1151">
        <v>-0.91334828000000001</v>
      </c>
      <c r="R384" s="1151">
        <v>-0.8</v>
      </c>
      <c r="S384" s="1151">
        <v>-0.7</v>
      </c>
      <c r="T384" s="1534">
        <v>0</v>
      </c>
      <c r="U384" s="1534">
        <v>0</v>
      </c>
      <c r="V384" s="1534">
        <v>0</v>
      </c>
      <c r="W384" s="1534">
        <v>0</v>
      </c>
      <c r="X384" s="1534">
        <v>0</v>
      </c>
      <c r="Y384" s="1534">
        <v>0</v>
      </c>
    </row>
    <row r="385" spans="2:25" outlineLevel="1">
      <c r="B385" s="655" t="s">
        <v>956</v>
      </c>
      <c r="C385" s="1275">
        <f>IF('R8a - Net Debt input'!D240 = "","",'R8a - Net Debt input'!D240)</f>
        <v>41030</v>
      </c>
      <c r="D385" s="1308">
        <f>IF('R8a - Net Debt input'!E240 = "","",'R8a - Net Debt input'!E240)</f>
        <v>43893</v>
      </c>
      <c r="E385" s="1303" t="str">
        <f>IF('R8a - Net Debt input'!F240 = "","",'R8a - Net Debt input'!F240)</f>
        <v>7.8 YR SWAP: PAY 6M Libor +424 bp GBP RCV 6.37500% GBP 87.0 M MAT: 03-MAR-2020</v>
      </c>
      <c r="F385" s="1303"/>
      <c r="G385" s="1303"/>
      <c r="H385" s="1303"/>
      <c r="I385" s="1304"/>
      <c r="J385" s="364"/>
      <c r="K385" s="364"/>
      <c r="L385" s="1481"/>
      <c r="M385" s="1534">
        <v>0</v>
      </c>
      <c r="N385" s="1534">
        <v>0</v>
      </c>
      <c r="O385" s="1534">
        <v>0</v>
      </c>
      <c r="P385" s="1534">
        <v>0</v>
      </c>
      <c r="Q385" s="1151">
        <v>-1.4507828700000001</v>
      </c>
      <c r="R385" s="1151">
        <v>-1.1000000000000001</v>
      </c>
      <c r="S385" s="1151">
        <v>-1</v>
      </c>
      <c r="T385" s="1534">
        <v>0</v>
      </c>
      <c r="U385" s="1534">
        <v>0</v>
      </c>
      <c r="V385" s="1534">
        <v>0</v>
      </c>
      <c r="W385" s="1534">
        <v>0</v>
      </c>
      <c r="X385" s="1534">
        <v>0</v>
      </c>
      <c r="Y385" s="1534">
        <v>0</v>
      </c>
    </row>
    <row r="386" spans="2:25" outlineLevel="1">
      <c r="B386" s="655" t="s">
        <v>957</v>
      </c>
      <c r="C386" s="1275">
        <f>IF('R8a - Net Debt input'!D241 = "","",'R8a - Net Debt input'!D241)</f>
        <v>41975</v>
      </c>
      <c r="D386" s="1308">
        <f>IF('R8a - Net Debt input'!E241 = "","",'R8a - Net Debt input'!E241)</f>
        <v>43893</v>
      </c>
      <c r="E386" s="1303" t="str">
        <f>IF('R8a - Net Debt input'!F241 = "","",'R8a - Net Debt input'!F241)</f>
        <v>5.3 YR SWAP: PAY 6.37500% GBP RCV 6M Libor +480 bp GBP 40.0 M MAT: 03-MAR-2020</v>
      </c>
      <c r="F386" s="1303"/>
      <c r="G386" s="1303"/>
      <c r="H386" s="1303"/>
      <c r="I386" s="1304"/>
      <c r="J386" s="364"/>
      <c r="K386" s="364"/>
      <c r="L386" s="1481"/>
      <c r="M386" s="1534">
        <v>0</v>
      </c>
      <c r="N386" s="1534">
        <v>0</v>
      </c>
      <c r="O386" s="1534">
        <v>0</v>
      </c>
      <c r="P386" s="1534">
        <v>0</v>
      </c>
      <c r="Q386" s="1151">
        <v>0.44462660999999987</v>
      </c>
      <c r="R386" s="1151">
        <v>0.3</v>
      </c>
      <c r="S386" s="1151">
        <v>0.3</v>
      </c>
      <c r="T386" s="1534">
        <v>0</v>
      </c>
      <c r="U386" s="1534">
        <v>0</v>
      </c>
      <c r="V386" s="1534">
        <v>0</v>
      </c>
      <c r="W386" s="1534">
        <v>0</v>
      </c>
      <c r="X386" s="1534">
        <v>0</v>
      </c>
      <c r="Y386" s="1534">
        <v>0</v>
      </c>
    </row>
    <row r="387" spans="2:25" outlineLevel="1">
      <c r="B387" s="655" t="s">
        <v>958</v>
      </c>
      <c r="C387" s="1275">
        <f>IF('R8a - Net Debt input'!D242 = "","",'R8a - Net Debt input'!D242)</f>
        <v>42026</v>
      </c>
      <c r="D387" s="1308">
        <f>IF('R8a - Net Debt input'!E242 = "","",'R8a - Net Debt input'!E242)</f>
        <v>43893</v>
      </c>
      <c r="E387" s="1303" t="str">
        <f>IF('R8a - Net Debt input'!F242 = "","",'R8a - Net Debt input'!F242)</f>
        <v>6 YR SWAP: PAY 6.37500% GBP RCV 6M Libor +249 bp GBP 100.0 M MAT: 03-MAR-2020</v>
      </c>
      <c r="F387" s="1303"/>
      <c r="G387" s="1303"/>
      <c r="H387" s="1303"/>
      <c r="I387" s="1304"/>
      <c r="J387" s="364"/>
      <c r="K387" s="364"/>
      <c r="L387" s="1481"/>
      <c r="M387" s="1534">
        <v>0</v>
      </c>
      <c r="N387" s="1534">
        <v>0</v>
      </c>
      <c r="O387" s="1534">
        <v>0</v>
      </c>
      <c r="P387" s="1534">
        <v>0</v>
      </c>
      <c r="Q387" s="1151">
        <v>3.4185665200000002</v>
      </c>
      <c r="R387" s="1151">
        <v>3.1</v>
      </c>
      <c r="S387" s="1151">
        <v>2.8</v>
      </c>
      <c r="T387" s="1534">
        <v>0</v>
      </c>
      <c r="U387" s="1534">
        <v>0</v>
      </c>
      <c r="V387" s="1534">
        <v>0</v>
      </c>
      <c r="W387" s="1534">
        <v>0</v>
      </c>
      <c r="X387" s="1534">
        <v>0</v>
      </c>
      <c r="Y387" s="1534">
        <v>0</v>
      </c>
    </row>
    <row r="388" spans="2:25" outlineLevel="1">
      <c r="B388" s="655" t="s">
        <v>959</v>
      </c>
      <c r="C388" s="1275">
        <f>IF('R8a - Net Debt input'!D243 = "","",'R8a - Net Debt input'!D243)</f>
        <v>39574</v>
      </c>
      <c r="D388" s="1308">
        <f>IF('R8a - Net Debt input'!E243 = "","",'R8a - Net Debt input'!E243)</f>
        <v>50538</v>
      </c>
      <c r="E388" s="1303" t="str">
        <f>IF('R8a - Net Debt input'!F243 = "","",'R8a - Net Debt input'!F243)</f>
        <v>30 YR SWAP: PAY 6M Libor +125 bp GBP RCV 6.00000% GBP 40.0 M MAT: 13-MAY-2038</v>
      </c>
      <c r="F388" s="1303"/>
      <c r="G388" s="1303"/>
      <c r="H388" s="1303"/>
      <c r="I388" s="1304"/>
      <c r="J388" s="364"/>
      <c r="K388" s="364"/>
      <c r="L388" s="1481"/>
      <c r="M388" s="1534">
        <v>0</v>
      </c>
      <c r="N388" s="1534">
        <v>0</v>
      </c>
      <c r="O388" s="1534">
        <v>0</v>
      </c>
      <c r="P388" s="1534">
        <v>0</v>
      </c>
      <c r="Q388" s="1151">
        <v>-1.6910031099999998</v>
      </c>
      <c r="R388" s="1151">
        <v>-4.0999999999999996</v>
      </c>
      <c r="S388" s="1151">
        <v>-1.5</v>
      </c>
      <c r="T388" s="1151">
        <v>-1.6577191516482901</v>
      </c>
      <c r="U388" s="1151">
        <v>-1.7138263043397599</v>
      </c>
      <c r="V388" s="1151">
        <v>-1.72824539633526</v>
      </c>
      <c r="W388" s="1151">
        <v>-1.6839738345278299</v>
      </c>
      <c r="X388" s="1151">
        <v>-1.6587268622004598</v>
      </c>
      <c r="Y388" s="1151">
        <v>-1.6502008071685601</v>
      </c>
    </row>
    <row r="389" spans="2:25" outlineLevel="1">
      <c r="B389" s="655" t="s">
        <v>960</v>
      </c>
      <c r="C389" s="1275">
        <f>IF('R8a - Net Debt input'!D244 = "","",'R8a - Net Debt input'!D244)</f>
        <v>39583</v>
      </c>
      <c r="D389" s="1308">
        <f>IF('R8a - Net Debt input'!E244 = "","",'R8a - Net Debt input'!E244)</f>
        <v>50538</v>
      </c>
      <c r="E389" s="1303" t="str">
        <f>IF('R8a - Net Debt input'!F244 = "","",'R8a - Net Debt input'!F244)</f>
        <v>30.0 YR SWAP: PAY 6M Libor +115 bp GBP RCV 6.00000% GBP 15.0 M MAT: 13-MAY-2038</v>
      </c>
      <c r="F389" s="1303"/>
      <c r="G389" s="1303"/>
      <c r="H389" s="1303"/>
      <c r="I389" s="1304"/>
      <c r="J389" s="364"/>
      <c r="K389" s="364"/>
      <c r="L389" s="1481"/>
      <c r="M389" s="1534">
        <v>0</v>
      </c>
      <c r="N389" s="1534">
        <v>0</v>
      </c>
      <c r="O389" s="1534">
        <v>0</v>
      </c>
      <c r="P389" s="1534">
        <v>0</v>
      </c>
      <c r="Q389" s="1151">
        <v>1.3603450000000001E-2</v>
      </c>
      <c r="R389" s="1534">
        <v>0</v>
      </c>
      <c r="S389" s="1534">
        <v>0</v>
      </c>
      <c r="T389" s="1534">
        <v>0</v>
      </c>
      <c r="U389" s="1534">
        <v>0</v>
      </c>
      <c r="V389" s="1534">
        <v>0</v>
      </c>
      <c r="W389" s="1534">
        <v>0</v>
      </c>
      <c r="X389" s="1534">
        <v>0</v>
      </c>
      <c r="Y389" s="1534">
        <v>0</v>
      </c>
    </row>
    <row r="390" spans="2:25" outlineLevel="1">
      <c r="B390" s="655" t="s">
        <v>961</v>
      </c>
      <c r="C390" s="1275">
        <f>IF('R8a - Net Debt input'!D245 = "","",'R8a - Net Debt input'!D245)</f>
        <v>39631</v>
      </c>
      <c r="D390" s="1308">
        <f>IF('R8a - Net Debt input'!E245 = "","",'R8a - Net Debt input'!E245)</f>
        <v>50538</v>
      </c>
      <c r="E390" s="1303" t="str">
        <f>IF('R8a - Net Debt input'!F245 = "","",'R8a - Net Debt input'!F245)</f>
        <v>29.9 YR SWAP: PAY 6M Libor +105 bp GBP RCV 6.00000% GBP 30.0 M MAT: 13-MAY-2038</v>
      </c>
      <c r="F390" s="1303"/>
      <c r="G390" s="1303"/>
      <c r="H390" s="1303"/>
      <c r="I390" s="1304"/>
      <c r="J390" s="364"/>
      <c r="K390" s="364"/>
      <c r="L390" s="1481"/>
      <c r="M390" s="1534">
        <v>0</v>
      </c>
      <c r="N390" s="1534">
        <v>0</v>
      </c>
      <c r="O390" s="1534">
        <v>0</v>
      </c>
      <c r="P390" s="1534">
        <v>0</v>
      </c>
      <c r="Q390" s="1151">
        <v>2.7433229999999999E-2</v>
      </c>
      <c r="R390" s="1534">
        <v>0</v>
      </c>
      <c r="S390" s="1534">
        <v>0</v>
      </c>
      <c r="T390" s="1534">
        <v>0</v>
      </c>
      <c r="U390" s="1534">
        <v>0</v>
      </c>
      <c r="V390" s="1534">
        <v>0</v>
      </c>
      <c r="W390" s="1534">
        <v>0</v>
      </c>
      <c r="X390" s="1534">
        <v>0</v>
      </c>
      <c r="Y390" s="1534">
        <v>0</v>
      </c>
    </row>
    <row r="391" spans="2:25" outlineLevel="1">
      <c r="B391" s="655" t="s">
        <v>962</v>
      </c>
      <c r="C391" s="1275">
        <f>IF('R8a - Net Debt input'!D246 = "","",'R8a - Net Debt input'!D246)</f>
        <v>39647</v>
      </c>
      <c r="D391" s="1308">
        <f>IF('R8a - Net Debt input'!E246 = "","",'R8a - Net Debt input'!E246)</f>
        <v>50538</v>
      </c>
      <c r="E391" s="1303" t="str">
        <f>IF('R8a - Net Debt input'!F246 = "","",'R8a - Net Debt input'!F246)</f>
        <v>29.8 YR SWAP: PAY 6M Libor +120 bp GBP RCV 6.00000% GBP 15.0 M MAT: 13-MAY-2038</v>
      </c>
      <c r="F391" s="1303"/>
      <c r="G391" s="1303"/>
      <c r="H391" s="1303"/>
      <c r="I391" s="1304"/>
      <c r="J391" s="364"/>
      <c r="K391" s="364"/>
      <c r="L391" s="1481"/>
      <c r="M391" s="1534">
        <v>0</v>
      </c>
      <c r="N391" s="1534">
        <v>0</v>
      </c>
      <c r="O391" s="1534">
        <v>0</v>
      </c>
      <c r="P391" s="1534">
        <v>0</v>
      </c>
      <c r="Q391" s="1151">
        <v>-0.64147617000000001</v>
      </c>
      <c r="R391" s="1151">
        <v>-0.6</v>
      </c>
      <c r="S391" s="1151">
        <v>-0.6</v>
      </c>
      <c r="T391" s="1151">
        <v>-0.62897454490943905</v>
      </c>
      <c r="U391" s="1151">
        <v>-0.65003487192514509</v>
      </c>
      <c r="V391" s="1151">
        <v>-0.65544202486770209</v>
      </c>
      <c r="W391" s="1151">
        <v>-0.63886032842183904</v>
      </c>
      <c r="X391" s="1151">
        <v>-0.62937257196763496</v>
      </c>
      <c r="Y391" s="1151">
        <v>-0.62617530137605393</v>
      </c>
    </row>
    <row r="392" spans="2:25" outlineLevel="1">
      <c r="B392" s="655" t="s">
        <v>963</v>
      </c>
      <c r="C392" s="1275">
        <f>IF('R8a - Net Debt input'!D247 = "","",'R8a - Net Debt input'!D247)</f>
        <v>39647</v>
      </c>
      <c r="D392" s="1308">
        <f>IF('R8a - Net Debt input'!E247 = "","",'R8a - Net Debt input'!E247)</f>
        <v>50538</v>
      </c>
      <c r="E392" s="1303" t="str">
        <f>IF('R8a - Net Debt input'!F247 = "","",'R8a - Net Debt input'!F247)</f>
        <v>29.8 YR SWAP: PAY 6M Libor +117 bp GBP RCV 6.00000% GBP 15.0 M MAT: 13-MAY-2038</v>
      </c>
      <c r="F392" s="1303"/>
      <c r="G392" s="1303"/>
      <c r="H392" s="1303"/>
      <c r="I392" s="1304"/>
      <c r="J392" s="364"/>
      <c r="K392" s="364"/>
      <c r="L392" s="1481"/>
      <c r="M392" s="1534">
        <v>0</v>
      </c>
      <c r="N392" s="1534">
        <v>0</v>
      </c>
      <c r="O392" s="1534">
        <v>0</v>
      </c>
      <c r="P392" s="1534">
        <v>0</v>
      </c>
      <c r="Q392" s="1151">
        <v>-0.64597617000000007</v>
      </c>
      <c r="R392" s="1151">
        <v>-0.6</v>
      </c>
      <c r="S392" s="1151">
        <v>-0.6</v>
      </c>
      <c r="T392" s="1151">
        <v>-0.63346221409770997</v>
      </c>
      <c r="U392" s="1151">
        <v>-0.65453487250911302</v>
      </c>
      <c r="V392" s="1151">
        <v>-0.65994201888667203</v>
      </c>
      <c r="W392" s="1151">
        <v>-0.64337265353172901</v>
      </c>
      <c r="X392" s="1151">
        <v>-0.63387257225480598</v>
      </c>
      <c r="Y392" s="1151">
        <v>-0.63067530137605399</v>
      </c>
    </row>
    <row r="393" spans="2:25" outlineLevel="1">
      <c r="B393" s="655" t="s">
        <v>964</v>
      </c>
      <c r="C393" s="1275">
        <f>IF('R8a - Net Debt input'!D248 = "","",'R8a - Net Debt input'!D248)</f>
        <v>39836</v>
      </c>
      <c r="D393" s="1308">
        <f>IF('R8a - Net Debt input'!E248 = "","",'R8a - Net Debt input'!E248)</f>
        <v>50538</v>
      </c>
      <c r="E393" s="1303" t="str">
        <f>IF('R8a - Net Debt input'!F248 = "","",'R8a - Net Debt input'!F248)</f>
        <v>29.3 YR SWAP: PAY 6M Libor +213 bp GBP RCV 6.00000% GBP 23.0 M MAT: 13-MAY-2038</v>
      </c>
      <c r="F393" s="1303"/>
      <c r="G393" s="1303"/>
      <c r="H393" s="1303"/>
      <c r="I393" s="1304"/>
      <c r="J393" s="364"/>
      <c r="K393" s="364"/>
      <c r="L393" s="1481"/>
      <c r="M393" s="1534">
        <v>0</v>
      </c>
      <c r="N393" s="1534">
        <v>0</v>
      </c>
      <c r="O393" s="1534">
        <v>0</v>
      </c>
      <c r="P393" s="1534">
        <v>0</v>
      </c>
      <c r="Q393" s="1151">
        <v>-0.76992679000000008</v>
      </c>
      <c r="R393" s="1151">
        <v>-0.7</v>
      </c>
      <c r="S393" s="1151">
        <v>-0.7</v>
      </c>
      <c r="T393" s="1151">
        <v>-0.75134303633301991</v>
      </c>
      <c r="U393" s="1151">
        <v>-0.78305013400085099</v>
      </c>
      <c r="V393" s="1151">
        <v>-0.79134110605285801</v>
      </c>
      <c r="W393" s="1151">
        <v>-0.7653304378438901</v>
      </c>
      <c r="X393" s="1151">
        <v>-0.75136795276538504</v>
      </c>
      <c r="Y393" s="1151">
        <v>-0.74646546728490304</v>
      </c>
    </row>
    <row r="394" spans="2:25" outlineLevel="1">
      <c r="B394" s="655" t="s">
        <v>965</v>
      </c>
      <c r="C394" s="1275">
        <f>IF('R8a - Net Debt input'!D249 = "","",'R8a - Net Debt input'!D249)</f>
        <v>40309</v>
      </c>
      <c r="D394" s="1308">
        <f>IF('R8a - Net Debt input'!E249 = "","",'R8a - Net Debt input'!E249)</f>
        <v>50538</v>
      </c>
      <c r="E394" s="1303" t="str">
        <f>IF('R8a - Net Debt input'!F249 = "","",'R8a - Net Debt input'!F249)</f>
        <v>28 YR SWAP: PAY 6M Libor +184 bp GBP RCV 6.00000% GBP 53.0 M MAT: 13-MAY-2038</v>
      </c>
      <c r="F394" s="1303"/>
      <c r="G394" s="1303"/>
      <c r="H394" s="1303"/>
      <c r="I394" s="1304"/>
      <c r="J394" s="364"/>
      <c r="K394" s="364"/>
      <c r="L394" s="1481"/>
      <c r="M394" s="1534">
        <v>0</v>
      </c>
      <c r="N394" s="1534">
        <v>0</v>
      </c>
      <c r="O394" s="1534">
        <v>0</v>
      </c>
      <c r="P394" s="1534">
        <v>0</v>
      </c>
      <c r="Q394" s="1151">
        <v>-1.09350233</v>
      </c>
      <c r="R394" s="1151">
        <v>-1</v>
      </c>
      <c r="S394" s="1151">
        <v>-1</v>
      </c>
      <c r="T394" s="1151">
        <v>-1.06901812887115</v>
      </c>
      <c r="U394" s="1151">
        <v>-1.1106197343811701</v>
      </c>
      <c r="V394" s="1151">
        <v>-1.1214340436137902</v>
      </c>
      <c r="W394" s="1151">
        <v>-1.0877516098107101</v>
      </c>
      <c r="X394" s="1151">
        <v>-1.06929514655897</v>
      </c>
      <c r="Y394" s="1151">
        <v>-1.06290061037642</v>
      </c>
    </row>
    <row r="395" spans="2:25" outlineLevel="1">
      <c r="B395" s="655" t="s">
        <v>966</v>
      </c>
      <c r="C395" s="1275">
        <f>IF('R8a - Net Debt input'!D250 = "","",'R8a - Net Debt input'!D250)</f>
        <v>40484</v>
      </c>
      <c r="D395" s="1308">
        <f>IF('R8a - Net Debt input'!E250 = "","",'R8a - Net Debt input'!E250)</f>
        <v>50538</v>
      </c>
      <c r="E395" s="1303" t="str">
        <f>IF('R8a - Net Debt input'!F250 = "","",'R8a - Net Debt input'!F250)</f>
        <v>27.5 YR SWAP: PAY 6M Libor +210 bp GBP RCV 6.00000% GBP 18.0 M MAT: 13-MAY-2038</v>
      </c>
      <c r="F395" s="1303"/>
      <c r="G395" s="1303"/>
      <c r="H395" s="1303"/>
      <c r="I395" s="1304"/>
      <c r="J395" s="364"/>
      <c r="K395" s="364"/>
      <c r="L395" s="1481"/>
      <c r="M395" s="1534">
        <v>0</v>
      </c>
      <c r="N395" s="1534">
        <v>0</v>
      </c>
      <c r="O395" s="1534">
        <v>0</v>
      </c>
      <c r="P395" s="1534">
        <v>0</v>
      </c>
      <c r="Q395" s="1151">
        <v>-0.60840139999999998</v>
      </c>
      <c r="R395" s="1151">
        <v>-0.6</v>
      </c>
      <c r="S395" s="1151">
        <v>-0.5</v>
      </c>
      <c r="T395" s="1151">
        <v>-0.59384156011657196</v>
      </c>
      <c r="U395" s="1151">
        <v>-0.61867183953916205</v>
      </c>
      <c r="V395" s="1151">
        <v>-0.62516042729909804</v>
      </c>
      <c r="W395" s="1151">
        <v>-0.60482027446884401</v>
      </c>
      <c r="X395" s="1151">
        <v>-0.59387708521223304</v>
      </c>
      <c r="Y395" s="1151">
        <v>-0.59004036270098792</v>
      </c>
    </row>
    <row r="396" spans="2:25" outlineLevel="1">
      <c r="B396" s="655" t="s">
        <v>967</v>
      </c>
      <c r="C396" s="1275">
        <f>IF('R8a - Net Debt input'!D251 = "","",'R8a - Net Debt input'!D251)</f>
        <v>42633</v>
      </c>
      <c r="D396" s="1308">
        <f>IF('R8a - Net Debt input'!E251 = "","",'R8a - Net Debt input'!E251)</f>
        <v>50538</v>
      </c>
      <c r="E396" s="1303" t="str">
        <f>IF('R8a - Net Debt input'!F251 = "","",'R8a - Net Debt input'!F251)</f>
        <v>21.6 YR SWAP: PAY 6.00000% GBP RCV 6M Libor +490 bp GBP 80.0 M MAT: 13-MAY-2038</v>
      </c>
      <c r="F396" s="1303"/>
      <c r="G396" s="1303"/>
      <c r="H396" s="1303"/>
      <c r="I396" s="1304"/>
      <c r="J396" s="364"/>
      <c r="K396" s="364"/>
      <c r="L396" s="1481"/>
      <c r="M396" s="1534">
        <v>0</v>
      </c>
      <c r="N396" s="1534">
        <v>0</v>
      </c>
      <c r="O396" s="1534">
        <v>0</v>
      </c>
      <c r="P396" s="1534">
        <v>0</v>
      </c>
      <c r="Q396" s="1151">
        <v>0.46040623000000047</v>
      </c>
      <c r="R396" s="1151">
        <v>0.2</v>
      </c>
      <c r="S396" s="1534">
        <v>0</v>
      </c>
      <c r="T396" s="1534">
        <v>0</v>
      </c>
      <c r="U396" s="1534">
        <v>0</v>
      </c>
      <c r="V396" s="1534">
        <v>0</v>
      </c>
      <c r="W396" s="1534">
        <v>0</v>
      </c>
      <c r="X396" s="1534">
        <v>0</v>
      </c>
      <c r="Y396" s="1534">
        <v>0</v>
      </c>
    </row>
    <row r="397" spans="2:25" outlineLevel="1">
      <c r="B397" s="655" t="s">
        <v>968</v>
      </c>
      <c r="C397" s="1275">
        <f>IF('R8a - Net Debt input'!D252 = "","",'R8a - Net Debt input'!D252)</f>
        <v>42654</v>
      </c>
      <c r="D397" s="1308">
        <f>IF('R8a - Net Debt input'!E252 = "","",'R8a - Net Debt input'!E252)</f>
        <v>50538</v>
      </c>
      <c r="E397" s="1303" t="str">
        <f>IF('R8a - Net Debt input'!F252 = "","",'R8a - Net Debt input'!F252)</f>
        <v>21.6 YR SWAP: PAY 6.00000% GBP RCV 6M Libor +474 bp GBP 18.0 M MAT: 13-MAY-2038</v>
      </c>
      <c r="F397" s="1303"/>
      <c r="G397" s="1303"/>
      <c r="H397" s="1303"/>
      <c r="I397" s="1304"/>
      <c r="J397" s="364"/>
      <c r="K397" s="364"/>
      <c r="L397" s="1481"/>
      <c r="M397" s="1534">
        <v>0</v>
      </c>
      <c r="N397" s="1534">
        <v>0</v>
      </c>
      <c r="O397" s="1534">
        <v>0</v>
      </c>
      <c r="P397" s="1534">
        <v>0</v>
      </c>
      <c r="Q397" s="1151">
        <v>0.13374141000000003</v>
      </c>
      <c r="R397" s="1151">
        <v>0.1</v>
      </c>
      <c r="S397" s="1151">
        <v>0.1</v>
      </c>
      <c r="T397" s="1151">
        <v>0.120482000452313</v>
      </c>
      <c r="U397" s="1151">
        <v>0.144011838769385</v>
      </c>
      <c r="V397" s="1151">
        <v>0.15050042278807799</v>
      </c>
      <c r="W397" s="1151">
        <v>0.12885983776554699</v>
      </c>
      <c r="X397" s="1151">
        <v>0.11921708482063599</v>
      </c>
      <c r="Y397" s="1151">
        <v>0.115380362700988</v>
      </c>
    </row>
    <row r="398" spans="2:25" outlineLevel="1">
      <c r="B398" s="655" t="s">
        <v>969</v>
      </c>
      <c r="C398" s="1275">
        <f>IF('R8a - Net Debt input'!D253 = "","",'R8a - Net Debt input'!D253)</f>
        <v>40303</v>
      </c>
      <c r="D398" s="1308">
        <f>IF('R8a - Net Debt input'!E253 = "","",'R8a - Net Debt input'!E253)</f>
        <v>43893</v>
      </c>
      <c r="E398" s="1303" t="str">
        <f>IF('R8a - Net Debt input'!F253 = "","",'R8a - Net Debt input'!F253)</f>
        <v>9.8 YR SWAP: PAY 6M Libor +258 bp GBP RCV 6.37500% GBP 47.8 M MAT: 03-MAR-2020</v>
      </c>
      <c r="F398" s="1303"/>
      <c r="G398" s="1303"/>
      <c r="H398" s="1303"/>
      <c r="I398" s="1304"/>
      <c r="J398" s="364"/>
      <c r="K398" s="364"/>
      <c r="L398" s="1481"/>
      <c r="M398" s="1534">
        <v>0</v>
      </c>
      <c r="N398" s="1534">
        <v>0</v>
      </c>
      <c r="O398" s="1534">
        <v>0</v>
      </c>
      <c r="P398" s="1534">
        <v>0</v>
      </c>
      <c r="Q398" s="1151">
        <v>-1.59389402</v>
      </c>
      <c r="R398" s="1151">
        <v>-1.4</v>
      </c>
      <c r="S398" s="1151">
        <v>-1.3</v>
      </c>
      <c r="T398" s="1534">
        <v>0</v>
      </c>
      <c r="U398" s="1534">
        <v>0</v>
      </c>
      <c r="V398" s="1534">
        <v>0</v>
      </c>
      <c r="W398" s="1534">
        <v>0</v>
      </c>
      <c r="X398" s="1534">
        <v>0</v>
      </c>
      <c r="Y398" s="1534">
        <v>0</v>
      </c>
    </row>
    <row r="399" spans="2:25" outlineLevel="1">
      <c r="B399" s="655" t="s">
        <v>970</v>
      </c>
      <c r="C399" s="1275">
        <f>IF('R8a - Net Debt input'!D254 = "","",'R8a - Net Debt input'!D254)</f>
        <v>40401</v>
      </c>
      <c r="D399" s="1308">
        <f>IF('R8a - Net Debt input'!E254 = "","",'R8a - Net Debt input'!E254)</f>
        <v>43893</v>
      </c>
      <c r="E399" s="1303" t="str">
        <f>IF('R8a - Net Debt input'!F254 = "","",'R8a - Net Debt input'!F254)</f>
        <v>7.5 YR SWAP: PAY 6.37500% GBP RCV 6M Libor +254 bp GBP 47.8 M MAT: 03-MAR-2020</v>
      </c>
      <c r="F399" s="1303"/>
      <c r="G399" s="1303"/>
      <c r="H399" s="1303"/>
      <c r="I399" s="1304"/>
      <c r="J399" s="364"/>
      <c r="K399" s="364"/>
      <c r="L399" s="1481"/>
      <c r="M399" s="1534">
        <v>0</v>
      </c>
      <c r="N399" s="1534">
        <v>0</v>
      </c>
      <c r="O399" s="1534">
        <v>0</v>
      </c>
      <c r="P399" s="1534">
        <v>0</v>
      </c>
      <c r="Q399" s="1151">
        <v>1.61063628</v>
      </c>
      <c r="R399" s="1151">
        <v>1.4</v>
      </c>
      <c r="S399" s="1151">
        <v>1.3</v>
      </c>
      <c r="T399" s="1534">
        <v>0</v>
      </c>
      <c r="U399" s="1534">
        <v>0</v>
      </c>
      <c r="V399" s="1534">
        <v>0</v>
      </c>
      <c r="W399" s="1534">
        <v>0</v>
      </c>
      <c r="X399" s="1534">
        <v>0</v>
      </c>
      <c r="Y399" s="1534">
        <v>0</v>
      </c>
    </row>
    <row r="400" spans="2:25" outlineLevel="1">
      <c r="B400" s="655" t="s">
        <v>971</v>
      </c>
      <c r="C400" s="1275">
        <f>IF('R8a - Net Debt input'!D255 = "","",'R8a - Net Debt input'!D255)</f>
        <v>36977</v>
      </c>
      <c r="D400" s="1308">
        <f>IF('R8a - Net Debt input'!E255 = "","",'R8a - Net Debt input'!E255)</f>
        <v>47434</v>
      </c>
      <c r="E400" s="1303" t="str">
        <f>IF('R8a - Net Debt input'!F255 = "","",'R8a - Net Debt input'!F255)</f>
        <v>28.6 YR SWAP: PAY 5.63500% GBP RCV 6M Libor +39 bp GBP 10.0 M MAT: 12-NOV-2029</v>
      </c>
      <c r="F400" s="1303"/>
      <c r="G400" s="1303"/>
      <c r="H400" s="1303"/>
      <c r="I400" s="1304"/>
      <c r="J400" s="364"/>
      <c r="K400" s="364"/>
      <c r="L400" s="1481"/>
      <c r="M400" s="1534">
        <v>0</v>
      </c>
      <c r="N400" s="1534">
        <v>0</v>
      </c>
      <c r="O400" s="1534">
        <v>0</v>
      </c>
      <c r="P400" s="1534">
        <v>0</v>
      </c>
      <c r="Q400" s="1151">
        <v>0.47257804999999997</v>
      </c>
      <c r="R400" s="1151">
        <v>0.4</v>
      </c>
      <c r="S400" s="1151">
        <v>0.4</v>
      </c>
      <c r="T400" s="1151">
        <v>0.46437689693582695</v>
      </c>
      <c r="U400" s="1151">
        <v>0.47808995883977901</v>
      </c>
      <c r="V400" s="1151">
        <v>0.48181400453810302</v>
      </c>
      <c r="W400" s="1151">
        <v>0.47211942847749999</v>
      </c>
      <c r="X400" s="1151">
        <v>0.46486714129378903</v>
      </c>
      <c r="Y400" s="1151">
        <v>0.462176407513812</v>
      </c>
    </row>
    <row r="401" spans="2:25" outlineLevel="1">
      <c r="B401" s="655" t="s">
        <v>972</v>
      </c>
      <c r="C401" s="1275">
        <f>IF('R8a - Net Debt input'!D256 = "","",'R8a - Net Debt input'!D256)</f>
        <v>37162</v>
      </c>
      <c r="D401" s="1308">
        <f>IF('R8a - Net Debt input'!E256 = "","",'R8a - Net Debt input'!E256)</f>
        <v>47434</v>
      </c>
      <c r="E401" s="1303" t="str">
        <f>IF('R8a - Net Debt input'!F256 = "","",'R8a - Net Debt input'!F256)</f>
        <v>28.1 YR SWAP: PAY 5.64250% GBP RCV 6M Libor +39 bp GBP 9.8 M MAT: 12-NOV-2029</v>
      </c>
      <c r="F401" s="1303"/>
      <c r="G401" s="1303"/>
      <c r="H401" s="1303"/>
      <c r="I401" s="1304"/>
      <c r="J401" s="364"/>
      <c r="K401" s="364"/>
      <c r="L401" s="1481"/>
      <c r="M401" s="1534">
        <v>0</v>
      </c>
      <c r="N401" s="1534">
        <v>0</v>
      </c>
      <c r="O401" s="1534">
        <v>0</v>
      </c>
      <c r="P401" s="1534">
        <v>0</v>
      </c>
      <c r="Q401" s="1151">
        <v>0.46149482999999997</v>
      </c>
      <c r="R401" s="1151">
        <v>0.4</v>
      </c>
      <c r="S401" s="1151">
        <v>0.4</v>
      </c>
      <c r="T401" s="1151">
        <v>0.45349671605306296</v>
      </c>
      <c r="U401" s="1151">
        <v>0.46686895392265199</v>
      </c>
      <c r="V401" s="1151">
        <v>0.470499903637767</v>
      </c>
      <c r="W401" s="1151">
        <v>0.46104969363926601</v>
      </c>
      <c r="X401" s="1151">
        <v>0.45397671730860301</v>
      </c>
      <c r="Y401" s="1151">
        <v>0.45135324044198899</v>
      </c>
    </row>
    <row r="402" spans="2:25" outlineLevel="1">
      <c r="B402" s="655" t="s">
        <v>973</v>
      </c>
      <c r="C402" s="1275">
        <f>IF('R8a - Net Debt input'!D257 = "","",'R8a - Net Debt input'!D257)</f>
        <v>42278</v>
      </c>
      <c r="D402" s="1308">
        <f>IF('R8a - Net Debt input'!E257 = "","",'R8a - Net Debt input'!E257)</f>
        <v>47434</v>
      </c>
      <c r="E402" s="1303" t="str">
        <f>IF('R8a - Net Debt input'!F257 = "","",'R8a - Net Debt input'!F257)</f>
        <v>14.1 YR SWAP: PAY 5.84500% GBP RCV 6M Libor +39 bp GBP 12.5 M MAT: 12-NOV-2029</v>
      </c>
      <c r="F402" s="1303"/>
      <c r="G402" s="1303"/>
      <c r="H402" s="1303"/>
      <c r="I402" s="1304"/>
      <c r="J402" s="364"/>
      <c r="K402" s="364"/>
      <c r="L402" s="1481"/>
      <c r="M402" s="1534">
        <v>0</v>
      </c>
      <c r="N402" s="1534">
        <v>0</v>
      </c>
      <c r="O402" s="1534">
        <v>0</v>
      </c>
      <c r="P402" s="1534">
        <v>0</v>
      </c>
      <c r="Q402" s="1151">
        <v>0.61697255000000006</v>
      </c>
      <c r="R402" s="1151">
        <v>0.6</v>
      </c>
      <c r="S402" s="1151">
        <v>0.6</v>
      </c>
      <c r="T402" s="1151">
        <v>0.60664919427812491</v>
      </c>
      <c r="U402" s="1151">
        <v>0.62386243872928204</v>
      </c>
      <c r="V402" s="1151">
        <v>0.628517507456403</v>
      </c>
      <c r="W402" s="1151">
        <v>0.61647120623948704</v>
      </c>
      <c r="X402" s="1151">
        <v>0.60733391785107205</v>
      </c>
      <c r="Y402" s="1151">
        <v>0.60397050055248602</v>
      </c>
    </row>
    <row r="403" spans="2:25" outlineLevel="1">
      <c r="B403" s="655" t="s">
        <v>974</v>
      </c>
      <c r="C403" s="1275">
        <f>IF('R8a - Net Debt input'!D258 = "","",'R8a - Net Debt input'!D258)</f>
        <v>39938</v>
      </c>
      <c r="D403" s="1308">
        <f>IF('R8a - Net Debt input'!E258 = "","",'R8a - Net Debt input'!E258)</f>
        <v>43252</v>
      </c>
      <c r="E403" s="1303" t="str">
        <f>IF('R8a - Net Debt input'!F258 = "","",'R8a - Net Debt input'!F258)</f>
        <v>9.1 YR SWAP: PAY 3.88200% GBP RCV 6M Libor +21 bp GBP 50.0 M MAT: 01-JUN-2018</v>
      </c>
      <c r="F403" s="1303"/>
      <c r="G403" s="1303"/>
      <c r="H403" s="1303"/>
      <c r="I403" s="1304"/>
      <c r="J403" s="364"/>
      <c r="K403" s="364"/>
      <c r="L403" s="1481"/>
      <c r="M403" s="1534">
        <v>0</v>
      </c>
      <c r="N403" s="1534">
        <v>0</v>
      </c>
      <c r="O403" s="1534">
        <v>0</v>
      </c>
      <c r="P403" s="1534">
        <v>0</v>
      </c>
      <c r="Q403" s="1151">
        <v>1.5865577500000001</v>
      </c>
      <c r="R403" s="1151">
        <v>0.3</v>
      </c>
      <c r="S403" s="1534">
        <v>0</v>
      </c>
      <c r="T403" s="1534">
        <v>0</v>
      </c>
      <c r="U403" s="1534">
        <v>0</v>
      </c>
      <c r="V403" s="1534">
        <v>0</v>
      </c>
      <c r="W403" s="1534">
        <v>0</v>
      </c>
      <c r="X403" s="1534">
        <v>0</v>
      </c>
      <c r="Y403" s="1534">
        <v>0</v>
      </c>
    </row>
    <row r="404" spans="2:25" outlineLevel="1">
      <c r="B404" s="655" t="s">
        <v>975</v>
      </c>
      <c r="C404" s="1275">
        <f>IF('R8a - Net Debt input'!D259 = "","",'R8a - Net Debt input'!D259)</f>
        <v>39939</v>
      </c>
      <c r="D404" s="1308">
        <f>IF('R8a - Net Debt input'!E259 = "","",'R8a - Net Debt input'!E259)</f>
        <v>43252</v>
      </c>
      <c r="E404" s="1303" t="str">
        <f>IF('R8a - Net Debt input'!F259 = "","",'R8a - Net Debt input'!F259)</f>
        <v>9.1 YR SWAP: PAY 3.94250% GBP RCV 6M Libor +21 bp GBP 49.5 M MAT: 01-JUN-2018</v>
      </c>
      <c r="F404" s="1303"/>
      <c r="G404" s="1303"/>
      <c r="H404" s="1303"/>
      <c r="I404" s="1304"/>
      <c r="J404" s="364"/>
      <c r="K404" s="364"/>
      <c r="L404" s="1481"/>
      <c r="M404" s="1534">
        <v>0</v>
      </c>
      <c r="N404" s="1534">
        <v>0</v>
      </c>
      <c r="O404" s="1534">
        <v>0</v>
      </c>
      <c r="P404" s="1534">
        <v>0</v>
      </c>
      <c r="Q404" s="1151">
        <v>1.59956181</v>
      </c>
      <c r="R404" s="1151">
        <v>0.3</v>
      </c>
      <c r="S404" s="1534">
        <v>0</v>
      </c>
      <c r="T404" s="1534">
        <v>0</v>
      </c>
      <c r="U404" s="1534">
        <v>0</v>
      </c>
      <c r="V404" s="1534">
        <v>0</v>
      </c>
      <c r="W404" s="1534">
        <v>0</v>
      </c>
      <c r="X404" s="1534">
        <v>0</v>
      </c>
      <c r="Y404" s="1534">
        <v>0</v>
      </c>
    </row>
    <row r="405" spans="2:25" outlineLevel="1">
      <c r="B405" s="655" t="s">
        <v>976</v>
      </c>
      <c r="C405" s="1275">
        <f>IF('R8a - Net Debt input'!D260 = "","",'R8a - Net Debt input'!D260)</f>
        <v>40310</v>
      </c>
      <c r="D405" s="1308">
        <f>IF('R8a - Net Debt input'!E260 = "","",'R8a - Net Debt input'!E260)</f>
        <v>43252</v>
      </c>
      <c r="E405" s="1303" t="str">
        <f>IF('R8a - Net Debt input'!F260 = "","",'R8a - Net Debt input'!F260)</f>
        <v>8.1 YR SWAP: PAY 6M Libor +21 bp GBP RCV 3.67250% GBP 89.5 M MAT: 01-JUN-2018</v>
      </c>
      <c r="F405" s="1303"/>
      <c r="G405" s="1303"/>
      <c r="H405" s="1303"/>
      <c r="I405" s="1304"/>
      <c r="J405" s="364"/>
      <c r="K405" s="364"/>
      <c r="L405" s="1481"/>
      <c r="M405" s="1534">
        <v>0</v>
      </c>
      <c r="N405" s="1534">
        <v>0</v>
      </c>
      <c r="O405" s="1534">
        <v>0</v>
      </c>
      <c r="P405" s="1534">
        <v>0</v>
      </c>
      <c r="Q405" s="1151">
        <v>-2.6530286000000003</v>
      </c>
      <c r="R405" s="1151">
        <v>-0.4</v>
      </c>
      <c r="S405" s="1534">
        <v>0</v>
      </c>
      <c r="T405" s="1534">
        <v>0</v>
      </c>
      <c r="U405" s="1534">
        <v>0</v>
      </c>
      <c r="V405" s="1534">
        <v>0</v>
      </c>
      <c r="W405" s="1534">
        <v>0</v>
      </c>
      <c r="X405" s="1534">
        <v>0</v>
      </c>
      <c r="Y405" s="1534">
        <v>0</v>
      </c>
    </row>
    <row r="406" spans="2:25" outlineLevel="1">
      <c r="B406" s="655" t="s">
        <v>977</v>
      </c>
      <c r="C406" s="1275">
        <f>IF('R8a - Net Debt input'!D261 = "","",'R8a - Net Debt input'!D261)</f>
        <v>40401</v>
      </c>
      <c r="D406" s="1308">
        <f>IF('R8a - Net Debt input'!E261 = "","",'R8a - Net Debt input'!E261)</f>
        <v>43252</v>
      </c>
      <c r="E406" s="1303" t="str">
        <f>IF('R8a - Net Debt input'!F261 = "","",'R8a - Net Debt input'!F261)</f>
        <v>6 YR SWAP: PAY 3.65500% GBP RCV 6M Libor +21 bp GBP 89.5 M MAT: 01-JUN-2018</v>
      </c>
      <c r="F406" s="1303"/>
      <c r="G406" s="1303"/>
      <c r="H406" s="1303"/>
      <c r="I406" s="1304"/>
      <c r="J406" s="364"/>
      <c r="K406" s="364"/>
      <c r="L406" s="1481"/>
      <c r="M406" s="1534">
        <v>0</v>
      </c>
      <c r="N406" s="1534">
        <v>0</v>
      </c>
      <c r="O406" s="1534">
        <v>0</v>
      </c>
      <c r="P406" s="1534">
        <v>0</v>
      </c>
      <c r="Q406" s="1151">
        <v>2.6373625999999999</v>
      </c>
      <c r="R406" s="1151">
        <v>0.4</v>
      </c>
      <c r="S406" s="1534">
        <v>0</v>
      </c>
      <c r="T406" s="1534">
        <v>0</v>
      </c>
      <c r="U406" s="1534">
        <v>0</v>
      </c>
      <c r="V406" s="1534">
        <v>0</v>
      </c>
      <c r="W406" s="1534">
        <v>0</v>
      </c>
      <c r="X406" s="1534">
        <v>0</v>
      </c>
      <c r="Y406" s="1534">
        <v>0</v>
      </c>
    </row>
    <row r="407" spans="2:25" outlineLevel="1">
      <c r="B407" s="655" t="s">
        <v>978</v>
      </c>
      <c r="C407" s="1275">
        <f>IF('R8a - Net Debt input'!D262 = "","",'R8a - Net Debt input'!D262)</f>
        <v>40484</v>
      </c>
      <c r="D407" s="1308">
        <f>IF('R8a - Net Debt input'!E262 = "","",'R8a - Net Debt input'!E262)</f>
        <v>43252</v>
      </c>
      <c r="E407" s="1303" t="str">
        <f>IF('R8a - Net Debt input'!F262 = "","",'R8a - Net Debt input'!F262)</f>
        <v>7.6 YR SWAP: PAY 2.93650% GBP RCV 6M Libor +21 bp GBP 44.7 M MAT: 01-JUN-2018</v>
      </c>
      <c r="F407" s="1303"/>
      <c r="G407" s="1303"/>
      <c r="H407" s="1303"/>
      <c r="I407" s="1304"/>
      <c r="J407" s="364"/>
      <c r="K407" s="364"/>
      <c r="L407" s="1481"/>
      <c r="M407" s="1534">
        <v>0</v>
      </c>
      <c r="N407" s="1534">
        <v>0</v>
      </c>
      <c r="O407" s="1534">
        <v>0</v>
      </c>
      <c r="P407" s="1534">
        <v>0</v>
      </c>
      <c r="Q407" s="1151">
        <v>0.99383991999999988</v>
      </c>
      <c r="R407" s="1151">
        <v>0.2</v>
      </c>
      <c r="S407" s="1534">
        <v>0</v>
      </c>
      <c r="T407" s="1534">
        <v>0</v>
      </c>
      <c r="U407" s="1534">
        <v>0</v>
      </c>
      <c r="V407" s="1534">
        <v>0</v>
      </c>
      <c r="W407" s="1534">
        <v>0</v>
      </c>
      <c r="X407" s="1534">
        <v>0</v>
      </c>
      <c r="Y407" s="1534">
        <v>0</v>
      </c>
    </row>
    <row r="408" spans="2:25" outlineLevel="1">
      <c r="B408" s="655" t="s">
        <v>979</v>
      </c>
      <c r="C408" s="1275">
        <f>IF('R8a - Net Debt input'!D263 = "","",'R8a - Net Debt input'!D263)</f>
        <v>40529</v>
      </c>
      <c r="D408" s="1308">
        <f>IF('R8a - Net Debt input'!E263 = "","",'R8a - Net Debt input'!E263)</f>
        <v>43252</v>
      </c>
      <c r="E408" s="1303" t="str">
        <f>IF('R8a - Net Debt input'!F263 = "","",'R8a - Net Debt input'!F263)</f>
        <v>7.5 YR SWAP: PAY 3.51750% GBP RCV 6M Libor +19 bp GBP 24.9 M MAT: 01-JUN-2018</v>
      </c>
      <c r="F408" s="1303"/>
      <c r="G408" s="1303"/>
      <c r="H408" s="1303"/>
      <c r="I408" s="1304"/>
      <c r="J408" s="364"/>
      <c r="K408" s="364"/>
      <c r="L408" s="1481"/>
      <c r="M408" s="1534">
        <v>0</v>
      </c>
      <c r="N408" s="1534">
        <v>0</v>
      </c>
      <c r="O408" s="1534">
        <v>0</v>
      </c>
      <c r="P408" s="1534">
        <v>0</v>
      </c>
      <c r="Q408" s="1151">
        <v>0.70174117999999996</v>
      </c>
      <c r="R408" s="1151">
        <v>0.1</v>
      </c>
      <c r="S408" s="1534">
        <v>0</v>
      </c>
      <c r="T408" s="1534">
        <v>0</v>
      </c>
      <c r="U408" s="1534">
        <v>0</v>
      </c>
      <c r="V408" s="1534">
        <v>0</v>
      </c>
      <c r="W408" s="1534">
        <v>0</v>
      </c>
      <c r="X408" s="1534">
        <v>0</v>
      </c>
      <c r="Y408" s="1534">
        <v>0</v>
      </c>
    </row>
    <row r="409" spans="2:25" outlineLevel="1">
      <c r="B409" s="655" t="s">
        <v>980</v>
      </c>
      <c r="C409" s="1275">
        <f>IF('R8a - Net Debt input'!D264 = "","",'R8a - Net Debt input'!D264)</f>
        <v>40529</v>
      </c>
      <c r="D409" s="1308">
        <f>IF('R8a - Net Debt input'!E264 = "","",'R8a - Net Debt input'!E264)</f>
        <v>43252</v>
      </c>
      <c r="E409" s="1303" t="str">
        <f>IF('R8a - Net Debt input'!F264 = "","",'R8a - Net Debt input'!F264)</f>
        <v>7.5 YR SWAP: PAY 3.53400% GBP RCV 6M Libor +21 bp GBP 24.9 M MAT: 01-JUN-2018</v>
      </c>
      <c r="F409" s="1303"/>
      <c r="G409" s="1303"/>
      <c r="H409" s="1303"/>
      <c r="I409" s="1304"/>
      <c r="J409" s="364"/>
      <c r="K409" s="364"/>
      <c r="L409" s="1481"/>
      <c r="M409" s="1534">
        <v>0</v>
      </c>
      <c r="N409" s="1534">
        <v>0</v>
      </c>
      <c r="O409" s="1534">
        <v>0</v>
      </c>
      <c r="P409" s="1534">
        <v>0</v>
      </c>
      <c r="Q409" s="1151">
        <v>0.70087084999999993</v>
      </c>
      <c r="R409" s="1151">
        <v>0.1</v>
      </c>
      <c r="S409" s="1534">
        <v>0</v>
      </c>
      <c r="T409" s="1534">
        <v>0</v>
      </c>
      <c r="U409" s="1534">
        <v>0</v>
      </c>
      <c r="V409" s="1534">
        <v>0</v>
      </c>
      <c r="W409" s="1534">
        <v>0</v>
      </c>
      <c r="X409" s="1534">
        <v>0</v>
      </c>
      <c r="Y409" s="1534">
        <v>0</v>
      </c>
    </row>
    <row r="410" spans="2:25" outlineLevel="1">
      <c r="B410" s="655" t="s">
        <v>981</v>
      </c>
      <c r="C410" s="1275">
        <f>IF('R8a - Net Debt input'!D265 = "","",'R8a - Net Debt input'!D265)</f>
        <v>36336</v>
      </c>
      <c r="D410" s="1308">
        <f>IF('R8a - Net Debt input'!E265 = "","",'R8a - Net Debt input'!E265)</f>
        <v>44504</v>
      </c>
      <c r="E410" s="1303" t="str">
        <f>IF('R8a - Net Debt input'!F265 = "","",'R8a - Net Debt input'!F265)</f>
        <v>22.4 YR SWAP: PAY 6M Libor +337 bp GBP RCV 9.10498% GBP 26.8 M MAT: 04-NOV-2021</v>
      </c>
      <c r="F410" s="1303"/>
      <c r="G410" s="1303"/>
      <c r="H410" s="1303"/>
      <c r="I410" s="1304"/>
      <c r="J410" s="364"/>
      <c r="K410" s="364"/>
      <c r="L410" s="1481"/>
      <c r="M410" s="1534">
        <v>0</v>
      </c>
      <c r="N410" s="1534">
        <v>0</v>
      </c>
      <c r="O410" s="1534">
        <v>0</v>
      </c>
      <c r="P410" s="1534">
        <v>0</v>
      </c>
      <c r="Q410" s="1151">
        <v>-6.9683325999999992</v>
      </c>
      <c r="R410" s="1151">
        <v>-7.3</v>
      </c>
      <c r="S410" s="1151">
        <v>-8.4</v>
      </c>
      <c r="T410" s="1151">
        <v>-9.7435517008770116</v>
      </c>
      <c r="U410" s="1151">
        <v>-6.3562983242557349</v>
      </c>
      <c r="V410" s="1534">
        <v>0</v>
      </c>
      <c r="W410" s="1534">
        <v>0</v>
      </c>
      <c r="X410" s="1534">
        <v>0</v>
      </c>
      <c r="Y410" s="1534">
        <v>0</v>
      </c>
    </row>
    <row r="411" spans="2:25" outlineLevel="1">
      <c r="B411" s="655" t="s">
        <v>982</v>
      </c>
      <c r="C411" s="1275">
        <f>IF('R8a - Net Debt input'!D266 = "","",'R8a - Net Debt input'!D266)</f>
        <v>36556</v>
      </c>
      <c r="D411" s="1308">
        <f>IF('R8a - Net Debt input'!E266 = "","",'R8a - Net Debt input'!E266)</f>
        <v>44504</v>
      </c>
      <c r="E411" s="1303" t="str">
        <f>IF('R8a - Net Debt input'!F266 = "","",'R8a - Net Debt input'!F266)</f>
        <v>21.8 YR SWAP: PAY 6M Libor +162 bp GBP RCV 7.41043% GBP 40.0 M MAT: 04-NOV-2021</v>
      </c>
      <c r="F411" s="1303"/>
      <c r="G411" s="1303"/>
      <c r="H411" s="1303"/>
      <c r="I411" s="1304"/>
      <c r="J411" s="364"/>
      <c r="K411" s="364"/>
      <c r="L411" s="1481"/>
      <c r="M411" s="1534">
        <v>0</v>
      </c>
      <c r="N411" s="1534">
        <v>0</v>
      </c>
      <c r="O411" s="1534">
        <v>0</v>
      </c>
      <c r="P411" s="1534">
        <v>0</v>
      </c>
      <c r="Q411" s="1151">
        <v>-6.8145523900000002</v>
      </c>
      <c r="R411" s="1151">
        <v>-7.1</v>
      </c>
      <c r="S411" s="1151">
        <v>-7.7</v>
      </c>
      <c r="T411" s="1151">
        <v>-8.9036878388609431</v>
      </c>
      <c r="U411" s="1151">
        <v>-5.7282358042182029</v>
      </c>
      <c r="V411" s="1534">
        <v>0</v>
      </c>
      <c r="W411" s="1534">
        <v>0</v>
      </c>
      <c r="X411" s="1534">
        <v>0</v>
      </c>
      <c r="Y411" s="1534">
        <v>0</v>
      </c>
    </row>
    <row r="412" spans="2:25" outlineLevel="1">
      <c r="B412" s="655" t="s">
        <v>983</v>
      </c>
      <c r="C412" s="1275">
        <f>IF('R8a - Net Debt input'!D267 = "","",'R8a - Net Debt input'!D267)</f>
        <v>43549</v>
      </c>
      <c r="D412" s="1308">
        <f>IF('R8a - Net Debt input'!E267 = "","",'R8a - Net Debt input'!E267)</f>
        <v>50538</v>
      </c>
      <c r="E412" s="1303" t="str">
        <f>IF('R8a - Net Debt input'!F267 = "","",'R8a - Net Debt input'!F267)</f>
        <v>20 YR SWAP: PAY 6.00000% GBP RCV 6M Libor +480 bp GBP 80.0 M MAT: 13-MAY-2038</v>
      </c>
      <c r="F412" s="1303"/>
      <c r="G412" s="1303"/>
      <c r="H412" s="1303"/>
      <c r="I412" s="1304"/>
      <c r="J412" s="364"/>
      <c r="K412" s="364"/>
      <c r="L412" s="1481"/>
      <c r="M412" s="1534">
        <v>0</v>
      </c>
      <c r="N412" s="1534">
        <v>0</v>
      </c>
      <c r="O412" s="1534">
        <v>0</v>
      </c>
      <c r="P412" s="1534">
        <v>0</v>
      </c>
      <c r="Q412" s="1534">
        <v>0</v>
      </c>
      <c r="R412" s="1151">
        <v>2.5</v>
      </c>
      <c r="S412" s="1151">
        <v>0.2</v>
      </c>
      <c r="T412" s="1151">
        <v>0.48226174581251896</v>
      </c>
      <c r="U412" s="1151">
        <v>0.58669261966165898</v>
      </c>
      <c r="V412" s="1151">
        <v>0.61553079774387598</v>
      </c>
      <c r="W412" s="1151">
        <v>0.51920421487984403</v>
      </c>
      <c r="X412" s="1151">
        <v>0.47649371252125</v>
      </c>
      <c r="Y412" s="1151">
        <v>0.45944160671280204</v>
      </c>
    </row>
    <row r="413" spans="2:25" outlineLevel="1">
      <c r="B413" s="655" t="s">
        <v>984</v>
      </c>
      <c r="C413" s="1275">
        <f>IF('R8a - Net Debt input'!D268 = "","",'R8a - Net Debt input'!D268)</f>
        <v>43292</v>
      </c>
      <c r="D413" s="1308">
        <f>IF('R8a - Net Debt input'!E268 = "","",'R8a - Net Debt input'!E268)</f>
        <v>47200</v>
      </c>
      <c r="E413" s="1303" t="str">
        <f>IF('R8a - Net Debt input'!F268 = "","",'R8a - Net Debt input'!F268)</f>
        <v>10.7 YR SWAP: PAY 1.79500% GBP RCV 3M Libor +30 bp GBP 52.2 M MAT: 23-MAR-2029</v>
      </c>
      <c r="F413" s="1303"/>
      <c r="G413" s="1303"/>
      <c r="H413" s="1303"/>
      <c r="I413" s="1304"/>
      <c r="J413" s="364"/>
      <c r="K413" s="364"/>
      <c r="L413" s="1481"/>
      <c r="M413" s="1534">
        <v>0</v>
      </c>
      <c r="N413" s="1534">
        <v>0</v>
      </c>
      <c r="O413" s="1534">
        <v>0</v>
      </c>
      <c r="P413" s="1534">
        <v>0</v>
      </c>
      <c r="Q413" s="1534">
        <v>0</v>
      </c>
      <c r="R413" s="1151">
        <v>0.3</v>
      </c>
      <c r="S413" s="1151">
        <v>0.4</v>
      </c>
      <c r="T413" s="1151">
        <v>0.54846625320652198</v>
      </c>
      <c r="U413" s="1151">
        <v>0.58509231826086994</v>
      </c>
      <c r="V413" s="1151">
        <v>0.60801222484338502</v>
      </c>
      <c r="W413" s="1151">
        <v>0.54152005254314195</v>
      </c>
      <c r="X413" s="1151">
        <v>0.51385294623611399</v>
      </c>
      <c r="Y413" s="1151">
        <v>0.50067925898605503</v>
      </c>
    </row>
    <row r="414" spans="2:25" outlineLevel="1">
      <c r="B414" s="655" t="s">
        <v>985</v>
      </c>
      <c r="C414" s="1275">
        <f>IF('R8a - Net Debt input'!D269 = "","",'R8a - Net Debt input'!D269)</f>
        <v>43293</v>
      </c>
      <c r="D414" s="1308">
        <f>IF('R8a - Net Debt input'!E269 = "","",'R8a - Net Debt input'!E269)</f>
        <v>47434</v>
      </c>
      <c r="E414" s="1303" t="str">
        <f>IF('R8a - Net Debt input'!F269 = "","",'R8a - Net Debt input'!F269)</f>
        <v>11.3 YR SWAP: PAY 1.96000% GBP RCV 6M Libor +39 bp GBP 23.8 M MAT: 12-NOV-2029</v>
      </c>
      <c r="F414" s="1303"/>
      <c r="G414" s="1303"/>
      <c r="H414" s="1303"/>
      <c r="I414" s="1304"/>
      <c r="J414" s="364"/>
      <c r="K414" s="364"/>
      <c r="L414" s="1481"/>
      <c r="M414" s="1534">
        <v>0</v>
      </c>
      <c r="N414" s="1534">
        <v>0</v>
      </c>
      <c r="O414" s="1534">
        <v>0</v>
      </c>
      <c r="P414" s="1534">
        <v>0</v>
      </c>
      <c r="Q414" s="1534">
        <v>0</v>
      </c>
      <c r="R414" s="1151">
        <v>0.1</v>
      </c>
      <c r="S414" s="1151">
        <v>0.2</v>
      </c>
      <c r="T414" s="1151">
        <v>0.23271860381731499</v>
      </c>
      <c r="U414" s="1151">
        <v>0.262927608950276</v>
      </c>
      <c r="V414" s="1151">
        <v>0.27178154573968299</v>
      </c>
      <c r="W414" s="1151">
        <v>0.24633891220701098</v>
      </c>
      <c r="X414" s="1151">
        <v>0.23149036564446598</v>
      </c>
      <c r="Y414" s="1151">
        <v>0.225093140828729</v>
      </c>
    </row>
    <row r="415" spans="2:25" outlineLevel="1">
      <c r="B415" s="655" t="s">
        <v>986</v>
      </c>
      <c r="C415" s="1275">
        <f>IF('R8a - Net Debt input'!D270 = "","",'R8a - Net Debt input'!D270)</f>
        <v>43861</v>
      </c>
      <c r="D415" s="1308">
        <f>IF('R8a - Net Debt input'!E270 = "","",'R8a - Net Debt input'!E270)</f>
        <v>47886</v>
      </c>
      <c r="E415" s="1303" t="str">
        <f>IF('R8a - Net Debt input'!F270 = "","",'R8a - Net Debt input'!F270)</f>
        <v>11.0 YR SWAP: RCV 1.37500% GBP PAY 6M Libor +61 bp GBP 40.0 M MAT: 07-FEB-2031</v>
      </c>
      <c r="F415" s="1303"/>
      <c r="G415" s="1303"/>
      <c r="H415" s="1303"/>
      <c r="I415" s="1304"/>
      <c r="J415" s="364"/>
      <c r="K415" s="364"/>
      <c r="L415" s="1481"/>
      <c r="M415" s="1534">
        <v>0</v>
      </c>
      <c r="N415" s="1534">
        <v>0</v>
      </c>
      <c r="O415" s="1534">
        <v>0</v>
      </c>
      <c r="P415" s="1534">
        <v>0</v>
      </c>
      <c r="Q415" s="1534">
        <v>0</v>
      </c>
      <c r="R415" s="1534">
        <v>0</v>
      </c>
      <c r="S415" s="1534">
        <v>0</v>
      </c>
      <c r="T415" s="1151">
        <v>-6.7651330304186991E-2</v>
      </c>
      <c r="U415" s="1151">
        <v>-0.12111992236263699</v>
      </c>
      <c r="V415" s="1151">
        <v>-0.13247240920021899</v>
      </c>
      <c r="W415" s="1151">
        <v>-9.1991616417272604E-2</v>
      </c>
      <c r="X415" s="1151">
        <v>-6.5777439765302495E-2</v>
      </c>
      <c r="Y415" s="1151">
        <v>-5.6101466756072797E-2</v>
      </c>
    </row>
    <row r="416" spans="2:25" outlineLevel="1">
      <c r="B416" s="657" t="s">
        <v>495</v>
      </c>
      <c r="C416" s="1680" t="s">
        <v>401</v>
      </c>
      <c r="D416" s="1681"/>
      <c r="E416" s="1686"/>
      <c r="F416" s="1681"/>
      <c r="G416" s="1681"/>
      <c r="H416" s="1681"/>
      <c r="I416" s="1682"/>
      <c r="J416" s="364"/>
      <c r="K416" s="364"/>
      <c r="L416" s="1295"/>
      <c r="M416" s="1535"/>
      <c r="N416" s="1536"/>
      <c r="O416" s="1536"/>
      <c r="P416" s="1536"/>
      <c r="Q416" s="1157"/>
      <c r="R416" s="1157"/>
      <c r="S416" s="1157"/>
      <c r="T416" s="1158"/>
      <c r="U416" s="1159"/>
      <c r="V416" s="1157"/>
      <c r="W416" s="1157"/>
      <c r="X416" s="1157"/>
      <c r="Y416" s="1160"/>
    </row>
    <row r="417" spans="2:25" s="357" customFormat="1">
      <c r="B417" s="403"/>
      <c r="E417" s="393"/>
      <c r="F417" s="393"/>
      <c r="G417" s="393"/>
      <c r="H417" s="393"/>
      <c r="I417" s="389"/>
      <c r="J417" s="389"/>
      <c r="K417" s="389"/>
      <c r="L417" s="392" t="s">
        <v>496</v>
      </c>
      <c r="M417" s="1525">
        <f>SUM(M331:M416)</f>
        <v>0</v>
      </c>
      <c r="N417" s="1526">
        <f t="shared" ref="N417:Y417" si="56">SUM(N331:N416)</f>
        <v>0</v>
      </c>
      <c r="O417" s="1526">
        <f t="shared" si="56"/>
        <v>0</v>
      </c>
      <c r="P417" s="1526">
        <f t="shared" si="56"/>
        <v>0</v>
      </c>
      <c r="Q417" s="1117">
        <f t="shared" si="56"/>
        <v>-14.92706007</v>
      </c>
      <c r="R417" s="1117">
        <f t="shared" si="56"/>
        <v>-18.599999999999998</v>
      </c>
      <c r="S417" s="1117">
        <f t="shared" si="56"/>
        <v>-20.400000000000002</v>
      </c>
      <c r="T417" s="1118">
        <f t="shared" si="56"/>
        <v>-22.207257999658914</v>
      </c>
      <c r="U417" s="1119">
        <f t="shared" si="56"/>
        <v>-15.687501361355832</v>
      </c>
      <c r="V417" s="1117">
        <f t="shared" si="56"/>
        <v>-3.5927630520075597</v>
      </c>
      <c r="W417" s="1117">
        <f t="shared" si="56"/>
        <v>-3.6135528228237899</v>
      </c>
      <c r="X417" s="1117">
        <f t="shared" si="56"/>
        <v>-3.4820175999228562</v>
      </c>
      <c r="Y417" s="1120">
        <f t="shared" si="56"/>
        <v>-2.6902796983498081</v>
      </c>
    </row>
    <row r="418" spans="2:25" s="357" customFormat="1">
      <c r="B418" s="403"/>
    </row>
    <row r="419" spans="2:25" ht="18" outlineLevel="1">
      <c r="C419" s="363"/>
      <c r="D419" s="575" t="s">
        <v>298</v>
      </c>
      <c r="E419" s="576"/>
      <c r="F419" s="576"/>
      <c r="G419" s="576"/>
      <c r="H419" s="576"/>
      <c r="I419" s="576"/>
      <c r="J419" s="576"/>
      <c r="K419" s="576"/>
      <c r="L419" s="628"/>
      <c r="M419" s="576"/>
      <c r="N419" s="576"/>
      <c r="O419" s="576"/>
      <c r="P419" s="576"/>
      <c r="Q419" s="576"/>
      <c r="R419" s="576"/>
      <c r="S419" s="576"/>
      <c r="T419" s="576"/>
      <c r="U419" s="604"/>
      <c r="V419" s="576"/>
      <c r="W419" s="576"/>
      <c r="X419" s="576"/>
      <c r="Y419" s="576"/>
    </row>
    <row r="420" spans="2:25" s="357" customFormat="1">
      <c r="B420" s="403"/>
    </row>
    <row r="421" spans="2:25" s="1208" customFormat="1" ht="32.25" customHeight="1" outlineLevel="1">
      <c r="B421" s="1210"/>
      <c r="C421" s="684" t="s">
        <v>404</v>
      </c>
      <c r="D421" s="1281" t="s">
        <v>405</v>
      </c>
      <c r="E421" s="1674" t="s">
        <v>459</v>
      </c>
      <c r="F421" s="1675" t="s">
        <v>460</v>
      </c>
      <c r="G421" s="1675" t="s">
        <v>461</v>
      </c>
      <c r="H421" s="1675" t="s">
        <v>462</v>
      </c>
      <c r="I421" s="1676" t="s">
        <v>463</v>
      </c>
      <c r="J421" s="364"/>
      <c r="K421" s="364"/>
      <c r="L421" s="1270"/>
      <c r="U421" s="1209"/>
    </row>
    <row r="422" spans="2:25" s="1235" customFormat="1" ht="53.25" customHeight="1" outlineLevel="1">
      <c r="B422" s="1228" t="s">
        <v>287</v>
      </c>
      <c r="C422" s="1213" t="s">
        <v>414</v>
      </c>
      <c r="D422" s="1214" t="s">
        <v>414</v>
      </c>
      <c r="E422" s="1677"/>
      <c r="F422" s="1678" t="s">
        <v>465</v>
      </c>
      <c r="G422" s="1678" t="s">
        <v>465</v>
      </c>
      <c r="H422" s="1678" t="s">
        <v>288</v>
      </c>
      <c r="I422" s="1679" t="s">
        <v>466</v>
      </c>
      <c r="J422" s="364"/>
      <c r="K422" s="364"/>
      <c r="L422" s="1229"/>
      <c r="M422" s="1230" t="s">
        <v>288</v>
      </c>
      <c r="N422" s="1231" t="s">
        <v>288</v>
      </c>
      <c r="O422" s="1231" t="s">
        <v>288</v>
      </c>
      <c r="P422" s="1231" t="s">
        <v>288</v>
      </c>
      <c r="Q422" s="1231" t="s">
        <v>288</v>
      </c>
      <c r="R422" s="1231" t="s">
        <v>288</v>
      </c>
      <c r="S422" s="1231" t="s">
        <v>288</v>
      </c>
      <c r="T422" s="1232" t="s">
        <v>288</v>
      </c>
      <c r="U422" s="1233" t="s">
        <v>288</v>
      </c>
      <c r="V422" s="1231" t="s">
        <v>288</v>
      </c>
      <c r="W422" s="1231" t="s">
        <v>288</v>
      </c>
      <c r="X422" s="1231" t="s">
        <v>288</v>
      </c>
      <c r="Y422" s="1234" t="s">
        <v>288</v>
      </c>
    </row>
    <row r="423" spans="2:25" outlineLevel="1">
      <c r="B423" s="655" t="s">
        <v>487</v>
      </c>
      <c r="C423" s="1275">
        <f>IF('R8a - Net Debt input'!D186 = "","",'R8a - Net Debt input'!D186)</f>
        <v>40311</v>
      </c>
      <c r="D423" s="1275">
        <f>IF('R8a - Net Debt input'!E186 = "","",'R8a - Net Debt input'!E186)</f>
        <v>52635</v>
      </c>
      <c r="E423" s="1302" t="str">
        <f>IF('R8a - Net Debt input'!F186 = "","",'R8a - Net Debt input'!F186)</f>
        <v>33.7 YR SWAP: PAY 6M Libor +303 bp GBP RCV 7.12500% GBP 20.0 M MAT: 08-FEB-2044</v>
      </c>
      <c r="F423" s="1303" t="str">
        <f>IF('R8a - Net Debt input'!G186 = "","",'R8a - Net Debt input'!G186)</f>
        <v>GBP</v>
      </c>
      <c r="G423" s="1303" t="str">
        <f>IF('R8a - Net Debt input'!H186 = "","",'R8a - Net Debt input'!H186)</f>
        <v>GBP</v>
      </c>
      <c r="H423" s="1604">
        <f>IF('R8a - Net Debt input'!I186 = "","",'R8a - Net Debt input'!I186)</f>
        <v>-10.244999999999999</v>
      </c>
      <c r="I423" s="1304" t="str">
        <f>IF('R8a - Net Debt input'!J186 = "","",'R8a - Net Debt input'!J186)</f>
        <v>6M</v>
      </c>
      <c r="J423" s="364"/>
      <c r="K423" s="364"/>
      <c r="L423" s="1270"/>
      <c r="M423" s="1534">
        <v>0</v>
      </c>
      <c r="N423" s="1534">
        <v>0</v>
      </c>
      <c r="O423" s="1534">
        <v>0</v>
      </c>
      <c r="P423" s="1534">
        <v>0</v>
      </c>
      <c r="Q423" s="1151">
        <v>-0.37148546999999998</v>
      </c>
      <c r="R423" s="1151">
        <v>-0.3</v>
      </c>
      <c r="S423" s="1151">
        <v>-0.2</v>
      </c>
      <c r="T423" s="1534">
        <v>0</v>
      </c>
      <c r="U423" s="1534">
        <v>0</v>
      </c>
      <c r="V423" s="1534">
        <v>0</v>
      </c>
      <c r="W423" s="1534">
        <v>0</v>
      </c>
      <c r="X423" s="1534">
        <v>0</v>
      </c>
      <c r="Y423" s="1534">
        <v>0</v>
      </c>
    </row>
    <row r="424" spans="2:25" outlineLevel="1">
      <c r="B424" s="655" t="s">
        <v>488</v>
      </c>
      <c r="C424" s="1274">
        <f>IF('R8a - Net Debt input'!D187 = "","",'R8a - Net Debt input'!D187)</f>
        <v>40401</v>
      </c>
      <c r="D424" s="1274">
        <f>IF('R8a - Net Debt input'!E187 = "","",'R8a - Net Debt input'!E187)</f>
        <v>52635</v>
      </c>
      <c r="E424" s="1305" t="str">
        <f>IF('R8a - Net Debt input'!F187 = "","",'R8a - Net Debt input'!F187)</f>
        <v>31.5 YR SWAP: PAY 7.12500% GBP RCV 6M Libor +287 bp GBP 20.0 M MAT: 08-FEB-2044</v>
      </c>
      <c r="F424" s="1306" t="str">
        <f>IF('R8a - Net Debt input'!G187 = "","",'R8a - Net Debt input'!G187)</f>
        <v>GBP</v>
      </c>
      <c r="G424" s="1306" t="str">
        <f>IF('R8a - Net Debt input'!H187 = "","",'R8a - Net Debt input'!H187)</f>
        <v>GBP</v>
      </c>
      <c r="H424" s="1604">
        <f>IF('R8a - Net Debt input'!I187 = "","",'R8a - Net Debt input'!I187)</f>
        <v>-10.244999999999999</v>
      </c>
      <c r="I424" s="1307" t="str">
        <f>IF('R8a - Net Debt input'!J187 = "","",'R8a - Net Debt input'!J187)</f>
        <v>12m</v>
      </c>
      <c r="J424" s="364"/>
      <c r="K424" s="364"/>
      <c r="L424" s="1270"/>
      <c r="M424" s="1534">
        <v>0</v>
      </c>
      <c r="N424" s="1534">
        <v>0</v>
      </c>
      <c r="O424" s="1534">
        <v>0</v>
      </c>
      <c r="P424" s="1534">
        <v>0</v>
      </c>
      <c r="Q424" s="1151">
        <v>0.38786723000000001</v>
      </c>
      <c r="R424" s="1151">
        <v>0.4</v>
      </c>
      <c r="S424" s="1151">
        <v>0.3</v>
      </c>
      <c r="T424" s="1534">
        <v>0</v>
      </c>
      <c r="U424" s="1534">
        <v>0</v>
      </c>
      <c r="V424" s="1534">
        <v>0</v>
      </c>
      <c r="W424" s="1534">
        <v>0</v>
      </c>
      <c r="X424" s="1534">
        <v>0</v>
      </c>
      <c r="Y424" s="1534">
        <v>0</v>
      </c>
    </row>
    <row r="425" spans="2:25" outlineLevel="1">
      <c r="B425" s="655" t="s">
        <v>489</v>
      </c>
      <c r="C425" s="1274">
        <f>IF('R8a - Net Debt input'!D188 = "","",'R8a - Net Debt input'!D188)</f>
        <v>38373</v>
      </c>
      <c r="D425" s="1274">
        <f>IF('R8a - Net Debt input'!E188 = "","",'R8a - Net Debt input'!E188)</f>
        <v>45835</v>
      </c>
      <c r="E425" s="1305" t="str">
        <f>IF('R8a - Net Debt input'!F188 = "","",'R8a - Net Debt input'!F188)</f>
        <v>20.4 YR SWAP: PAY 6M Libor +381 bp GBP RCV 8.75000% GBP 24.0 M MAT: 27-JUN-2025</v>
      </c>
      <c r="F425" s="1306" t="str">
        <f>IF('R8a - Net Debt input'!G188 = "","",'R8a - Net Debt input'!G188)</f>
        <v>GBP</v>
      </c>
      <c r="G425" s="1306" t="str">
        <f>IF('R8a - Net Debt input'!H188 = "","",'R8a - Net Debt input'!H188)</f>
        <v>GBP</v>
      </c>
      <c r="H425" s="1604">
        <f>IF('R8a - Net Debt input'!I188 = "","",'R8a - Net Debt input'!I188)</f>
        <v>-24</v>
      </c>
      <c r="I425" s="1307" t="str">
        <f>IF('R8a - Net Debt input'!J188 = "","",'R8a - Net Debt input'!J188)</f>
        <v>6M</v>
      </c>
      <c r="J425" s="364"/>
      <c r="K425" s="364"/>
      <c r="L425" s="1270"/>
      <c r="M425" s="1534">
        <v>0</v>
      </c>
      <c r="N425" s="1534">
        <v>0</v>
      </c>
      <c r="O425" s="1534">
        <v>0</v>
      </c>
      <c r="P425" s="1534">
        <v>0</v>
      </c>
      <c r="Q425" s="1534">
        <v>0</v>
      </c>
      <c r="R425" s="1534">
        <v>0</v>
      </c>
      <c r="S425" s="1534">
        <v>0</v>
      </c>
      <c r="T425" s="1534">
        <v>0</v>
      </c>
      <c r="U425" s="1534">
        <v>0</v>
      </c>
      <c r="V425" s="1534">
        <v>0</v>
      </c>
      <c r="W425" s="1534">
        <v>0</v>
      </c>
      <c r="X425" s="1534">
        <v>0</v>
      </c>
      <c r="Y425" s="1534">
        <v>0</v>
      </c>
    </row>
    <row r="426" spans="2:25" outlineLevel="1">
      <c r="B426" s="655" t="s">
        <v>490</v>
      </c>
      <c r="C426" s="1274">
        <f>IF('R8a - Net Debt input'!D189 = "","",'R8a - Net Debt input'!D189)</f>
        <v>38810</v>
      </c>
      <c r="D426" s="1274">
        <f>IF('R8a - Net Debt input'!E189 = "","",'R8a - Net Debt input'!E189)</f>
        <v>45835</v>
      </c>
      <c r="E426" s="1305" t="str">
        <f>IF('R8a - Net Debt input'!F189 = "","",'R8a - Net Debt input'!F189)</f>
        <v>19.2 YR SWAP: PAY 6M Libor +409 bp GBP RCV 8.75000% GBP 20.0 M MAT: 27-JUN-2025</v>
      </c>
      <c r="F426" s="1306" t="str">
        <f>IF('R8a - Net Debt input'!G189 = "","",'R8a - Net Debt input'!G189)</f>
        <v>GBP</v>
      </c>
      <c r="G426" s="1306" t="str">
        <f>IF('R8a - Net Debt input'!H189 = "","",'R8a - Net Debt input'!H189)</f>
        <v>GBP</v>
      </c>
      <c r="H426" s="1604">
        <f>IF('R8a - Net Debt input'!I189 = "","",'R8a - Net Debt input'!I189)</f>
        <v>-20</v>
      </c>
      <c r="I426" s="1307" t="str">
        <f>IF('R8a - Net Debt input'!J189 = "","",'R8a - Net Debt input'!J189)</f>
        <v>6M</v>
      </c>
      <c r="J426" s="364"/>
      <c r="K426" s="364"/>
      <c r="L426" s="1270"/>
      <c r="M426" s="1534">
        <v>0</v>
      </c>
      <c r="N426" s="1534">
        <v>0</v>
      </c>
      <c r="O426" s="1534">
        <v>0</v>
      </c>
      <c r="P426" s="1534">
        <v>0</v>
      </c>
      <c r="Q426" s="1151">
        <v>-0.83681053999999999</v>
      </c>
      <c r="R426" s="1151">
        <v>-0.8</v>
      </c>
      <c r="S426" s="1151">
        <v>-0.9</v>
      </c>
      <c r="T426" s="1151">
        <v>-0.64712387665090498</v>
      </c>
      <c r="U426" s="1151">
        <v>-0.671659258340086</v>
      </c>
      <c r="V426" s="1151">
        <v>-0.67667944442234507</v>
      </c>
      <c r="W426" s="1151">
        <v>-0.65906677148657999</v>
      </c>
      <c r="X426" s="1151">
        <v>-0.65081916882123303</v>
      </c>
      <c r="Y426" s="1151">
        <v>-0.157064899047619</v>
      </c>
    </row>
    <row r="427" spans="2:25" outlineLevel="1">
      <c r="B427" s="655" t="s">
        <v>491</v>
      </c>
      <c r="C427" s="1274">
        <f>IF('R8a - Net Debt input'!D190 = "","",'R8a - Net Debt input'!D190)</f>
        <v>42654</v>
      </c>
      <c r="D427" s="1274">
        <f>IF('R8a - Net Debt input'!E190 = "","",'R8a - Net Debt input'!E190)</f>
        <v>45835</v>
      </c>
      <c r="E427" s="1305" t="str">
        <f>IF('R8a - Net Debt input'!F190 = "","",'R8a - Net Debt input'!F190)</f>
        <v>8.7 YR SWAP: PAY 8.75000% GBP RCV 6M Libor +782 bp GBP 4.0 M MAT: 27-JUN-2025</v>
      </c>
      <c r="F427" s="1306" t="str">
        <f>IF('R8a - Net Debt input'!G190 = "","",'R8a - Net Debt input'!G190)</f>
        <v>GBP</v>
      </c>
      <c r="G427" s="1306" t="str">
        <f>IF('R8a - Net Debt input'!H190 = "","",'R8a - Net Debt input'!H190)</f>
        <v>GBP</v>
      </c>
      <c r="H427" s="1604">
        <f>IF('R8a - Net Debt input'!I190 = "","",'R8a - Net Debt input'!I190)</f>
        <v>-4</v>
      </c>
      <c r="I427" s="1307" t="str">
        <f>IF('R8a - Net Debt input'!J190 = "","",'R8a - Net Debt input'!J190)</f>
        <v>12m</v>
      </c>
      <c r="J427" s="364"/>
      <c r="K427" s="364"/>
      <c r="L427" s="1270"/>
      <c r="M427" s="1534">
        <v>0</v>
      </c>
      <c r="N427" s="1534">
        <v>0</v>
      </c>
      <c r="O427" s="1534">
        <v>0</v>
      </c>
      <c r="P427" s="1534">
        <v>0</v>
      </c>
      <c r="Q427" s="1151">
        <v>-8.2819459999999998E-2</v>
      </c>
      <c r="R427" s="1534">
        <v>0</v>
      </c>
      <c r="S427" s="1151">
        <v>0.2</v>
      </c>
      <c r="T427" s="1534">
        <v>0</v>
      </c>
      <c r="U427" s="1534">
        <v>0</v>
      </c>
      <c r="V427" s="1534">
        <v>0</v>
      </c>
      <c r="W427" s="1534">
        <v>0</v>
      </c>
      <c r="X427" s="1534">
        <v>0</v>
      </c>
      <c r="Y427" s="1534">
        <v>0</v>
      </c>
    </row>
    <row r="428" spans="2:25" outlineLevel="1">
      <c r="B428" s="655" t="s">
        <v>492</v>
      </c>
      <c r="C428" s="1274">
        <f>IF('R8a - Net Debt input'!D191 = "","",'R8a - Net Debt input'!D191)</f>
        <v>40310</v>
      </c>
      <c r="D428" s="1274">
        <f>IF('R8a - Net Debt input'!E191 = "","",'R8a - Net Debt input'!E191)</f>
        <v>47028</v>
      </c>
      <c r="E428" s="1305" t="str">
        <f>IF('R8a - Net Debt input'!F191 = "","",'R8a - Net Debt input'!F191)</f>
        <v>18.4 YR SWAP: PAY 6M Libor +210 bp GBP RCV 6.20000% GBP 50.0 M MAT: 02-OCT-2028</v>
      </c>
      <c r="F428" s="1306" t="str">
        <f>IF('R8a - Net Debt input'!G191 = "","",'R8a - Net Debt input'!G191)</f>
        <v>GBP</v>
      </c>
      <c r="G428" s="1306" t="str">
        <f>IF('R8a - Net Debt input'!H191 = "","",'R8a - Net Debt input'!H191)</f>
        <v>GBP</v>
      </c>
      <c r="H428" s="1604">
        <f>IF('R8a - Net Debt input'!I191 = "","",'R8a - Net Debt input'!I191)</f>
        <v>-50</v>
      </c>
      <c r="I428" s="1307" t="str">
        <f>IF('R8a - Net Debt input'!J191 = "","",'R8a - Net Debt input'!J191)</f>
        <v>6M</v>
      </c>
      <c r="J428" s="364"/>
      <c r="K428" s="364"/>
      <c r="L428" s="1270"/>
      <c r="M428" s="1534">
        <v>0</v>
      </c>
      <c r="N428" s="1534">
        <v>0</v>
      </c>
      <c r="O428" s="1534">
        <v>0</v>
      </c>
      <c r="P428" s="1534">
        <v>0</v>
      </c>
      <c r="Q428" s="1151">
        <v>-1.7981066299999999</v>
      </c>
      <c r="R428" s="1151">
        <v>-2.4</v>
      </c>
      <c r="S428" s="1151">
        <v>-1.6</v>
      </c>
      <c r="T428" s="1151">
        <v>-1.7759000681003601</v>
      </c>
      <c r="U428" s="1151">
        <v>-1.82131521000709</v>
      </c>
      <c r="V428" s="1151">
        <v>-1.8442330132967</v>
      </c>
      <c r="W428" s="1151">
        <v>-1.7742170917834601</v>
      </c>
      <c r="X428" s="1151">
        <v>-1.75209304448027</v>
      </c>
      <c r="Y428" s="1151">
        <v>-1.7395436125274701</v>
      </c>
    </row>
    <row r="429" spans="2:25" outlineLevel="1">
      <c r="B429" s="655" t="s">
        <v>493</v>
      </c>
      <c r="C429" s="1274">
        <f>IF('R8a - Net Debt input'!D192 = "","",'R8a - Net Debt input'!D192)</f>
        <v>40401</v>
      </c>
      <c r="D429" s="1274">
        <f>IF('R8a - Net Debt input'!E192 = "","",'R8a - Net Debt input'!E192)</f>
        <v>47028</v>
      </c>
      <c r="E429" s="1305" t="str">
        <f>IF('R8a - Net Debt input'!F192 = "","",'R8a - Net Debt input'!F192)</f>
        <v>16.5 YR SWAP: PAY 6.20000% GBP RCV 6M Libor +208 bp GBP 50.0 M MAT: 02-OCT-2028</v>
      </c>
      <c r="F429" s="1306" t="str">
        <f>IF('R8a - Net Debt input'!G192 = "","",'R8a - Net Debt input'!G192)</f>
        <v>GBP</v>
      </c>
      <c r="G429" s="1306" t="str">
        <f>IF('R8a - Net Debt input'!H192 = "","",'R8a - Net Debt input'!H192)</f>
        <v>GBP</v>
      </c>
      <c r="H429" s="1604">
        <f>IF('R8a - Net Debt input'!I192 = "","",'R8a - Net Debt input'!I192)</f>
        <v>-50</v>
      </c>
      <c r="I429" s="1307" t="str">
        <f>IF('R8a - Net Debt input'!J192 = "","",'R8a - Net Debt input'!J192)</f>
        <v>6m</v>
      </c>
      <c r="J429" s="364"/>
      <c r="K429" s="364"/>
      <c r="L429" s="1270"/>
      <c r="M429" s="1534">
        <v>0</v>
      </c>
      <c r="N429" s="1534">
        <v>0</v>
      </c>
      <c r="O429" s="1534">
        <v>0</v>
      </c>
      <c r="P429" s="1534">
        <v>0</v>
      </c>
      <c r="Q429" s="1151">
        <v>1.80932581</v>
      </c>
      <c r="R429" s="1151">
        <v>1.7</v>
      </c>
      <c r="S429" s="1151">
        <v>1.6</v>
      </c>
      <c r="T429" s="1151">
        <v>1.78708842648746</v>
      </c>
      <c r="U429" s="1151">
        <v>1.83256521392768</v>
      </c>
      <c r="V429" s="1151">
        <v>1.8554830052197799</v>
      </c>
      <c r="W429" s="1151">
        <v>1.7854979137275602</v>
      </c>
      <c r="X429" s="1151">
        <v>1.7633430444592602</v>
      </c>
      <c r="Y429" s="1151">
        <v>1.7507936125274701</v>
      </c>
    </row>
    <row r="430" spans="2:25" outlineLevel="1">
      <c r="B430" s="655" t="s">
        <v>494</v>
      </c>
      <c r="C430" s="1274">
        <f>IF('R8a - Net Debt input'!D193 = "","",'R8a - Net Debt input'!D193)</f>
        <v>41390</v>
      </c>
      <c r="D430" s="1274">
        <f>IF('R8a - Net Debt input'!E193 = "","",'R8a - Net Debt input'!E193)</f>
        <v>47028</v>
      </c>
      <c r="E430" s="1305" t="str">
        <f>IF('R8a - Net Debt input'!F193 = "","",'R8a - Net Debt input'!F193)</f>
        <v>15.4 YR SWAP: PAY 6M Libor +378 bp GBP RCV 6.20000% GBP 50.0 M MAT: 02-OCT-2028</v>
      </c>
      <c r="F430" s="1306" t="str">
        <f>IF('R8a - Net Debt input'!G193 = "","",'R8a - Net Debt input'!G193)</f>
        <v>GBP</v>
      </c>
      <c r="G430" s="1306" t="str">
        <f>IF('R8a - Net Debt input'!H193 = "","",'R8a - Net Debt input'!H193)</f>
        <v>GBP</v>
      </c>
      <c r="H430" s="1604">
        <f>IF('R8a - Net Debt input'!I193 = "","",'R8a - Net Debt input'!I193)</f>
        <v>-50</v>
      </c>
      <c r="I430" s="1307" t="str">
        <f>IF('R8a - Net Debt input'!J193 = "","",'R8a - Net Debt input'!J193)</f>
        <v>6M</v>
      </c>
      <c r="J430" s="364"/>
      <c r="K430" s="364"/>
      <c r="L430" s="1270"/>
      <c r="M430" s="1534">
        <v>0</v>
      </c>
      <c r="N430" s="1534">
        <v>0</v>
      </c>
      <c r="O430" s="1534">
        <v>0</v>
      </c>
      <c r="P430" s="1534">
        <v>0</v>
      </c>
      <c r="Q430" s="1151">
        <v>-0.95916142999999998</v>
      </c>
      <c r="R430" s="1151">
        <v>-0.9</v>
      </c>
      <c r="S430" s="1151">
        <v>-0.8</v>
      </c>
      <c r="T430" s="1534">
        <v>0</v>
      </c>
      <c r="U430" s="1534">
        <v>0</v>
      </c>
      <c r="V430" s="1534">
        <v>0</v>
      </c>
      <c r="W430" s="1534">
        <v>0</v>
      </c>
      <c r="X430" s="1534">
        <v>0</v>
      </c>
      <c r="Y430" s="1534">
        <v>0</v>
      </c>
    </row>
    <row r="431" spans="2:25" outlineLevel="1">
      <c r="B431" s="655" t="s">
        <v>497</v>
      </c>
      <c r="C431" s="1274">
        <f>IF('R8a - Net Debt input'!D194 = "","",'R8a - Net Debt input'!D194)</f>
        <v>41505</v>
      </c>
      <c r="D431" s="1274">
        <f>IF('R8a - Net Debt input'!E194 = "","",'R8a - Net Debt input'!E194)</f>
        <v>47028</v>
      </c>
      <c r="E431" s="1305" t="str">
        <f>IF('R8a - Net Debt input'!F194 = "","",'R8a - Net Debt input'!F194)</f>
        <v>12.5 YR SWAP: PAY 6.20000% GBP RCV 6M Libor +334 bp GBP 50.0 M MAT: 02-OCT-2028</v>
      </c>
      <c r="F431" s="1306" t="str">
        <f>IF('R8a - Net Debt input'!G194 = "","",'R8a - Net Debt input'!G194)</f>
        <v>GBP</v>
      </c>
      <c r="G431" s="1306" t="str">
        <f>IF('R8a - Net Debt input'!H194 = "","",'R8a - Net Debt input'!H194)</f>
        <v>GBP</v>
      </c>
      <c r="H431" s="1604">
        <f>IF('R8a - Net Debt input'!I194 = "","",'R8a - Net Debt input'!I194)</f>
        <v>-50</v>
      </c>
      <c r="I431" s="1307" t="str">
        <f>IF('R8a - Net Debt input'!J194 = "","",'R8a - Net Debt input'!J194)</f>
        <v>6m</v>
      </c>
      <c r="J431" s="364"/>
      <c r="K431" s="364"/>
      <c r="L431" s="1270"/>
      <c r="M431" s="1534">
        <v>0</v>
      </c>
      <c r="N431" s="1534">
        <v>0</v>
      </c>
      <c r="O431" s="1534">
        <v>0</v>
      </c>
      <c r="P431" s="1534">
        <v>0</v>
      </c>
      <c r="Q431" s="1151">
        <v>1.1775614300000001</v>
      </c>
      <c r="R431" s="1151">
        <v>1.1000000000000001</v>
      </c>
      <c r="S431" s="1151">
        <v>1.1000000000000001</v>
      </c>
      <c r="T431" s="1534">
        <v>0</v>
      </c>
      <c r="U431" s="1534">
        <v>0</v>
      </c>
      <c r="V431" s="1534">
        <v>0</v>
      </c>
      <c r="W431" s="1534">
        <v>0</v>
      </c>
      <c r="X431" s="1534">
        <v>0</v>
      </c>
      <c r="Y431" s="1534">
        <v>0</v>
      </c>
    </row>
    <row r="432" spans="2:25" outlineLevel="1">
      <c r="B432" s="655" t="s">
        <v>911</v>
      </c>
      <c r="C432" s="1274">
        <f>IF('R8a - Net Debt input'!D195 = "","",'R8a - Net Debt input'!D195)</f>
        <v>39338</v>
      </c>
      <c r="D432" s="1274">
        <f>IF('R8a - Net Debt input'!E195 = "","",'R8a - Net Debt input'!E195)</f>
        <v>45642</v>
      </c>
      <c r="E432" s="1305" t="str">
        <f>IF('R8a - Net Debt input'!F195 = "","",'R8a - Net Debt input'!F195)</f>
        <v>17.3 YR SWAP: PAY 6M Libor +265 bp GBP RCV 7.00000% GBP 20.0 M MAT: 16-DEC-2024</v>
      </c>
      <c r="F432" s="1306" t="str">
        <f>IF('R8a - Net Debt input'!G195 = "","",'R8a - Net Debt input'!G195)</f>
        <v>GBP</v>
      </c>
      <c r="G432" s="1306" t="str">
        <f>IF('R8a - Net Debt input'!H195 = "","",'R8a - Net Debt input'!H195)</f>
        <v>GBP</v>
      </c>
      <c r="H432" s="1604">
        <f>IF('R8a - Net Debt input'!I195 = "","",'R8a - Net Debt input'!I195)</f>
        <v>-20</v>
      </c>
      <c r="I432" s="1307" t="str">
        <f>IF('R8a - Net Debt input'!J195 = "","",'R8a - Net Debt input'!J195)</f>
        <v>6M</v>
      </c>
      <c r="J432" s="364"/>
      <c r="K432" s="364"/>
      <c r="L432" s="1481"/>
      <c r="M432" s="1534">
        <v>0</v>
      </c>
      <c r="N432" s="1534">
        <v>0</v>
      </c>
      <c r="O432" s="1534">
        <v>0</v>
      </c>
      <c r="P432" s="1534">
        <v>0</v>
      </c>
      <c r="Q432" s="1151">
        <v>-0.7686617</v>
      </c>
      <c r="R432" s="1151">
        <v>-0.7</v>
      </c>
      <c r="S432" s="1151">
        <v>-0.7</v>
      </c>
      <c r="T432" s="1151">
        <v>-0.74807341942552896</v>
      </c>
      <c r="U432" s="1151">
        <v>-0.77628412346153797</v>
      </c>
      <c r="V432" s="1151">
        <v>-0.783110352692308</v>
      </c>
      <c r="W432" s="1151">
        <v>-0.76154196802197804</v>
      </c>
      <c r="X432" s="1151">
        <v>-0.53383123984127001</v>
      </c>
      <c r="Y432" s="1534">
        <v>0</v>
      </c>
    </row>
    <row r="433" spans="2:25" outlineLevel="1">
      <c r="B433" s="655" t="s">
        <v>912</v>
      </c>
      <c r="C433" s="1274">
        <f>IF('R8a - Net Debt input'!D196 = "","",'R8a - Net Debt input'!D196)</f>
        <v>39336</v>
      </c>
      <c r="D433" s="1274">
        <f>IF('R8a - Net Debt input'!E196 = "","",'R8a - Net Debt input'!E196)</f>
        <v>45642</v>
      </c>
      <c r="E433" s="1305" t="str">
        <f>IF('R8a - Net Debt input'!F196 = "","",'R8a - Net Debt input'!F196)</f>
        <v>17.3 YR SWAP: PAY 6M Libor +205 bp GBP RCV 7.00000% GBP 24.0 M MAT: 16-DEC-2024</v>
      </c>
      <c r="F433" s="1306" t="str">
        <f>IF('R8a - Net Debt input'!G196 = "","",'R8a - Net Debt input'!G196)</f>
        <v>GBP</v>
      </c>
      <c r="G433" s="1306" t="str">
        <f>IF('R8a - Net Debt input'!H196 = "","",'R8a - Net Debt input'!H196)</f>
        <v>GBP</v>
      </c>
      <c r="H433" s="1604">
        <f>IF('R8a - Net Debt input'!I196 = "","",'R8a - Net Debt input'!I196)</f>
        <v>-24</v>
      </c>
      <c r="I433" s="1307" t="str">
        <f>IF('R8a - Net Debt input'!J196 = "","",'R8a - Net Debt input'!J196)</f>
        <v>6M</v>
      </c>
      <c r="J433" s="364"/>
      <c r="K433" s="364"/>
      <c r="L433" s="1481"/>
      <c r="M433" s="1534">
        <v>0</v>
      </c>
      <c r="N433" s="1534">
        <v>0</v>
      </c>
      <c r="O433" s="1534">
        <v>0</v>
      </c>
      <c r="P433" s="1534">
        <v>0</v>
      </c>
      <c r="Q433" s="1534">
        <v>0</v>
      </c>
      <c r="R433" s="1534">
        <v>0</v>
      </c>
      <c r="S433" s="1534">
        <v>0</v>
      </c>
      <c r="T433" s="1534">
        <v>0</v>
      </c>
      <c r="U433" s="1534">
        <v>0</v>
      </c>
      <c r="V433" s="1534">
        <v>0</v>
      </c>
      <c r="W433" s="1534">
        <v>0</v>
      </c>
      <c r="X433" s="1534">
        <v>0</v>
      </c>
      <c r="Y433" s="1534">
        <v>0</v>
      </c>
    </row>
    <row r="434" spans="2:25" outlineLevel="1">
      <c r="B434" s="655" t="s">
        <v>913</v>
      </c>
      <c r="C434" s="1274">
        <f>IF('R8a - Net Debt input'!D197 = "","",'R8a - Net Debt input'!D197)</f>
        <v>39906</v>
      </c>
      <c r="D434" s="1274">
        <f>IF('R8a - Net Debt input'!E197 = "","",'R8a - Net Debt input'!E197)</f>
        <v>45642</v>
      </c>
      <c r="E434" s="1305" t="str">
        <f>IF('R8a - Net Debt input'!F197 = "","",'R8a - Net Debt input'!F197)</f>
        <v>15.7 YR SWAP: PAY 6M Libor +293 bp GBP RCV 7.00000% GBP 45.0 M MAT: 16-DEC-2024</v>
      </c>
      <c r="F434" s="1306" t="str">
        <f>IF('R8a - Net Debt input'!G197 = "","",'R8a - Net Debt input'!G197)</f>
        <v>GBP</v>
      </c>
      <c r="G434" s="1306" t="str">
        <f>IF('R8a - Net Debt input'!H197 = "","",'R8a - Net Debt input'!H197)</f>
        <v>GBP</v>
      </c>
      <c r="H434" s="1604">
        <f>IF('R8a - Net Debt input'!I197 = "","",'R8a - Net Debt input'!I197)</f>
        <v>-45</v>
      </c>
      <c r="I434" s="1307" t="str">
        <f>IF('R8a - Net Debt input'!J197 = "","",'R8a - Net Debt input'!J197)</f>
        <v>6M</v>
      </c>
      <c r="J434" s="364"/>
      <c r="K434" s="364"/>
      <c r="L434" s="1481"/>
      <c r="M434" s="1534">
        <v>0</v>
      </c>
      <c r="N434" s="1534">
        <v>0</v>
      </c>
      <c r="O434" s="1534">
        <v>0</v>
      </c>
      <c r="P434" s="1534">
        <v>0</v>
      </c>
      <c r="Q434" s="1151">
        <v>-1.6048344999999999</v>
      </c>
      <c r="R434" s="1151">
        <v>-1.5</v>
      </c>
      <c r="S434" s="1151">
        <v>-1.4</v>
      </c>
      <c r="T434" s="1151">
        <v>-1.5595298475535901</v>
      </c>
      <c r="U434" s="1151">
        <v>-1.6226642807692302</v>
      </c>
      <c r="V434" s="1151">
        <v>-1.63802330961538</v>
      </c>
      <c r="W434" s="1151">
        <v>-1.58915479016484</v>
      </c>
      <c r="X434" s="1151">
        <v>-1.1128093271428601</v>
      </c>
      <c r="Y434" s="1534">
        <v>0</v>
      </c>
    </row>
    <row r="435" spans="2:25" outlineLevel="1">
      <c r="B435" s="655" t="s">
        <v>914</v>
      </c>
      <c r="C435" s="1274">
        <f>IF('R8a - Net Debt input'!D198 = "","",'R8a - Net Debt input'!D198)</f>
        <v>40308</v>
      </c>
      <c r="D435" s="1274">
        <f>IF('R8a - Net Debt input'!E198 = "","",'R8a - Net Debt input'!E198)</f>
        <v>45642</v>
      </c>
      <c r="E435" s="1305" t="str">
        <f>IF('R8a - Net Debt input'!F198 = "","",'R8a - Net Debt input'!F198)</f>
        <v>14.6 YR SWAP: PAY 6M Libor +285 bp GBP RCV 7.00000% GBP 50.0 M MAT: 16-DEC-2024</v>
      </c>
      <c r="F435" s="1306" t="str">
        <f>IF('R8a - Net Debt input'!G198 = "","",'R8a - Net Debt input'!G198)</f>
        <v>GBP</v>
      </c>
      <c r="G435" s="1306" t="str">
        <f>IF('R8a - Net Debt input'!H198 = "","",'R8a - Net Debt input'!H198)</f>
        <v>GBP</v>
      </c>
      <c r="H435" s="1604">
        <f>IF('R8a - Net Debt input'!I198 = "","",'R8a - Net Debt input'!I198)</f>
        <v>-50</v>
      </c>
      <c r="I435" s="1307" t="str">
        <f>IF('R8a - Net Debt input'!J198 = "","",'R8a - Net Debt input'!J198)</f>
        <v>6M</v>
      </c>
      <c r="J435" s="364"/>
      <c r="K435" s="364"/>
      <c r="L435" s="1481"/>
      <c r="M435" s="1534">
        <v>0</v>
      </c>
      <c r="N435" s="1534">
        <v>0</v>
      </c>
      <c r="O435" s="1534">
        <v>0</v>
      </c>
      <c r="P435" s="1534">
        <v>0</v>
      </c>
      <c r="Q435" s="1534">
        <v>0</v>
      </c>
      <c r="R435" s="1534">
        <v>0</v>
      </c>
      <c r="S435" s="1534">
        <v>0</v>
      </c>
      <c r="T435" s="1534">
        <v>0</v>
      </c>
      <c r="U435" s="1534">
        <v>0</v>
      </c>
      <c r="V435" s="1534">
        <v>0</v>
      </c>
      <c r="W435" s="1534">
        <v>0</v>
      </c>
      <c r="X435" s="1534">
        <v>0</v>
      </c>
      <c r="Y435" s="1534">
        <v>0</v>
      </c>
    </row>
    <row r="436" spans="2:25" outlineLevel="1">
      <c r="B436" s="655" t="s">
        <v>915</v>
      </c>
      <c r="C436" s="1274">
        <f>IF('R8a - Net Debt input'!D199 = "","",'R8a - Net Debt input'!D199)</f>
        <v>40310</v>
      </c>
      <c r="D436" s="1274">
        <f>IF('R8a - Net Debt input'!E199 = "","",'R8a - Net Debt input'!E199)</f>
        <v>45642</v>
      </c>
      <c r="E436" s="1305" t="str">
        <f>IF('R8a - Net Debt input'!F199 = "","",'R8a - Net Debt input'!F199)</f>
        <v>14.6 YR SWAP: PAY 6M Libor +286 bp GBP RCV 7.00000% GBP 55.0 M MAT: 16-DEC-2024</v>
      </c>
      <c r="F436" s="1306" t="str">
        <f>IF('R8a - Net Debt input'!G199 = "","",'R8a - Net Debt input'!G199)</f>
        <v>GBP</v>
      </c>
      <c r="G436" s="1306" t="str">
        <f>IF('R8a - Net Debt input'!H199 = "","",'R8a - Net Debt input'!H199)</f>
        <v>GBP</v>
      </c>
      <c r="H436" s="1604">
        <f>IF('R8a - Net Debt input'!I199 = "","",'R8a - Net Debt input'!I199)</f>
        <v>-55</v>
      </c>
      <c r="I436" s="1307" t="str">
        <f>IF('R8a - Net Debt input'!J199 = "","",'R8a - Net Debt input'!J199)</f>
        <v>6M</v>
      </c>
      <c r="J436" s="364"/>
      <c r="K436" s="364"/>
      <c r="L436" s="1481"/>
      <c r="M436" s="1534">
        <v>0</v>
      </c>
      <c r="N436" s="1534">
        <v>0</v>
      </c>
      <c r="O436" s="1534">
        <v>0</v>
      </c>
      <c r="P436" s="1534">
        <v>0</v>
      </c>
      <c r="Q436" s="1151">
        <v>-1.99741028</v>
      </c>
      <c r="R436" s="1151">
        <v>-1.9</v>
      </c>
      <c r="S436" s="1151">
        <v>-1.8</v>
      </c>
      <c r="T436" s="1151">
        <v>-1.94174409117767</v>
      </c>
      <c r="U436" s="1151">
        <v>-2.0190063396153799</v>
      </c>
      <c r="V436" s="1151">
        <v>-2.0377784838461501</v>
      </c>
      <c r="W436" s="1151">
        <v>-1.97814824340659</v>
      </c>
      <c r="X436" s="1151">
        <v>-1.3855660420634901</v>
      </c>
      <c r="Y436" s="1534">
        <v>0</v>
      </c>
    </row>
    <row r="437" spans="2:25" outlineLevel="1">
      <c r="B437" s="655" t="s">
        <v>916</v>
      </c>
      <c r="C437" s="1274">
        <f>IF('R8a - Net Debt input'!D200 = "","",'R8a - Net Debt input'!D200)</f>
        <v>41717</v>
      </c>
      <c r="D437" s="1274">
        <f>IF('R8a - Net Debt input'!E200 = "","",'R8a - Net Debt input'!E200)</f>
        <v>45642</v>
      </c>
      <c r="E437" s="1305" t="str">
        <f>IF('R8a - Net Debt input'!F200 = "","",'R8a - Net Debt input'!F200)</f>
        <v>11 YR SWAP: PAY 6M Libor +161 bp GBP RCV 7.00000% GBP 27.0 M MAT: 16-DEC-2024</v>
      </c>
      <c r="F437" s="1306" t="str">
        <f>IF('R8a - Net Debt input'!G200 = "","",'R8a - Net Debt input'!G200)</f>
        <v>GBP</v>
      </c>
      <c r="G437" s="1306" t="str">
        <f>IF('R8a - Net Debt input'!H200 = "","",'R8a - Net Debt input'!H200)</f>
        <v>GBP</v>
      </c>
      <c r="H437" s="1604">
        <f>IF('R8a - Net Debt input'!I200 = "","",'R8a - Net Debt input'!I200)</f>
        <v>-27</v>
      </c>
      <c r="I437" s="1307" t="str">
        <f>IF('R8a - Net Debt input'!J200 = "","",'R8a - Net Debt input'!J200)</f>
        <v>6M</v>
      </c>
      <c r="J437" s="364"/>
      <c r="K437" s="364"/>
      <c r="L437" s="1481"/>
      <c r="M437" s="1534">
        <v>0</v>
      </c>
      <c r="N437" s="1534">
        <v>0</v>
      </c>
      <c r="O437" s="1534">
        <v>0</v>
      </c>
      <c r="P437" s="1534">
        <v>0</v>
      </c>
      <c r="Q437" s="1534">
        <v>0</v>
      </c>
      <c r="R437" s="1534">
        <v>0</v>
      </c>
      <c r="S437" s="1534">
        <v>0</v>
      </c>
      <c r="T437" s="1534">
        <v>0</v>
      </c>
      <c r="U437" s="1534">
        <v>0</v>
      </c>
      <c r="V437" s="1534">
        <v>0</v>
      </c>
      <c r="W437" s="1534">
        <v>0</v>
      </c>
      <c r="X437" s="1534">
        <v>0</v>
      </c>
      <c r="Y437" s="1534">
        <v>0</v>
      </c>
    </row>
    <row r="438" spans="2:25" outlineLevel="1">
      <c r="B438" s="655" t="s">
        <v>917</v>
      </c>
      <c r="C438" s="1274">
        <f>IF('R8a - Net Debt input'!D201 = "","",'R8a - Net Debt input'!D201)</f>
        <v>41975</v>
      </c>
      <c r="D438" s="1274">
        <f>IF('R8a - Net Debt input'!E201 = "","",'R8a - Net Debt input'!E201)</f>
        <v>45642</v>
      </c>
      <c r="E438" s="1305" t="str">
        <f>IF('R8a - Net Debt input'!F201 = "","",'R8a - Net Debt input'!F201)</f>
        <v>10.0 YR SWAP: PAY 7.00000% GBP RCV 6M Libor +495 bp GBP 15.0 M MAT: 16-DEC-2024</v>
      </c>
      <c r="F438" s="1306" t="str">
        <f>IF('R8a - Net Debt input'!G201 = "","",'R8a - Net Debt input'!G201)</f>
        <v>GBP</v>
      </c>
      <c r="G438" s="1306" t="str">
        <f>IF('R8a - Net Debt input'!H201 = "","",'R8a - Net Debt input'!H201)</f>
        <v>GBP</v>
      </c>
      <c r="H438" s="1604">
        <f>IF('R8a - Net Debt input'!I201 = "","",'R8a - Net Debt input'!I201)</f>
        <v>-15</v>
      </c>
      <c r="I438" s="1307" t="str">
        <f>IF('R8a - Net Debt input'!J201 = "","",'R8a - Net Debt input'!J201)</f>
        <v>12m</v>
      </c>
      <c r="J438" s="364"/>
      <c r="K438" s="364"/>
      <c r="L438" s="1481"/>
      <c r="M438" s="1534">
        <v>0</v>
      </c>
      <c r="N438" s="1534">
        <v>0</v>
      </c>
      <c r="O438" s="1534">
        <v>0</v>
      </c>
      <c r="P438" s="1534">
        <v>0</v>
      </c>
      <c r="Q438" s="1151">
        <v>0.22968127000000002</v>
      </c>
      <c r="R438" s="1151">
        <v>0.2</v>
      </c>
      <c r="S438" s="1151">
        <v>0.2</v>
      </c>
      <c r="T438" s="1534">
        <v>0.217075065607398</v>
      </c>
      <c r="U438" s="1534">
        <v>0.23728809692307701</v>
      </c>
      <c r="V438" s="1534">
        <v>0.24240777269230801</v>
      </c>
      <c r="W438" s="1534">
        <v>0.225286481373626</v>
      </c>
      <c r="X438" s="1534">
        <v>0.15467342952381</v>
      </c>
      <c r="Y438" s="1534">
        <v>0</v>
      </c>
    </row>
    <row r="439" spans="2:25" outlineLevel="1">
      <c r="B439" s="655" t="s">
        <v>918</v>
      </c>
      <c r="C439" s="1274">
        <f>IF('R8a - Net Debt input'!D202 = "","",'R8a - Net Debt input'!D202)</f>
        <v>42026</v>
      </c>
      <c r="D439" s="1274">
        <f>IF('R8a - Net Debt input'!E202 = "","",'R8a - Net Debt input'!E202)</f>
        <v>45642</v>
      </c>
      <c r="E439" s="1305" t="str">
        <f>IF('R8a - Net Debt input'!F202 = "","",'R8a - Net Debt input'!F202)</f>
        <v>10 YR SWAP: PAY 7.00000% GBP RCV 6M Libor +279 bp GBP 100.0 M MAT: 16-DEC-2024</v>
      </c>
      <c r="F439" s="1306" t="str">
        <f>IF('R8a - Net Debt input'!G202 = "","",'R8a - Net Debt input'!G202)</f>
        <v>GBP</v>
      </c>
      <c r="G439" s="1306" t="str">
        <f>IF('R8a - Net Debt input'!H202 = "","",'R8a - Net Debt input'!H202)</f>
        <v>GBP</v>
      </c>
      <c r="H439" s="1604">
        <f>IF('R8a - Net Debt input'!I202 = "","",'R8a - Net Debt input'!I202)</f>
        <v>-100</v>
      </c>
      <c r="I439" s="1307" t="str">
        <f>IF('R8a - Net Debt input'!J202 = "","",'R8a - Net Debt input'!J202)</f>
        <v>12m</v>
      </c>
      <c r="J439" s="364"/>
      <c r="K439" s="364"/>
      <c r="L439" s="1481"/>
      <c r="M439" s="1534">
        <v>0</v>
      </c>
      <c r="N439" s="1534">
        <v>0</v>
      </c>
      <c r="O439" s="1534">
        <v>0</v>
      </c>
      <c r="P439" s="1534">
        <v>0</v>
      </c>
      <c r="Q439" s="1151">
        <v>3.7035468199999997</v>
      </c>
      <c r="R439" s="1151">
        <v>3.6</v>
      </c>
      <c r="S439" s="1151">
        <v>3.3</v>
      </c>
      <c r="T439" s="1534">
        <v>3.6017479066169202</v>
      </c>
      <c r="U439" s="1534">
        <v>3.74242061038461</v>
      </c>
      <c r="V439" s="1534">
        <v>3.7765517934615396</v>
      </c>
      <c r="W439" s="1534">
        <v>3.66832905620879</v>
      </c>
      <c r="X439" s="1534">
        <v>2.5701424934920598</v>
      </c>
      <c r="Y439" s="1534">
        <v>0</v>
      </c>
    </row>
    <row r="440" spans="2:25" outlineLevel="1">
      <c r="B440" s="655" t="s">
        <v>919</v>
      </c>
      <c r="C440" s="1274">
        <f>IF('R8a - Net Debt input'!D203 = "","",'R8a - Net Debt input'!D203)</f>
        <v>37678</v>
      </c>
      <c r="D440" s="1274">
        <f>IF('R8a - Net Debt input'!E203 = "","",'R8a - Net Debt input'!E203)</f>
        <v>42893</v>
      </c>
      <c r="E440" s="1305" t="str">
        <f>IF('R8a - Net Debt input'!F203 = "","",'R8a - Net Debt input'!F203)</f>
        <v>14.2 YR SWAP: PAY 6M Libor +126 bp GBP RCV 6.00000% GBP 35.0 M MAT: 07-JUN-2017</v>
      </c>
      <c r="F440" s="1306" t="str">
        <f>IF('R8a - Net Debt input'!G203 = "","",'R8a - Net Debt input'!G203)</f>
        <v>GBP</v>
      </c>
      <c r="G440" s="1306" t="str">
        <f>IF('R8a - Net Debt input'!H203 = "","",'R8a - Net Debt input'!H203)</f>
        <v>GBP</v>
      </c>
      <c r="H440" s="1604">
        <f>IF('R8a - Net Debt input'!I203 = "","",'R8a - Net Debt input'!I203)</f>
        <v>-35</v>
      </c>
      <c r="I440" s="1307" t="str">
        <f>IF('R8a - Net Debt input'!J203 = "","",'R8a - Net Debt input'!J203)</f>
        <v>6M</v>
      </c>
      <c r="J440" s="364"/>
      <c r="K440" s="364"/>
      <c r="L440" s="1481"/>
      <c r="M440" s="1534">
        <v>0</v>
      </c>
      <c r="N440" s="1534">
        <v>0</v>
      </c>
      <c r="O440" s="1534">
        <v>0</v>
      </c>
      <c r="P440" s="1534">
        <v>0</v>
      </c>
      <c r="Q440" s="1151">
        <v>-0.2737</v>
      </c>
      <c r="R440" s="1534">
        <v>0</v>
      </c>
      <c r="S440" s="1534">
        <v>0</v>
      </c>
      <c r="T440" s="1534">
        <v>0</v>
      </c>
      <c r="U440" s="1534">
        <v>0</v>
      </c>
      <c r="V440" s="1534">
        <v>0</v>
      </c>
      <c r="W440" s="1534">
        <v>0</v>
      </c>
      <c r="X440" s="1534">
        <v>0</v>
      </c>
      <c r="Y440" s="1534">
        <v>0</v>
      </c>
    </row>
    <row r="441" spans="2:25" outlineLevel="1">
      <c r="B441" s="655" t="s">
        <v>920</v>
      </c>
      <c r="C441" s="1274">
        <f>IF('R8a - Net Debt input'!D204 = "","",'R8a - Net Debt input'!D204)</f>
        <v>37805</v>
      </c>
      <c r="D441" s="1274">
        <f>IF('R8a - Net Debt input'!E204 = "","",'R8a - Net Debt input'!E204)</f>
        <v>42893</v>
      </c>
      <c r="E441" s="1305" t="str">
        <f>IF('R8a - Net Debt input'!F204 = "","",'R8a - Net Debt input'!F204)</f>
        <v>13.9 YR SWAP: PAY 6M Libor +125 bp GBP RCV 6.00000% GBP 15.0 M MAT: 07-JUN-2017</v>
      </c>
      <c r="F441" s="1306" t="str">
        <f>IF('R8a - Net Debt input'!G204 = "","",'R8a - Net Debt input'!G204)</f>
        <v>GBP</v>
      </c>
      <c r="G441" s="1306" t="str">
        <f>IF('R8a - Net Debt input'!H204 = "","",'R8a - Net Debt input'!H204)</f>
        <v>GBP</v>
      </c>
      <c r="H441" s="1604">
        <f>IF('R8a - Net Debt input'!I204 = "","",'R8a - Net Debt input'!I204)</f>
        <v>-15</v>
      </c>
      <c r="I441" s="1307" t="str">
        <f>IF('R8a - Net Debt input'!J204 = "","",'R8a - Net Debt input'!J204)</f>
        <v>6M</v>
      </c>
      <c r="J441" s="364"/>
      <c r="K441" s="364"/>
      <c r="L441" s="1481"/>
      <c r="M441" s="1534">
        <v>0</v>
      </c>
      <c r="N441" s="1534">
        <v>0</v>
      </c>
      <c r="O441" s="1534">
        <v>0</v>
      </c>
      <c r="P441" s="1534">
        <v>0</v>
      </c>
      <c r="Q441" s="1151">
        <v>-0.11757945000000002</v>
      </c>
      <c r="R441" s="1534">
        <v>0</v>
      </c>
      <c r="S441" s="1534">
        <v>0</v>
      </c>
      <c r="T441" s="1534">
        <v>0</v>
      </c>
      <c r="U441" s="1534">
        <v>0</v>
      </c>
      <c r="V441" s="1534">
        <v>0</v>
      </c>
      <c r="W441" s="1534">
        <v>0</v>
      </c>
      <c r="X441" s="1534">
        <v>0</v>
      </c>
      <c r="Y441" s="1534">
        <v>0</v>
      </c>
    </row>
    <row r="442" spans="2:25" outlineLevel="1">
      <c r="B442" s="655" t="s">
        <v>921</v>
      </c>
      <c r="C442" s="1274">
        <f>IF('R8a - Net Debt input'!D205 = "","",'R8a - Net Debt input'!D205)</f>
        <v>37806</v>
      </c>
      <c r="D442" s="1274">
        <f>IF('R8a - Net Debt input'!E205 = "","",'R8a - Net Debt input'!E205)</f>
        <v>42893</v>
      </c>
      <c r="E442" s="1305" t="str">
        <f>IF('R8a - Net Debt input'!F205 = "","",'R8a - Net Debt input'!F205)</f>
        <v>13.9 YR SWAP: PAY 6M Libor +126 bp GBP RCV 6.00000% GBP 26.0 M MAT: 07-JUN-2017</v>
      </c>
      <c r="F442" s="1306" t="str">
        <f>IF('R8a - Net Debt input'!G205 = "","",'R8a - Net Debt input'!G205)</f>
        <v>GBP</v>
      </c>
      <c r="G442" s="1306" t="str">
        <f>IF('R8a - Net Debt input'!H205 = "","",'R8a - Net Debt input'!H205)</f>
        <v>GBP</v>
      </c>
      <c r="H442" s="1604">
        <f>IF('R8a - Net Debt input'!I205 = "","",'R8a - Net Debt input'!I205)</f>
        <v>-26</v>
      </c>
      <c r="I442" s="1307" t="str">
        <f>IF('R8a - Net Debt input'!J205 = "","",'R8a - Net Debt input'!J205)</f>
        <v>6M</v>
      </c>
      <c r="J442" s="364"/>
      <c r="K442" s="364"/>
      <c r="L442" s="1481"/>
      <c r="M442" s="1534">
        <v>0</v>
      </c>
      <c r="N442" s="1534">
        <v>0</v>
      </c>
      <c r="O442" s="1534">
        <v>0</v>
      </c>
      <c r="P442" s="1534">
        <v>0</v>
      </c>
      <c r="Q442" s="1151">
        <v>-0.2035622</v>
      </c>
      <c r="R442" s="1534">
        <v>0</v>
      </c>
      <c r="S442" s="1534">
        <v>0</v>
      </c>
      <c r="T442" s="1534">
        <v>0</v>
      </c>
      <c r="U442" s="1534">
        <v>0</v>
      </c>
      <c r="V442" s="1534">
        <v>0</v>
      </c>
      <c r="W442" s="1534">
        <v>0</v>
      </c>
      <c r="X442" s="1534">
        <v>0</v>
      </c>
      <c r="Y442" s="1534">
        <v>0</v>
      </c>
    </row>
    <row r="443" spans="2:25" outlineLevel="1">
      <c r="B443" s="655" t="s">
        <v>922</v>
      </c>
      <c r="C443" s="1274">
        <f>IF('R8a - Net Debt input'!D206 = "","",'R8a - Net Debt input'!D206)</f>
        <v>38548</v>
      </c>
      <c r="D443" s="1274">
        <f>IF('R8a - Net Debt input'!E206 = "","",'R8a - Net Debt input'!E206)</f>
        <v>42893</v>
      </c>
      <c r="E443" s="1305" t="str">
        <f>IF('R8a - Net Debt input'!F206 = "","",'R8a - Net Debt input'!F206)</f>
        <v>11.9 YR SWAP: PAY 6M Libor +127 bp GBP RCV 6.00000% GBP 21.0 M MAT: 07-JUN-2017</v>
      </c>
      <c r="F443" s="1306" t="str">
        <f>IF('R8a - Net Debt input'!G206 = "","",'R8a - Net Debt input'!G206)</f>
        <v>GBP</v>
      </c>
      <c r="G443" s="1306" t="str">
        <f>IF('R8a - Net Debt input'!H206 = "","",'R8a - Net Debt input'!H206)</f>
        <v>GBP</v>
      </c>
      <c r="H443" s="1604">
        <f>IF('R8a - Net Debt input'!I206 = "","",'R8a - Net Debt input'!I206)</f>
        <v>-21</v>
      </c>
      <c r="I443" s="1307" t="str">
        <f>IF('R8a - Net Debt input'!J206 = "","",'R8a - Net Debt input'!J206)</f>
        <v>6M</v>
      </c>
      <c r="J443" s="364"/>
      <c r="K443" s="364"/>
      <c r="L443" s="1481"/>
      <c r="M443" s="1534">
        <v>0</v>
      </c>
      <c r="N443" s="1534">
        <v>0</v>
      </c>
      <c r="O443" s="1534">
        <v>0</v>
      </c>
      <c r="P443" s="1534">
        <v>0</v>
      </c>
      <c r="Q443" s="1151">
        <v>-0.16363706</v>
      </c>
      <c r="R443" s="1534">
        <v>0</v>
      </c>
      <c r="S443" s="1534">
        <v>0</v>
      </c>
      <c r="T443" s="1534">
        <v>0</v>
      </c>
      <c r="U443" s="1534">
        <v>0</v>
      </c>
      <c r="V443" s="1534">
        <v>0</v>
      </c>
      <c r="W443" s="1534">
        <v>0</v>
      </c>
      <c r="X443" s="1534">
        <v>0</v>
      </c>
      <c r="Y443" s="1534">
        <v>0</v>
      </c>
    </row>
    <row r="444" spans="2:25" outlineLevel="1">
      <c r="B444" s="655" t="s">
        <v>923</v>
      </c>
      <c r="C444" s="1274">
        <f>IF('R8a - Net Debt input'!D207 = "","",'R8a - Net Debt input'!D207)</f>
        <v>38559</v>
      </c>
      <c r="D444" s="1274">
        <f>IF('R8a - Net Debt input'!E207 = "","",'R8a - Net Debt input'!E207)</f>
        <v>42893</v>
      </c>
      <c r="E444" s="1305" t="str">
        <f>IF('R8a - Net Debt input'!F207 = "","",'R8a - Net Debt input'!F207)</f>
        <v>11.9 YR SWAP: PAY 6M Libor +130 bp GBP RCV 6.00000% GBP 27.5 M MAT: 07-JUN-2017</v>
      </c>
      <c r="F444" s="1306" t="str">
        <f>IF('R8a - Net Debt input'!G207 = "","",'R8a - Net Debt input'!G207)</f>
        <v>GBP</v>
      </c>
      <c r="G444" s="1306" t="str">
        <f>IF('R8a - Net Debt input'!H207 = "","",'R8a - Net Debt input'!H207)</f>
        <v>GBP</v>
      </c>
      <c r="H444" s="1604">
        <f>IF('R8a - Net Debt input'!I207 = "","",'R8a - Net Debt input'!I207)</f>
        <v>-27.5</v>
      </c>
      <c r="I444" s="1307" t="str">
        <f>IF('R8a - Net Debt input'!J207 = "","",'R8a - Net Debt input'!J207)</f>
        <v>6M</v>
      </c>
      <c r="J444" s="364"/>
      <c r="K444" s="364"/>
      <c r="L444" s="1481"/>
      <c r="M444" s="1534">
        <v>0</v>
      </c>
      <c r="N444" s="1534">
        <v>0</v>
      </c>
      <c r="O444" s="1534">
        <v>0</v>
      </c>
      <c r="P444" s="1534">
        <v>0</v>
      </c>
      <c r="Q444" s="1151">
        <v>-0.21305192000000001</v>
      </c>
      <c r="R444" s="1534">
        <v>0</v>
      </c>
      <c r="S444" s="1534">
        <v>0</v>
      </c>
      <c r="T444" s="1534">
        <v>0</v>
      </c>
      <c r="U444" s="1534">
        <v>0</v>
      </c>
      <c r="V444" s="1534">
        <v>0</v>
      </c>
      <c r="W444" s="1534">
        <v>0</v>
      </c>
      <c r="X444" s="1534">
        <v>0</v>
      </c>
      <c r="Y444" s="1534">
        <v>0</v>
      </c>
    </row>
    <row r="445" spans="2:25" outlineLevel="1">
      <c r="B445" s="655" t="s">
        <v>924</v>
      </c>
      <c r="C445" s="1274">
        <f>IF('R8a - Net Debt input'!D208 = "","",'R8a - Net Debt input'!D208)</f>
        <v>39203</v>
      </c>
      <c r="D445" s="1274">
        <f>IF('R8a - Net Debt input'!E208 = "","",'R8a - Net Debt input'!E208)</f>
        <v>42893</v>
      </c>
      <c r="E445" s="1305" t="str">
        <f>IF('R8a - Net Debt input'!F208 = "","",'R8a - Net Debt input'!F208)</f>
        <v>10.1 YR SWAP: PAY 6.00000% GBP RCV 6M Libor +47 bp GBP 40.0 M MAT: 07-JUN-2017</v>
      </c>
      <c r="F445" s="1306" t="str">
        <f>IF('R8a - Net Debt input'!G208 = "","",'R8a - Net Debt input'!G208)</f>
        <v>GBP</v>
      </c>
      <c r="G445" s="1306" t="str">
        <f>IF('R8a - Net Debt input'!H208 = "","",'R8a - Net Debt input'!H208)</f>
        <v>GBP</v>
      </c>
      <c r="H445" s="1604">
        <f>IF('R8a - Net Debt input'!I208 = "","",'R8a - Net Debt input'!I208)</f>
        <v>-40</v>
      </c>
      <c r="I445" s="1307" t="str">
        <f>IF('R8a - Net Debt input'!J208 = "","",'R8a - Net Debt input'!J208)</f>
        <v>12m</v>
      </c>
      <c r="J445" s="364"/>
      <c r="K445" s="364"/>
      <c r="L445" s="1481"/>
      <c r="M445" s="1534">
        <v>0</v>
      </c>
      <c r="N445" s="1534">
        <v>0</v>
      </c>
      <c r="O445" s="1534">
        <v>0</v>
      </c>
      <c r="P445" s="1534">
        <v>0</v>
      </c>
      <c r="Q445" s="1151">
        <v>0.37141040999999997</v>
      </c>
      <c r="R445" s="1534">
        <v>0</v>
      </c>
      <c r="S445" s="1534">
        <v>0</v>
      </c>
      <c r="T445" s="1534">
        <v>0</v>
      </c>
      <c r="U445" s="1534">
        <v>0</v>
      </c>
      <c r="V445" s="1534">
        <v>0</v>
      </c>
      <c r="W445" s="1534">
        <v>0</v>
      </c>
      <c r="X445" s="1534">
        <v>0</v>
      </c>
      <c r="Y445" s="1534">
        <v>0</v>
      </c>
    </row>
    <row r="446" spans="2:25" outlineLevel="1">
      <c r="B446" s="655" t="s">
        <v>925</v>
      </c>
      <c r="C446" s="1274">
        <f>IF('R8a - Net Debt input'!D209 = "","",'R8a - Net Debt input'!D209)</f>
        <v>39468</v>
      </c>
      <c r="D446" s="1274">
        <f>IF('R8a - Net Debt input'!E209 = "","",'R8a - Net Debt input'!E209)</f>
        <v>42893</v>
      </c>
      <c r="E446" s="1305" t="str">
        <f>IF('R8a - Net Debt input'!F209 = "","",'R8a - Net Debt input'!F209)</f>
        <v>9.4 YR SWAP: PAY 6.00000% GBP RCV 6M Libor +81 bp GBP 33.0 M MAT: 07-JUN-2017</v>
      </c>
      <c r="F446" s="1306" t="str">
        <f>IF('R8a - Net Debt input'!G209 = "","",'R8a - Net Debt input'!G209)</f>
        <v>GBP</v>
      </c>
      <c r="G446" s="1306" t="str">
        <f>IF('R8a - Net Debt input'!H209 = "","",'R8a - Net Debt input'!H209)</f>
        <v>GBP</v>
      </c>
      <c r="H446" s="1604">
        <f>IF('R8a - Net Debt input'!I209 = "","",'R8a - Net Debt input'!I209)</f>
        <v>-33</v>
      </c>
      <c r="I446" s="1307" t="str">
        <f>IF('R8a - Net Debt input'!J209 = "","",'R8a - Net Debt input'!J209)</f>
        <v>12m</v>
      </c>
      <c r="J446" s="364"/>
      <c r="K446" s="364"/>
      <c r="L446" s="1481"/>
      <c r="M446" s="1534">
        <v>0</v>
      </c>
      <c r="N446" s="1534">
        <v>0</v>
      </c>
      <c r="O446" s="1534">
        <v>0</v>
      </c>
      <c r="P446" s="1534">
        <v>0</v>
      </c>
      <c r="Q446" s="1151">
        <v>0.28572575</v>
      </c>
      <c r="R446" s="1534">
        <v>0</v>
      </c>
      <c r="S446" s="1534">
        <v>0</v>
      </c>
      <c r="T446" s="1534">
        <v>0</v>
      </c>
      <c r="U446" s="1534">
        <v>0</v>
      </c>
      <c r="V446" s="1534">
        <v>0</v>
      </c>
      <c r="W446" s="1534">
        <v>0</v>
      </c>
      <c r="X446" s="1534">
        <v>0</v>
      </c>
      <c r="Y446" s="1534">
        <v>0</v>
      </c>
    </row>
    <row r="447" spans="2:25" outlineLevel="1">
      <c r="B447" s="655" t="s">
        <v>926</v>
      </c>
      <c r="C447" s="1274">
        <f>IF('R8a - Net Debt input'!D210 = "","",'R8a - Net Debt input'!D210)</f>
        <v>39496</v>
      </c>
      <c r="D447" s="1274">
        <f>IF('R8a - Net Debt input'!E210 = "","",'R8a - Net Debt input'!E210)</f>
        <v>42893</v>
      </c>
      <c r="E447" s="1305" t="str">
        <f>IF('R8a - Net Debt input'!F210 = "","",'R8a - Net Debt input'!F210)</f>
        <v>9.3 YR SWAP: PAY 6M Libor +81 bp GBP RCV 6.00000% GBP 100.0 M MAT: 07-JUN-2017</v>
      </c>
      <c r="F447" s="1306" t="str">
        <f>IF('R8a - Net Debt input'!G210 = "","",'R8a - Net Debt input'!G210)</f>
        <v>GBP</v>
      </c>
      <c r="G447" s="1306" t="str">
        <f>IF('R8a - Net Debt input'!H210 = "","",'R8a - Net Debt input'!H210)</f>
        <v>GBP</v>
      </c>
      <c r="H447" s="1604">
        <f>IF('R8a - Net Debt input'!I210 = "","",'R8a - Net Debt input'!I210)</f>
        <v>-100</v>
      </c>
      <c r="I447" s="1307" t="str">
        <f>IF('R8a - Net Debt input'!J210 = "","",'R8a - Net Debt input'!J210)</f>
        <v>6M</v>
      </c>
      <c r="J447" s="364"/>
      <c r="K447" s="364"/>
      <c r="L447" s="1481"/>
      <c r="M447" s="1534">
        <v>0</v>
      </c>
      <c r="N447" s="1534">
        <v>0</v>
      </c>
      <c r="O447" s="1534">
        <v>0</v>
      </c>
      <c r="P447" s="1534">
        <v>0</v>
      </c>
      <c r="Q447" s="1151">
        <v>1.1854770000000001E-2</v>
      </c>
      <c r="R447" s="1534">
        <v>0</v>
      </c>
      <c r="S447" s="1534">
        <v>0</v>
      </c>
      <c r="T447" s="1534">
        <v>0</v>
      </c>
      <c r="U447" s="1534">
        <v>0</v>
      </c>
      <c r="V447" s="1534">
        <v>0</v>
      </c>
      <c r="W447" s="1534">
        <v>0</v>
      </c>
      <c r="X447" s="1534">
        <v>0</v>
      </c>
      <c r="Y447" s="1534">
        <v>0</v>
      </c>
    </row>
    <row r="448" spans="2:25" outlineLevel="1">
      <c r="B448" s="655" t="s">
        <v>927</v>
      </c>
      <c r="C448" s="1274">
        <f>IF('R8a - Net Debt input'!D211 = "","",'R8a - Net Debt input'!D211)</f>
        <v>39850</v>
      </c>
      <c r="D448" s="1274">
        <f>IF('R8a - Net Debt input'!E211 = "","",'R8a - Net Debt input'!E211)</f>
        <v>42893</v>
      </c>
      <c r="E448" s="1305" t="str">
        <f>IF('R8a - Net Debt input'!F211 = "","",'R8a - Net Debt input'!F211)</f>
        <v>8.3 YR SWAP: PAY 6.00000% GBP RCV 6M Libor +233 bp GBP 36.0 M MAT: 07-JUN-2017</v>
      </c>
      <c r="F448" s="1306" t="str">
        <f>IF('R8a - Net Debt input'!G211 = "","",'R8a - Net Debt input'!G211)</f>
        <v>GBP</v>
      </c>
      <c r="G448" s="1306" t="str">
        <f>IF('R8a - Net Debt input'!H211 = "","",'R8a - Net Debt input'!H211)</f>
        <v>GBP</v>
      </c>
      <c r="H448" s="1604">
        <f>IF('R8a - Net Debt input'!I211 = "","",'R8a - Net Debt input'!I211)</f>
        <v>-36</v>
      </c>
      <c r="I448" s="1307" t="str">
        <f>IF('R8a - Net Debt input'!J211 = "","",'R8a - Net Debt input'!J211)</f>
        <v>12m</v>
      </c>
      <c r="J448" s="364"/>
      <c r="K448" s="364"/>
      <c r="L448" s="1481"/>
      <c r="M448" s="1534">
        <v>0</v>
      </c>
      <c r="N448" s="1534">
        <v>0</v>
      </c>
      <c r="O448" s="1534">
        <v>0</v>
      </c>
      <c r="P448" s="1534">
        <v>0</v>
      </c>
      <c r="Q448" s="1151">
        <v>0.20992438000000002</v>
      </c>
      <c r="R448" s="1534">
        <v>0</v>
      </c>
      <c r="S448" s="1534">
        <v>0</v>
      </c>
      <c r="T448" s="1534">
        <v>0</v>
      </c>
      <c r="U448" s="1534">
        <v>0</v>
      </c>
      <c r="V448" s="1534">
        <v>0</v>
      </c>
      <c r="W448" s="1534">
        <v>0</v>
      </c>
      <c r="X448" s="1534">
        <v>0</v>
      </c>
      <c r="Y448" s="1534">
        <v>0</v>
      </c>
    </row>
    <row r="449" spans="2:25" outlineLevel="1">
      <c r="B449" s="655" t="s">
        <v>928</v>
      </c>
      <c r="C449" s="1274">
        <f>IF('R8a - Net Debt input'!D212 = "","",'R8a - Net Debt input'!D212)</f>
        <v>39850</v>
      </c>
      <c r="D449" s="1274">
        <f>IF('R8a - Net Debt input'!E212 = "","",'R8a - Net Debt input'!E212)</f>
        <v>42893</v>
      </c>
      <c r="E449" s="1305" t="str">
        <f>IF('R8a - Net Debt input'!F212 = "","",'R8a - Net Debt input'!F212)</f>
        <v>8.3 YR SWAP: PAY 6.00000% GBP RCV 6M Libor +231 bp GBP 36.0 M MAT: 07-JUN-2017</v>
      </c>
      <c r="F449" s="1306" t="str">
        <f>IF('R8a - Net Debt input'!G212 = "","",'R8a - Net Debt input'!G212)</f>
        <v>GBP</v>
      </c>
      <c r="G449" s="1306" t="str">
        <f>IF('R8a - Net Debt input'!H212 = "","",'R8a - Net Debt input'!H212)</f>
        <v>GBP</v>
      </c>
      <c r="H449" s="1604">
        <f>IF('R8a - Net Debt input'!I212 = "","",'R8a - Net Debt input'!I212)</f>
        <v>-36</v>
      </c>
      <c r="I449" s="1307" t="str">
        <f>IF('R8a - Net Debt input'!J212 = "","",'R8a - Net Debt input'!J212)</f>
        <v>12m</v>
      </c>
      <c r="J449" s="364"/>
      <c r="K449" s="364"/>
      <c r="L449" s="1481"/>
      <c r="M449" s="1534">
        <v>0</v>
      </c>
      <c r="N449" s="1534">
        <v>0</v>
      </c>
      <c r="O449" s="1534">
        <v>0</v>
      </c>
      <c r="P449" s="1534">
        <v>0</v>
      </c>
      <c r="Q449" s="1151">
        <v>0.21109808000000002</v>
      </c>
      <c r="R449" s="1534">
        <v>0</v>
      </c>
      <c r="S449" s="1534">
        <v>0</v>
      </c>
      <c r="T449" s="1534">
        <v>0</v>
      </c>
      <c r="U449" s="1534">
        <v>0</v>
      </c>
      <c r="V449" s="1534">
        <v>0</v>
      </c>
      <c r="W449" s="1534">
        <v>0</v>
      </c>
      <c r="X449" s="1534">
        <v>0</v>
      </c>
      <c r="Y449" s="1534">
        <v>0</v>
      </c>
    </row>
    <row r="450" spans="2:25" outlineLevel="1">
      <c r="B450" s="655" t="s">
        <v>929</v>
      </c>
      <c r="C450" s="1274">
        <f>IF('R8a - Net Debt input'!D213 = "","",'R8a - Net Debt input'!D213)</f>
        <v>40168</v>
      </c>
      <c r="D450" s="1274">
        <f>IF('R8a - Net Debt input'!E213 = "","",'R8a - Net Debt input'!E213)</f>
        <v>42893</v>
      </c>
      <c r="E450" s="1305" t="str">
        <f>IF('R8a - Net Debt input'!F213 = "","",'R8a - Net Debt input'!F213)</f>
        <v>7.5 YR SWAP: PAY 6.00000% GBP RCV 6M Libor +228 bp GBP 48.0 M MAT: 07-JUN-2017</v>
      </c>
      <c r="F450" s="1306" t="str">
        <f>IF('R8a - Net Debt input'!G213 = "","",'R8a - Net Debt input'!G213)</f>
        <v>GBP</v>
      </c>
      <c r="G450" s="1306" t="str">
        <f>IF('R8a - Net Debt input'!H213 = "","",'R8a - Net Debt input'!H213)</f>
        <v>GBP</v>
      </c>
      <c r="H450" s="1604">
        <f>IF('R8a - Net Debt input'!I213 = "","",'R8a - Net Debt input'!I213)</f>
        <v>-8</v>
      </c>
      <c r="I450" s="1307" t="str">
        <f>IF('R8a - Net Debt input'!J213 = "","",'R8a - Net Debt input'!J213)</f>
        <v>12m</v>
      </c>
      <c r="J450" s="364"/>
      <c r="K450" s="364"/>
      <c r="L450" s="1481"/>
      <c r="M450" s="1534">
        <v>0</v>
      </c>
      <c r="N450" s="1534">
        <v>0</v>
      </c>
      <c r="O450" s="1534">
        <v>0</v>
      </c>
      <c r="P450" s="1534">
        <v>0</v>
      </c>
      <c r="Q450" s="1151">
        <v>4.7357820000000009E-2</v>
      </c>
      <c r="R450" s="1534">
        <v>0</v>
      </c>
      <c r="S450" s="1534">
        <v>0</v>
      </c>
      <c r="T450" s="1534">
        <v>0</v>
      </c>
      <c r="U450" s="1534">
        <v>0</v>
      </c>
      <c r="V450" s="1534">
        <v>0</v>
      </c>
      <c r="W450" s="1534">
        <v>0</v>
      </c>
      <c r="X450" s="1534">
        <v>0</v>
      </c>
      <c r="Y450" s="1534">
        <v>0</v>
      </c>
    </row>
    <row r="451" spans="2:25" outlineLevel="1">
      <c r="B451" s="655" t="s">
        <v>930</v>
      </c>
      <c r="C451" s="1274">
        <f>IF('R8a - Net Debt input'!D214 = "","",'R8a - Net Debt input'!D214)</f>
        <v>40303</v>
      </c>
      <c r="D451" s="1274">
        <f>IF('R8a - Net Debt input'!E214 = "","",'R8a - Net Debt input'!E214)</f>
        <v>42893</v>
      </c>
      <c r="E451" s="1305" t="str">
        <f>IF('R8a - Net Debt input'!F214 = "","",'R8a - Net Debt input'!F214)</f>
        <v>7.1 YR SWAP: PAY 6M Libor +262 bp GBP RCV 6.00000% GBP 100.0 M MAT: 07-JUN-2017</v>
      </c>
      <c r="F451" s="1306" t="str">
        <f>IF('R8a - Net Debt input'!G214 = "","",'R8a - Net Debt input'!G214)</f>
        <v>GBP</v>
      </c>
      <c r="G451" s="1306" t="str">
        <f>IF('R8a - Net Debt input'!H214 = "","",'R8a - Net Debt input'!H214)</f>
        <v>GBP</v>
      </c>
      <c r="H451" s="1604">
        <f>IF('R8a - Net Debt input'!I214 = "","",'R8a - Net Debt input'!I214)</f>
        <v>-100</v>
      </c>
      <c r="I451" s="1307" t="str">
        <f>IF('R8a - Net Debt input'!J214 = "","",'R8a - Net Debt input'!J214)</f>
        <v>6M</v>
      </c>
      <c r="J451" s="364"/>
      <c r="K451" s="364"/>
      <c r="L451" s="1481"/>
      <c r="M451" s="1534">
        <v>0</v>
      </c>
      <c r="N451" s="1534">
        <v>0</v>
      </c>
      <c r="O451" s="1534">
        <v>0</v>
      </c>
      <c r="P451" s="1534">
        <v>0</v>
      </c>
      <c r="Q451" s="1151">
        <v>-0.52956164000000006</v>
      </c>
      <c r="R451" s="1534">
        <v>0</v>
      </c>
      <c r="S451" s="1534">
        <v>0</v>
      </c>
      <c r="T451" s="1534">
        <v>0</v>
      </c>
      <c r="U451" s="1534">
        <v>0</v>
      </c>
      <c r="V451" s="1534">
        <v>0</v>
      </c>
      <c r="W451" s="1534">
        <v>0</v>
      </c>
      <c r="X451" s="1534">
        <v>0</v>
      </c>
      <c r="Y451" s="1534">
        <v>0</v>
      </c>
    </row>
    <row r="452" spans="2:25" outlineLevel="1">
      <c r="B452" s="655" t="s">
        <v>931</v>
      </c>
      <c r="C452" s="1274">
        <f>IF('R8a - Net Debt input'!D215 = "","",'R8a - Net Debt input'!D215)</f>
        <v>40400</v>
      </c>
      <c r="D452" s="1274">
        <f>IF('R8a - Net Debt input'!E215 = "","",'R8a - Net Debt input'!E215)</f>
        <v>42893</v>
      </c>
      <c r="E452" s="1305" t="str">
        <f>IF('R8a - Net Debt input'!F215 = "","",'R8a - Net Debt input'!F215)</f>
        <v>5 YR SWAP: PAY 6.00000% GBP RCV 6M Libor +257 bp GBP 180.0 M MAT: 07-JUN-2017</v>
      </c>
      <c r="F452" s="1306" t="str">
        <f>IF('R8a - Net Debt input'!G215 = "","",'R8a - Net Debt input'!G215)</f>
        <v>GBP</v>
      </c>
      <c r="G452" s="1306" t="str">
        <f>IF('R8a - Net Debt input'!H215 = "","",'R8a - Net Debt input'!H215)</f>
        <v>GBP</v>
      </c>
      <c r="H452" s="1604">
        <f>IF('R8a - Net Debt input'!I215 = "","",'R8a - Net Debt input'!I215)</f>
        <v>-76</v>
      </c>
      <c r="I452" s="1307" t="str">
        <f>IF('R8a - Net Debt input'!J215 = "","",'R8a - Net Debt input'!J215)</f>
        <v>6m</v>
      </c>
      <c r="J452" s="364"/>
      <c r="K452" s="364"/>
      <c r="L452" s="1481"/>
      <c r="M452" s="1534">
        <v>0</v>
      </c>
      <c r="N452" s="1534">
        <v>0</v>
      </c>
      <c r="O452" s="1534">
        <v>0</v>
      </c>
      <c r="P452" s="1534">
        <v>0</v>
      </c>
      <c r="Q452" s="1151">
        <v>0.40883836000000001</v>
      </c>
      <c r="R452" s="1534">
        <v>0</v>
      </c>
      <c r="S452" s="1534">
        <v>0</v>
      </c>
      <c r="T452" s="1534">
        <v>0</v>
      </c>
      <c r="U452" s="1534">
        <v>0</v>
      </c>
      <c r="V452" s="1534">
        <v>0</v>
      </c>
      <c r="W452" s="1534">
        <v>0</v>
      </c>
      <c r="X452" s="1534">
        <v>0</v>
      </c>
      <c r="Y452" s="1534">
        <v>0</v>
      </c>
    </row>
    <row r="453" spans="2:25" outlineLevel="1">
      <c r="B453" s="655" t="s">
        <v>932</v>
      </c>
      <c r="C453" s="1274">
        <f>IF('R8a - Net Debt input'!D216 = "","",'R8a - Net Debt input'!D216)</f>
        <v>41611</v>
      </c>
      <c r="D453" s="1274">
        <f>IF('R8a - Net Debt input'!E216 = "","",'R8a - Net Debt input'!E216)</f>
        <v>42893</v>
      </c>
      <c r="E453" s="1305" t="str">
        <f>IF('R8a - Net Debt input'!F216 = "","",'R8a - Net Debt input'!F216)</f>
        <v>4 YR SWAP: PAY 6M Libor +127 bp GBP RCV 6.00000% GBP 30.0 M MAT: 07-JUN-2017</v>
      </c>
      <c r="F453" s="1306" t="str">
        <f>IF('R8a - Net Debt input'!G216 = "","",'R8a - Net Debt input'!G216)</f>
        <v>GBP</v>
      </c>
      <c r="G453" s="1306" t="str">
        <f>IF('R8a - Net Debt input'!H216 = "","",'R8a - Net Debt input'!H216)</f>
        <v>GBP</v>
      </c>
      <c r="H453" s="1604">
        <f>IF('R8a - Net Debt input'!I216 = "","",'R8a - Net Debt input'!I216)</f>
        <v>-30</v>
      </c>
      <c r="I453" s="1307" t="str">
        <f>IF('R8a - Net Debt input'!J216 = "","",'R8a - Net Debt input'!J216)</f>
        <v>6M</v>
      </c>
      <c r="J453" s="364"/>
      <c r="K453" s="364"/>
      <c r="L453" s="1481"/>
      <c r="M453" s="1534">
        <v>0</v>
      </c>
      <c r="N453" s="1534">
        <v>0</v>
      </c>
      <c r="O453" s="1534">
        <v>0</v>
      </c>
      <c r="P453" s="1534">
        <v>0</v>
      </c>
      <c r="Q453" s="1151">
        <v>-0.23392930999999997</v>
      </c>
      <c r="R453" s="1534">
        <v>0</v>
      </c>
      <c r="S453" s="1534">
        <v>0</v>
      </c>
      <c r="T453" s="1534">
        <v>0</v>
      </c>
      <c r="U453" s="1534">
        <v>0</v>
      </c>
      <c r="V453" s="1534">
        <v>0</v>
      </c>
      <c r="W453" s="1534">
        <v>0</v>
      </c>
      <c r="X453" s="1534">
        <v>0</v>
      </c>
      <c r="Y453" s="1534">
        <v>0</v>
      </c>
    </row>
    <row r="454" spans="2:25" outlineLevel="1">
      <c r="B454" s="655" t="s">
        <v>933</v>
      </c>
      <c r="C454" s="1274">
        <f>IF('R8a - Net Debt input'!D217 = "","",'R8a - Net Debt input'!D217)</f>
        <v>42352</v>
      </c>
      <c r="D454" s="1274">
        <f>IF('R8a - Net Debt input'!E217 = "","",'R8a - Net Debt input'!E217)</f>
        <v>42893</v>
      </c>
      <c r="E454" s="1305" t="str">
        <f>IF('R8a - Net Debt input'!F217 = "","",'R8a - Net Debt input'!F217)</f>
        <v>1.5 YR SWAP: PAY 6M Libor +81 bp GBP RCV 6.00000% GBP 100.0 M MAT: 07-JUN-2017</v>
      </c>
      <c r="F454" s="1306" t="str">
        <f>IF('R8a - Net Debt input'!G217 = "","",'R8a - Net Debt input'!G217)</f>
        <v>GBP</v>
      </c>
      <c r="G454" s="1306" t="str">
        <f>IF('R8a - Net Debt input'!H217 = "","",'R8a - Net Debt input'!H217)</f>
        <v>GBP</v>
      </c>
      <c r="H454" s="1604">
        <f>IF('R8a - Net Debt input'!I217 = "","",'R8a - Net Debt input'!I217)</f>
        <v>-100</v>
      </c>
      <c r="I454" s="1307" t="str">
        <f>IF('R8a - Net Debt input'!J217 = "","",'R8a - Net Debt input'!J217)</f>
        <v>6M</v>
      </c>
      <c r="J454" s="364"/>
      <c r="K454" s="364"/>
      <c r="L454" s="1481"/>
      <c r="M454" s="1534">
        <v>0</v>
      </c>
      <c r="N454" s="1534">
        <v>0</v>
      </c>
      <c r="O454" s="1534">
        <v>0</v>
      </c>
      <c r="P454" s="1534">
        <v>0</v>
      </c>
      <c r="Q454" s="1151">
        <v>-0.86616716999999988</v>
      </c>
      <c r="R454" s="1534">
        <v>0</v>
      </c>
      <c r="S454" s="1534">
        <v>0</v>
      </c>
      <c r="T454" s="1534">
        <v>0</v>
      </c>
      <c r="U454" s="1534">
        <v>0</v>
      </c>
      <c r="V454" s="1534">
        <v>0</v>
      </c>
      <c r="W454" s="1534">
        <v>0</v>
      </c>
      <c r="X454" s="1534">
        <v>0</v>
      </c>
      <c r="Y454" s="1534">
        <v>0</v>
      </c>
    </row>
    <row r="455" spans="2:25" outlineLevel="1">
      <c r="B455" s="655" t="s">
        <v>934</v>
      </c>
      <c r="C455" s="1274">
        <f>IF('R8a - Net Debt input'!D218 = "","",'R8a - Net Debt input'!D218)</f>
        <v>39622</v>
      </c>
      <c r="D455" s="1274">
        <f>IF('R8a - Net Debt input'!E218 = "","",'R8a - Net Debt input'!E218)</f>
        <v>42893</v>
      </c>
      <c r="E455" s="1305" t="str">
        <f>IF('R8a - Net Debt input'!F218 = "","",'R8a - Net Debt input'!F218)</f>
        <v>9.0 YR SWAP: PAY 6M Libor +69 bp GBP RCV 6.00000% GBP 43.0 M MAT: 07-JUN-2017</v>
      </c>
      <c r="F455" s="1306" t="str">
        <f>IF('R8a - Net Debt input'!G218 = "","",'R8a - Net Debt input'!G218)</f>
        <v>GBP</v>
      </c>
      <c r="G455" s="1306" t="str">
        <f>IF('R8a - Net Debt input'!H218 = "","",'R8a - Net Debt input'!H218)</f>
        <v>GBP</v>
      </c>
      <c r="H455" s="1604">
        <f>IF('R8a - Net Debt input'!I218 = "","",'R8a - Net Debt input'!I218)</f>
        <v>-43</v>
      </c>
      <c r="I455" s="1307" t="str">
        <f>IF('R8a - Net Debt input'!J218 = "","",'R8a - Net Debt input'!J218)</f>
        <v>6M</v>
      </c>
      <c r="J455" s="364"/>
      <c r="K455" s="364"/>
      <c r="L455" s="1481"/>
      <c r="M455" s="1534">
        <v>0</v>
      </c>
      <c r="N455" s="1534">
        <v>0</v>
      </c>
      <c r="O455" s="1534">
        <v>0</v>
      </c>
      <c r="P455" s="1534">
        <v>0</v>
      </c>
      <c r="Q455" s="1151">
        <v>-0.38232301000000002</v>
      </c>
      <c r="R455" s="1534">
        <v>0</v>
      </c>
      <c r="S455" s="1534">
        <v>0</v>
      </c>
      <c r="T455" s="1534">
        <v>0</v>
      </c>
      <c r="U455" s="1534">
        <v>0</v>
      </c>
      <c r="V455" s="1534">
        <v>0</v>
      </c>
      <c r="W455" s="1534">
        <v>0</v>
      </c>
      <c r="X455" s="1534">
        <v>0</v>
      </c>
      <c r="Y455" s="1534">
        <v>0</v>
      </c>
    </row>
    <row r="456" spans="2:25" outlineLevel="1">
      <c r="B456" s="655" t="s">
        <v>935</v>
      </c>
      <c r="C456" s="1274">
        <f>IF('R8a - Net Debt input'!D219 = "","",'R8a - Net Debt input'!D219)</f>
        <v>39934</v>
      </c>
      <c r="D456" s="1274">
        <f>IF('R8a - Net Debt input'!E219 = "","",'R8a - Net Debt input'!E219)</f>
        <v>42893</v>
      </c>
      <c r="E456" s="1305" t="str">
        <f>IF('R8a - Net Debt input'!F219 = "","",'R8a - Net Debt input'!F219)</f>
        <v>8.1 YR SWAP: PAY 6.00000% GBP RCV 6M Libor +238 bp GBP 43.0 M MAT: 07-JUN-2017</v>
      </c>
      <c r="F456" s="1306" t="str">
        <f>IF('R8a - Net Debt input'!G219 = "","",'R8a - Net Debt input'!G219)</f>
        <v>GBP</v>
      </c>
      <c r="G456" s="1306" t="str">
        <f>IF('R8a - Net Debt input'!H219 = "","",'R8a - Net Debt input'!H219)</f>
        <v>GBP</v>
      </c>
      <c r="H456" s="1604">
        <f>IF('R8a - Net Debt input'!I219 = "","",'R8a - Net Debt input'!I219)</f>
        <v>-43</v>
      </c>
      <c r="I456" s="1307" t="str">
        <f>IF('R8a - Net Debt input'!J219 = "","",'R8a - Net Debt input'!J219)</f>
        <v>12m</v>
      </c>
      <c r="J456" s="364"/>
      <c r="K456" s="364"/>
      <c r="L456" s="1481"/>
      <c r="M456" s="1534">
        <v>0</v>
      </c>
      <c r="N456" s="1534">
        <v>0</v>
      </c>
      <c r="O456" s="1534">
        <v>0</v>
      </c>
      <c r="P456" s="1534">
        <v>0</v>
      </c>
      <c r="Q456" s="1151">
        <v>0.24633699000000003</v>
      </c>
      <c r="R456" s="1534">
        <v>0</v>
      </c>
      <c r="S456" s="1534">
        <v>0</v>
      </c>
      <c r="T456" s="1534">
        <v>0</v>
      </c>
      <c r="U456" s="1534">
        <v>0</v>
      </c>
      <c r="V456" s="1534">
        <v>0</v>
      </c>
      <c r="W456" s="1534">
        <v>0</v>
      </c>
      <c r="X456" s="1534">
        <v>0</v>
      </c>
      <c r="Y456" s="1534">
        <v>0</v>
      </c>
    </row>
    <row r="457" spans="2:25" outlineLevel="1">
      <c r="B457" s="655" t="s">
        <v>936</v>
      </c>
      <c r="C457" s="1274">
        <f>IF('R8a - Net Debt input'!D220 = "","",'R8a - Net Debt input'!D220)</f>
        <v>40078</v>
      </c>
      <c r="D457" s="1274">
        <f>IF('R8a - Net Debt input'!E220 = "","",'R8a - Net Debt input'!E220)</f>
        <v>42893</v>
      </c>
      <c r="E457" s="1305" t="str">
        <f>IF('R8a - Net Debt input'!F220 = "","",'R8a - Net Debt input'!F220)</f>
        <v>7.7 YR SWAP: PAY 6M Libor +213 bp GBP RCV 6.00000% GBP 40.0 M MAT: 07-JUN-2017</v>
      </c>
      <c r="F457" s="1306" t="str">
        <f>IF('R8a - Net Debt input'!G220 = "","",'R8a - Net Debt input'!G220)</f>
        <v>GBP</v>
      </c>
      <c r="G457" s="1306" t="str">
        <f>IF('R8a - Net Debt input'!H220 = "","",'R8a - Net Debt input'!H220)</f>
        <v>GBP</v>
      </c>
      <c r="H457" s="1604">
        <f>IF('R8a - Net Debt input'!I220 = "","",'R8a - Net Debt input'!I220)</f>
        <v>-40</v>
      </c>
      <c r="I457" s="1307" t="str">
        <f>IF('R8a - Net Debt input'!J220 = "","",'R8a - Net Debt input'!J220)</f>
        <v>6M</v>
      </c>
      <c r="J457" s="364"/>
      <c r="K457" s="364"/>
      <c r="L457" s="1481"/>
      <c r="M457" s="1534">
        <v>0</v>
      </c>
      <c r="N457" s="1534">
        <v>0</v>
      </c>
      <c r="O457" s="1534">
        <v>0</v>
      </c>
      <c r="P457" s="1534">
        <v>0</v>
      </c>
      <c r="Q457" s="1151">
        <v>-0.24815341999999999</v>
      </c>
      <c r="R457" s="1534">
        <v>0</v>
      </c>
      <c r="S457" s="1534">
        <v>0</v>
      </c>
      <c r="T457" s="1534">
        <v>0</v>
      </c>
      <c r="U457" s="1534">
        <v>0</v>
      </c>
      <c r="V457" s="1534">
        <v>0</v>
      </c>
      <c r="W457" s="1534">
        <v>0</v>
      </c>
      <c r="X457" s="1534">
        <v>0</v>
      </c>
      <c r="Y457" s="1534">
        <v>0</v>
      </c>
    </row>
    <row r="458" spans="2:25" outlineLevel="1">
      <c r="B458" s="655" t="s">
        <v>937</v>
      </c>
      <c r="C458" s="1274">
        <f>IF('R8a - Net Debt input'!D221 = "","",'R8a - Net Debt input'!D221)</f>
        <v>39496</v>
      </c>
      <c r="D458" s="1274">
        <f>IF('R8a - Net Debt input'!E221 = "","",'R8a - Net Debt input'!E221)</f>
        <v>43893</v>
      </c>
      <c r="E458" s="1305" t="str">
        <f>IF('R8a - Net Debt input'!F221 = "","",'R8a - Net Debt input'!F221)</f>
        <v>12 YR SWAP: PAY 6M Libor +117 bp GBP RCV 6.37500% GBP 50.0 M MAT: 03-MAR-2020</v>
      </c>
      <c r="F458" s="1306" t="str">
        <f>IF('R8a - Net Debt input'!G221 = "","",'R8a - Net Debt input'!G221)</f>
        <v>GBP</v>
      </c>
      <c r="G458" s="1306" t="str">
        <f>IF('R8a - Net Debt input'!H221 = "","",'R8a - Net Debt input'!H221)</f>
        <v>GBP</v>
      </c>
      <c r="H458" s="1604">
        <f>IF('R8a - Net Debt input'!I221 = "","",'R8a - Net Debt input'!I221)</f>
        <v>-50</v>
      </c>
      <c r="I458" s="1307" t="str">
        <f>IF('R8a - Net Debt input'!J221 = "","",'R8a - Net Debt input'!J221)</f>
        <v>6M</v>
      </c>
      <c r="J458" s="364"/>
      <c r="K458" s="364"/>
      <c r="L458" s="1481"/>
      <c r="M458" s="1534">
        <v>0</v>
      </c>
      <c r="N458" s="1534">
        <v>0</v>
      </c>
      <c r="O458" s="1534">
        <v>0</v>
      </c>
      <c r="P458" s="1534">
        <v>0</v>
      </c>
      <c r="Q458" s="1151">
        <v>-2.3723132900000001</v>
      </c>
      <c r="R458" s="1151">
        <v>-2.2000000000000002</v>
      </c>
      <c r="S458" s="1151">
        <v>-2.2000000000000002</v>
      </c>
      <c r="T458" s="1534">
        <v>0</v>
      </c>
      <c r="U458" s="1534">
        <v>0</v>
      </c>
      <c r="V458" s="1534">
        <v>0</v>
      </c>
      <c r="W458" s="1534">
        <v>0</v>
      </c>
      <c r="X458" s="1534">
        <v>0</v>
      </c>
      <c r="Y458" s="1534">
        <v>0</v>
      </c>
    </row>
    <row r="459" spans="2:25" outlineLevel="1">
      <c r="B459" s="655" t="s">
        <v>938</v>
      </c>
      <c r="C459" s="1274">
        <f>IF('R8a - Net Debt input'!D222 = "","",'R8a - Net Debt input'!D222)</f>
        <v>39497</v>
      </c>
      <c r="D459" s="1274">
        <f>IF('R8a - Net Debt input'!E222 = "","",'R8a - Net Debt input'!E222)</f>
        <v>43893</v>
      </c>
      <c r="E459" s="1305" t="str">
        <f>IF('R8a - Net Debt input'!F222 = "","",'R8a - Net Debt input'!F222)</f>
        <v>12 YR SWAP: PAY 6M Libor +119 bp GBP RCV 6.37500% GBP 50.0 M MAT: 03-MAR-2020</v>
      </c>
      <c r="F459" s="1306" t="str">
        <f>IF('R8a - Net Debt input'!G222 = "","",'R8a - Net Debt input'!G222)</f>
        <v>GBP</v>
      </c>
      <c r="G459" s="1306" t="str">
        <f>IF('R8a - Net Debt input'!H222 = "","",'R8a - Net Debt input'!H222)</f>
        <v>GBP</v>
      </c>
      <c r="H459" s="1604">
        <f>IF('R8a - Net Debt input'!I222 = "","",'R8a - Net Debt input'!I222)</f>
        <v>-50</v>
      </c>
      <c r="I459" s="1307" t="str">
        <f>IF('R8a - Net Debt input'!J222 = "","",'R8a - Net Debt input'!J222)</f>
        <v>6M</v>
      </c>
      <c r="J459" s="364"/>
      <c r="K459" s="364"/>
      <c r="L459" s="1481"/>
      <c r="M459" s="1534">
        <v>0</v>
      </c>
      <c r="N459" s="1534">
        <v>0</v>
      </c>
      <c r="O459" s="1534">
        <v>0</v>
      </c>
      <c r="P459" s="1534">
        <v>0</v>
      </c>
      <c r="Q459" s="1151">
        <v>-2.3604989000000001</v>
      </c>
      <c r="R459" s="1151">
        <v>-2.2000000000000002</v>
      </c>
      <c r="S459" s="1151">
        <v>-2.1</v>
      </c>
      <c r="T459" s="1534">
        <v>0</v>
      </c>
      <c r="U459" s="1534">
        <v>0</v>
      </c>
      <c r="V459" s="1534">
        <v>0</v>
      </c>
      <c r="W459" s="1534">
        <v>0</v>
      </c>
      <c r="X459" s="1534">
        <v>0</v>
      </c>
      <c r="Y459" s="1534">
        <v>0</v>
      </c>
    </row>
    <row r="460" spans="2:25" outlineLevel="1">
      <c r="B460" s="655" t="s">
        <v>939</v>
      </c>
      <c r="C460" s="1274">
        <f>IF('R8a - Net Debt input'!D223 = "","",'R8a - Net Debt input'!D223)</f>
        <v>39622</v>
      </c>
      <c r="D460" s="1274">
        <f>IF('R8a - Net Debt input'!E223 = "","",'R8a - Net Debt input'!E223)</f>
        <v>43893</v>
      </c>
      <c r="E460" s="1305" t="str">
        <f>IF('R8a - Net Debt input'!F223 = "","",'R8a - Net Debt input'!F223)</f>
        <v>11.7 YR SWAP: PAY 6M Libor +118 bp GBP RCV 6.37500% GBP 36.0 M MAT: 03-MAR-2020</v>
      </c>
      <c r="F460" s="1306" t="str">
        <f>IF('R8a - Net Debt input'!G223 = "","",'R8a - Net Debt input'!G223)</f>
        <v>GBP</v>
      </c>
      <c r="G460" s="1306" t="str">
        <f>IF('R8a - Net Debt input'!H223 = "","",'R8a - Net Debt input'!H223)</f>
        <v>GBP</v>
      </c>
      <c r="H460" s="1604">
        <f>IF('R8a - Net Debt input'!I223 = "","",'R8a - Net Debt input'!I223)</f>
        <v>-36</v>
      </c>
      <c r="I460" s="1307" t="str">
        <f>IF('R8a - Net Debt input'!J223 = "","",'R8a - Net Debt input'!J223)</f>
        <v>6M</v>
      </c>
      <c r="J460" s="364"/>
      <c r="K460" s="364"/>
      <c r="L460" s="1481"/>
      <c r="M460" s="1534">
        <v>0</v>
      </c>
      <c r="N460" s="1534">
        <v>0</v>
      </c>
      <c r="O460" s="1534">
        <v>0</v>
      </c>
      <c r="P460" s="1534">
        <v>0</v>
      </c>
      <c r="Q460" s="1151">
        <v>-1.7040838700000001</v>
      </c>
      <c r="R460" s="1151">
        <v>-1.6</v>
      </c>
      <c r="S460" s="1151">
        <v>-1.6</v>
      </c>
      <c r="T460" s="1534">
        <v>0</v>
      </c>
      <c r="U460" s="1534">
        <v>0</v>
      </c>
      <c r="V460" s="1534">
        <v>0</v>
      </c>
      <c r="W460" s="1534">
        <v>0</v>
      </c>
      <c r="X460" s="1534">
        <v>0</v>
      </c>
      <c r="Y460" s="1534">
        <v>0</v>
      </c>
    </row>
    <row r="461" spans="2:25" outlineLevel="1">
      <c r="B461" s="655" t="s">
        <v>940</v>
      </c>
      <c r="C461" s="1274">
        <f>IF('R8a - Net Debt input'!D224 = "","",'R8a - Net Debt input'!D224)</f>
        <v>39622</v>
      </c>
      <c r="D461" s="1274">
        <f>IF('R8a - Net Debt input'!E224 = "","",'R8a - Net Debt input'!E224)</f>
        <v>43893</v>
      </c>
      <c r="E461" s="1305" t="str">
        <f>IF('R8a - Net Debt input'!F224 = "","",'R8a - Net Debt input'!F224)</f>
        <v>11.7 YR SWAP: PAY 6M Libor +122 bp GBP RCV 6.37500% GBP 36.0 M MAT: 03-MAR-2020</v>
      </c>
      <c r="F461" s="1306" t="str">
        <f>IF('R8a - Net Debt input'!G224 = "","",'R8a - Net Debt input'!G224)</f>
        <v>GBP</v>
      </c>
      <c r="G461" s="1306" t="str">
        <f>IF('R8a - Net Debt input'!H224 = "","",'R8a - Net Debt input'!H224)</f>
        <v>GBP</v>
      </c>
      <c r="H461" s="1604">
        <f>IF('R8a - Net Debt input'!I224 = "","",'R8a - Net Debt input'!I224)</f>
        <v>-36</v>
      </c>
      <c r="I461" s="1307" t="str">
        <f>IF('R8a - Net Debt input'!J224 = "","",'R8a - Net Debt input'!J224)</f>
        <v>6M</v>
      </c>
      <c r="J461" s="364"/>
      <c r="K461" s="364"/>
      <c r="L461" s="1481"/>
      <c r="M461" s="1534">
        <v>0</v>
      </c>
      <c r="N461" s="1534">
        <v>0</v>
      </c>
      <c r="O461" s="1534">
        <v>0</v>
      </c>
      <c r="P461" s="1534">
        <v>0</v>
      </c>
      <c r="Q461" s="1151">
        <v>-1.68960497</v>
      </c>
      <c r="R461" s="1151">
        <v>-1.6</v>
      </c>
      <c r="S461" s="1151">
        <v>-1.5</v>
      </c>
      <c r="T461" s="1534">
        <v>0</v>
      </c>
      <c r="U461" s="1534">
        <v>0</v>
      </c>
      <c r="V461" s="1534">
        <v>0</v>
      </c>
      <c r="W461" s="1534">
        <v>0</v>
      </c>
      <c r="X461" s="1534">
        <v>0</v>
      </c>
      <c r="Y461" s="1534">
        <v>0</v>
      </c>
    </row>
    <row r="462" spans="2:25" outlineLevel="1">
      <c r="B462" s="655" t="s">
        <v>941</v>
      </c>
      <c r="C462" s="1274">
        <f>IF('R8a - Net Debt input'!D225 = "","",'R8a - Net Debt input'!D225)</f>
        <v>39715</v>
      </c>
      <c r="D462" s="1274">
        <f>IF('R8a - Net Debt input'!E225 = "","",'R8a - Net Debt input'!E225)</f>
        <v>43893</v>
      </c>
      <c r="E462" s="1305" t="str">
        <f>IF('R8a - Net Debt input'!F225 = "","",'R8a - Net Debt input'!F225)</f>
        <v>11.4 YR SWAP: PAY 6.37500% GBP RCV 6M Libor +114 bp GBP 30.0 M MAT: 03-MAR-2020</v>
      </c>
      <c r="F462" s="1306" t="str">
        <f>IF('R8a - Net Debt input'!G225 = "","",'R8a - Net Debt input'!G225)</f>
        <v>GBP</v>
      </c>
      <c r="G462" s="1306" t="str">
        <f>IF('R8a - Net Debt input'!H225 = "","",'R8a - Net Debt input'!H225)</f>
        <v>GBP</v>
      </c>
      <c r="H462" s="1604">
        <f>IF('R8a - Net Debt input'!I225 = "","",'R8a - Net Debt input'!I225)</f>
        <v>-30</v>
      </c>
      <c r="I462" s="1307" t="str">
        <f>IF('R8a - Net Debt input'!J225 = "","",'R8a - Net Debt input'!J225)</f>
        <v>12m</v>
      </c>
      <c r="J462" s="364"/>
      <c r="K462" s="364"/>
      <c r="L462" s="1481"/>
      <c r="M462" s="1534">
        <v>0</v>
      </c>
      <c r="N462" s="1534">
        <v>0</v>
      </c>
      <c r="O462" s="1534">
        <v>0</v>
      </c>
      <c r="P462" s="1534">
        <v>0</v>
      </c>
      <c r="Q462" s="1151">
        <v>1.4321356399999998</v>
      </c>
      <c r="R462" s="1151">
        <v>1.3</v>
      </c>
      <c r="S462" s="1151">
        <v>1.3</v>
      </c>
      <c r="T462" s="1534">
        <v>0</v>
      </c>
      <c r="U462" s="1534">
        <v>0</v>
      </c>
      <c r="V462" s="1534">
        <v>0</v>
      </c>
      <c r="W462" s="1534">
        <v>0</v>
      </c>
      <c r="X462" s="1534">
        <v>0</v>
      </c>
      <c r="Y462" s="1534">
        <v>0</v>
      </c>
    </row>
    <row r="463" spans="2:25" outlineLevel="1">
      <c r="B463" s="655" t="s">
        <v>942</v>
      </c>
      <c r="C463" s="1274">
        <f>IF('R8a - Net Debt input'!D226 = "","",'R8a - Net Debt input'!D226)</f>
        <v>39748</v>
      </c>
      <c r="D463" s="1274">
        <f>IF('R8a - Net Debt input'!E226 = "","",'R8a - Net Debt input'!E226)</f>
        <v>43893</v>
      </c>
      <c r="E463" s="1305" t="str">
        <f>IF('R8a - Net Debt input'!F226 = "","",'R8a - Net Debt input'!F226)</f>
        <v>11.3 YR SWAP: PAY 6.37500% GBP RCV 6M Libor +121 bp GBP 26.0 M MAT: 03-MAR-2020</v>
      </c>
      <c r="F463" s="1306" t="str">
        <f>IF('R8a - Net Debt input'!G226 = "","",'R8a - Net Debt input'!G226)</f>
        <v>GBP</v>
      </c>
      <c r="G463" s="1306" t="str">
        <f>IF('R8a - Net Debt input'!H226 = "","",'R8a - Net Debt input'!H226)</f>
        <v>GBP</v>
      </c>
      <c r="H463" s="1604">
        <f>IF('R8a - Net Debt input'!I226 = "","",'R8a - Net Debt input'!I226)</f>
        <v>-26</v>
      </c>
      <c r="I463" s="1307" t="str">
        <f>IF('R8a - Net Debt input'!J226 = "","",'R8a - Net Debt input'!J226)</f>
        <v>12m</v>
      </c>
      <c r="J463" s="364"/>
      <c r="K463" s="364"/>
      <c r="L463" s="1481"/>
      <c r="M463" s="1534">
        <v>0</v>
      </c>
      <c r="N463" s="1534">
        <v>0</v>
      </c>
      <c r="O463" s="1534">
        <v>0</v>
      </c>
      <c r="P463" s="1534">
        <v>0</v>
      </c>
      <c r="Q463" s="1151">
        <v>1.22288449</v>
      </c>
      <c r="R463" s="1151">
        <v>1.1000000000000001</v>
      </c>
      <c r="S463" s="1151">
        <v>1.1000000000000001</v>
      </c>
      <c r="T463" s="1534">
        <v>0</v>
      </c>
      <c r="U463" s="1534">
        <v>0</v>
      </c>
      <c r="V463" s="1534">
        <v>0</v>
      </c>
      <c r="W463" s="1534">
        <v>0</v>
      </c>
      <c r="X463" s="1534">
        <v>0</v>
      </c>
      <c r="Y463" s="1534">
        <v>0</v>
      </c>
    </row>
    <row r="464" spans="2:25" outlineLevel="1">
      <c r="B464" s="655" t="s">
        <v>943</v>
      </c>
      <c r="C464" s="1274">
        <f>IF('R8a - Net Debt input'!D227 = "","",'R8a - Net Debt input'!D227)</f>
        <v>39748</v>
      </c>
      <c r="D464" s="1274">
        <f>IF('R8a - Net Debt input'!E227 = "","",'R8a - Net Debt input'!E227)</f>
        <v>43893</v>
      </c>
      <c r="E464" s="1305" t="str">
        <f>IF('R8a - Net Debt input'!F227 = "","",'R8a - Net Debt input'!F227)</f>
        <v>11.3 YR SWAP: PAY 6.37500% GBP RCV 6M Libor +130 bp GBP 36.0 M MAT: 03-MAR-2020</v>
      </c>
      <c r="F464" s="1306" t="str">
        <f>IF('R8a - Net Debt input'!G227 = "","",'R8a - Net Debt input'!G227)</f>
        <v>GBP</v>
      </c>
      <c r="G464" s="1306" t="str">
        <f>IF('R8a - Net Debt input'!H227 = "","",'R8a - Net Debt input'!H227)</f>
        <v>GBP</v>
      </c>
      <c r="H464" s="1604">
        <f>IF('R8a - Net Debt input'!I227 = "","",'R8a - Net Debt input'!I227)</f>
        <v>-36</v>
      </c>
      <c r="I464" s="1307" t="str">
        <f>IF('R8a - Net Debt input'!J227 = "","",'R8a - Net Debt input'!J227)</f>
        <v>12m</v>
      </c>
      <c r="J464" s="364"/>
      <c r="K464" s="364"/>
      <c r="L464" s="1481"/>
      <c r="M464" s="1534">
        <v>0</v>
      </c>
      <c r="N464" s="1534">
        <v>0</v>
      </c>
      <c r="O464" s="1534">
        <v>0</v>
      </c>
      <c r="P464" s="1534">
        <v>0</v>
      </c>
      <c r="Q464" s="1151">
        <v>1.6606471599999999</v>
      </c>
      <c r="R464" s="1151">
        <v>1.5</v>
      </c>
      <c r="S464" s="1151">
        <v>1.5</v>
      </c>
      <c r="T464" s="1534">
        <v>0</v>
      </c>
      <c r="U464" s="1534">
        <v>0</v>
      </c>
      <c r="V464" s="1534">
        <v>0</v>
      </c>
      <c r="W464" s="1534">
        <v>0</v>
      </c>
      <c r="X464" s="1534">
        <v>0</v>
      </c>
      <c r="Y464" s="1534">
        <v>0</v>
      </c>
    </row>
    <row r="465" spans="2:25" outlineLevel="1">
      <c r="B465" s="655" t="s">
        <v>944</v>
      </c>
      <c r="C465" s="1274">
        <f>IF('R8a - Net Debt input'!D228 = "","",'R8a - Net Debt input'!D228)</f>
        <v>39896</v>
      </c>
      <c r="D465" s="1274">
        <f>IF('R8a - Net Debt input'!E228 = "","",'R8a - Net Debt input'!E228)</f>
        <v>43893</v>
      </c>
      <c r="E465" s="1305" t="str">
        <f>IF('R8a - Net Debt input'!F228 = "","",'R8a - Net Debt input'!F228)</f>
        <v>10.9 YR SWAP: PAY 6M Libor +258 bp GBP RCV 6.37500% GBP 30.0 M MAT: 03-MAR-2020</v>
      </c>
      <c r="F465" s="1306" t="str">
        <f>IF('R8a - Net Debt input'!G228 = "","",'R8a - Net Debt input'!G228)</f>
        <v>GBP</v>
      </c>
      <c r="G465" s="1306" t="str">
        <f>IF('R8a - Net Debt input'!H228 = "","",'R8a - Net Debt input'!H228)</f>
        <v>GBP</v>
      </c>
      <c r="H465" s="1604">
        <f>IF('R8a - Net Debt input'!I228 = "","",'R8a - Net Debt input'!I228)</f>
        <v>-30</v>
      </c>
      <c r="I465" s="1307" t="str">
        <f>IF('R8a - Net Debt input'!J228 = "","",'R8a - Net Debt input'!J228)</f>
        <v>6M</v>
      </c>
      <c r="J465" s="364"/>
      <c r="K465" s="364"/>
      <c r="L465" s="1481"/>
      <c r="M465" s="1534">
        <v>0</v>
      </c>
      <c r="N465" s="1534">
        <v>0</v>
      </c>
      <c r="O465" s="1534">
        <v>0</v>
      </c>
      <c r="P465" s="1534">
        <v>0</v>
      </c>
      <c r="Q465" s="1151">
        <v>-0.99776852000000005</v>
      </c>
      <c r="R465" s="1151">
        <v>-0.9</v>
      </c>
      <c r="S465" s="1151">
        <v>-0.9</v>
      </c>
      <c r="T465" s="1534">
        <v>0</v>
      </c>
      <c r="U465" s="1534">
        <v>0</v>
      </c>
      <c r="V465" s="1534">
        <v>0</v>
      </c>
      <c r="W465" s="1534">
        <v>0</v>
      </c>
      <c r="X465" s="1534">
        <v>0</v>
      </c>
      <c r="Y465" s="1534">
        <v>0</v>
      </c>
    </row>
    <row r="466" spans="2:25" outlineLevel="1">
      <c r="B466" s="655" t="s">
        <v>945</v>
      </c>
      <c r="C466" s="1274">
        <f>IF('R8a - Net Debt input'!D229 = "","",'R8a - Net Debt input'!D229)</f>
        <v>40077</v>
      </c>
      <c r="D466" s="1274">
        <f>IF('R8a - Net Debt input'!E229 = "","",'R8a - Net Debt input'!E229)</f>
        <v>43893</v>
      </c>
      <c r="E466" s="1305" t="str">
        <f>IF('R8a - Net Debt input'!F229 = "","",'R8a - Net Debt input'!F229)</f>
        <v>10.4 YR SWAP: PAY 6.37500% GBP RCV 6M Libor +210 bp GBP 36.0 M MAT: 03-MAR-2020</v>
      </c>
      <c r="F466" s="1306" t="str">
        <f>IF('R8a - Net Debt input'!G229 = "","",'R8a - Net Debt input'!G229)</f>
        <v>GBP</v>
      </c>
      <c r="G466" s="1306" t="str">
        <f>IF('R8a - Net Debt input'!H229 = "","",'R8a - Net Debt input'!H229)</f>
        <v>GBP</v>
      </c>
      <c r="H466" s="1604">
        <f>IF('R8a - Net Debt input'!I229 = "","",'R8a - Net Debt input'!I229)</f>
        <v>-36</v>
      </c>
      <c r="I466" s="1307" t="str">
        <f>IF('R8a - Net Debt input'!J229 = "","",'R8a - Net Debt input'!J229)</f>
        <v>12m</v>
      </c>
      <c r="J466" s="364"/>
      <c r="K466" s="364"/>
      <c r="L466" s="1481"/>
      <c r="M466" s="1534">
        <v>0</v>
      </c>
      <c r="N466" s="1534">
        <v>0</v>
      </c>
      <c r="O466" s="1534">
        <v>0</v>
      </c>
      <c r="P466" s="1534">
        <v>0</v>
      </c>
      <c r="Q466" s="1151">
        <v>1.3710690700000001</v>
      </c>
      <c r="R466" s="1151">
        <v>1.3</v>
      </c>
      <c r="S466" s="1151">
        <v>1.2</v>
      </c>
      <c r="T466" s="1534">
        <v>0</v>
      </c>
      <c r="U466" s="1534">
        <v>0</v>
      </c>
      <c r="V466" s="1534">
        <v>0</v>
      </c>
      <c r="W466" s="1534">
        <v>0</v>
      </c>
      <c r="X466" s="1534">
        <v>0</v>
      </c>
      <c r="Y466" s="1534">
        <v>0</v>
      </c>
    </row>
    <row r="467" spans="2:25" outlineLevel="1">
      <c r="B467" s="655" t="s">
        <v>946</v>
      </c>
      <c r="C467" s="1274">
        <f>IF('R8a - Net Debt input'!D230 = "","",'R8a - Net Debt input'!D230)</f>
        <v>40214</v>
      </c>
      <c r="D467" s="1274">
        <f>IF('R8a - Net Debt input'!E230 = "","",'R8a - Net Debt input'!E230)</f>
        <v>43893</v>
      </c>
      <c r="E467" s="1305" t="str">
        <f>IF('R8a - Net Debt input'!F230 = "","",'R8a - Net Debt input'!F230)</f>
        <v>10.1 YR SWAP: PAY 6.37500% GBP RCV 6M Libor +242 bp GBP 31.0 M MAT: 03-MAR-2020</v>
      </c>
      <c r="F467" s="1306" t="str">
        <f>IF('R8a - Net Debt input'!G230 = "","",'R8a - Net Debt input'!G230)</f>
        <v>GBP</v>
      </c>
      <c r="G467" s="1306" t="str">
        <f>IF('R8a - Net Debt input'!H230 = "","",'R8a - Net Debt input'!H230)</f>
        <v>GBP</v>
      </c>
      <c r="H467" s="1604">
        <f>IF('R8a - Net Debt input'!I230 = "","",'R8a - Net Debt input'!I230)</f>
        <v>-31</v>
      </c>
      <c r="I467" s="1307" t="str">
        <f>IF('R8a - Net Debt input'!J230 = "","",'R8a - Net Debt input'!J230)</f>
        <v>12m</v>
      </c>
      <c r="J467" s="364"/>
      <c r="K467" s="364"/>
      <c r="L467" s="1481"/>
      <c r="M467" s="1534">
        <v>0</v>
      </c>
      <c r="N467" s="1534">
        <v>0</v>
      </c>
      <c r="O467" s="1534">
        <v>0</v>
      </c>
      <c r="P467" s="1534">
        <v>0</v>
      </c>
      <c r="Q467" s="1151">
        <v>1.0805096299999999</v>
      </c>
      <c r="R467" s="1151">
        <v>1</v>
      </c>
      <c r="S467" s="1151">
        <v>1</v>
      </c>
      <c r="T467" s="1534">
        <v>0</v>
      </c>
      <c r="U467" s="1534">
        <v>0</v>
      </c>
      <c r="V467" s="1534">
        <v>0</v>
      </c>
      <c r="W467" s="1534">
        <v>0</v>
      </c>
      <c r="X467" s="1534">
        <v>0</v>
      </c>
      <c r="Y467" s="1534">
        <v>0</v>
      </c>
    </row>
    <row r="468" spans="2:25" outlineLevel="1">
      <c r="B468" s="655" t="s">
        <v>947</v>
      </c>
      <c r="C468" s="1274">
        <f>IF('R8a - Net Debt input'!D231 = "","",'R8a - Net Debt input'!D231)</f>
        <v>40214</v>
      </c>
      <c r="D468" s="1274">
        <f>IF('R8a - Net Debt input'!E231 = "","",'R8a - Net Debt input'!E231)</f>
        <v>43893</v>
      </c>
      <c r="E468" s="1305" t="str">
        <f>IF('R8a - Net Debt input'!F231 = "","",'R8a - Net Debt input'!F231)</f>
        <v>10 YR SWAP: PAY 6.37500% GBP RCV 6M Libor +241 bp GBP 38.0 M MAT: 03-MAR-2020</v>
      </c>
      <c r="F468" s="1306" t="str">
        <f>IF('R8a - Net Debt input'!G231 = "","",'R8a - Net Debt input'!G231)</f>
        <v>GBP</v>
      </c>
      <c r="G468" s="1306" t="str">
        <f>IF('R8a - Net Debt input'!H231 = "","",'R8a - Net Debt input'!H231)</f>
        <v>GBP</v>
      </c>
      <c r="H468" s="1604">
        <f>IF('R8a - Net Debt input'!I231 = "","",'R8a - Net Debt input'!I231)</f>
        <v>-38</v>
      </c>
      <c r="I468" s="1307" t="str">
        <f>IF('R8a - Net Debt input'!J231 = "","",'R8a - Net Debt input'!J231)</f>
        <v>12m</v>
      </c>
      <c r="J468" s="364"/>
      <c r="K468" s="364"/>
      <c r="L468" s="1481"/>
      <c r="M468" s="1534">
        <v>0</v>
      </c>
      <c r="N468" s="1534">
        <v>0</v>
      </c>
      <c r="O468" s="1534">
        <v>0</v>
      </c>
      <c r="P468" s="1534">
        <v>0</v>
      </c>
      <c r="Q468" s="1151">
        <v>1.3295582600000002</v>
      </c>
      <c r="R468" s="1151">
        <v>1.2</v>
      </c>
      <c r="S468" s="1151">
        <v>1.2</v>
      </c>
      <c r="T468" s="1534">
        <v>0</v>
      </c>
      <c r="U468" s="1534">
        <v>0</v>
      </c>
      <c r="V468" s="1534">
        <v>0</v>
      </c>
      <c r="W468" s="1534">
        <v>0</v>
      </c>
      <c r="X468" s="1534">
        <v>0</v>
      </c>
      <c r="Y468" s="1534">
        <v>0</v>
      </c>
    </row>
    <row r="469" spans="2:25" outlineLevel="1">
      <c r="B469" s="655" t="s">
        <v>948</v>
      </c>
      <c r="C469" s="1274">
        <f>IF('R8a - Net Debt input'!D232 = "","",'R8a - Net Debt input'!D232)</f>
        <v>40303</v>
      </c>
      <c r="D469" s="1274">
        <f>IF('R8a - Net Debt input'!E232 = "","",'R8a - Net Debt input'!E232)</f>
        <v>43893</v>
      </c>
      <c r="E469" s="1305" t="str">
        <f>IF('R8a - Net Debt input'!F232 = "","",'R8a - Net Debt input'!F232)</f>
        <v>9.8 YR SWAP: PAY 6M Libor +259 bp GBP RCV 6.37500% GBP 50.0 M MAT: 03-MAR-2020</v>
      </c>
      <c r="F469" s="1306" t="str">
        <f>IF('R8a - Net Debt input'!G232 = "","",'R8a - Net Debt input'!G232)</f>
        <v>GBP</v>
      </c>
      <c r="G469" s="1306" t="str">
        <f>IF('R8a - Net Debt input'!H232 = "","",'R8a - Net Debt input'!H232)</f>
        <v>GBP</v>
      </c>
      <c r="H469" s="1604">
        <f>IF('R8a - Net Debt input'!I232 = "","",'R8a - Net Debt input'!I232)</f>
        <v>-50</v>
      </c>
      <c r="I469" s="1307" t="str">
        <f>IF('R8a - Net Debt input'!J232 = "","",'R8a - Net Debt input'!J232)</f>
        <v>6M</v>
      </c>
      <c r="J469" s="364"/>
      <c r="K469" s="364"/>
      <c r="L469" s="1481"/>
      <c r="M469" s="1534">
        <v>0</v>
      </c>
      <c r="N469" s="1534">
        <v>0</v>
      </c>
      <c r="O469" s="1534">
        <v>0</v>
      </c>
      <c r="P469" s="1534">
        <v>0</v>
      </c>
      <c r="Q469" s="1151">
        <v>-1.6589256200000002</v>
      </c>
      <c r="R469" s="1151">
        <v>-1.5</v>
      </c>
      <c r="S469" s="1151">
        <v>-1.5</v>
      </c>
      <c r="T469" s="1534">
        <v>0</v>
      </c>
      <c r="U469" s="1534">
        <v>0</v>
      </c>
      <c r="V469" s="1534">
        <v>0</v>
      </c>
      <c r="W469" s="1534">
        <v>0</v>
      </c>
      <c r="X469" s="1534">
        <v>0</v>
      </c>
      <c r="Y469" s="1534">
        <v>0</v>
      </c>
    </row>
    <row r="470" spans="2:25" outlineLevel="1">
      <c r="B470" s="655" t="s">
        <v>949</v>
      </c>
      <c r="C470" s="1274">
        <f>IF('R8a - Net Debt input'!D233 = "","",'R8a - Net Debt input'!D233)</f>
        <v>40308</v>
      </c>
      <c r="D470" s="1274">
        <f>IF('R8a - Net Debt input'!E233 = "","",'R8a - Net Debt input'!E233)</f>
        <v>43893</v>
      </c>
      <c r="E470" s="1305" t="str">
        <f>IF('R8a - Net Debt input'!F233 = "","",'R8a - Net Debt input'!F233)</f>
        <v>9.8 YR SWAP: PAY 6M Libor +258 bp GBP RCV 6.37500% GBP 50.0 M MAT: 03-MAR-2020</v>
      </c>
      <c r="F470" s="1306" t="str">
        <f>IF('R8a - Net Debt input'!G233 = "","",'R8a - Net Debt input'!G233)</f>
        <v>GBP</v>
      </c>
      <c r="G470" s="1306" t="str">
        <f>IF('R8a - Net Debt input'!H233 = "","",'R8a - Net Debt input'!H233)</f>
        <v>GBP</v>
      </c>
      <c r="H470" s="1604">
        <f>IF('R8a - Net Debt input'!I233 = "","",'R8a - Net Debt input'!I233)</f>
        <v>-50</v>
      </c>
      <c r="I470" s="1307" t="str">
        <f>IF('R8a - Net Debt input'!J233 = "","",'R8a - Net Debt input'!J233)</f>
        <v>6M</v>
      </c>
      <c r="J470" s="364"/>
      <c r="K470" s="364"/>
      <c r="L470" s="1481"/>
      <c r="M470" s="1534">
        <v>0</v>
      </c>
      <c r="N470" s="1534">
        <v>0</v>
      </c>
      <c r="O470" s="1534">
        <v>0</v>
      </c>
      <c r="P470" s="1534">
        <v>0</v>
      </c>
      <c r="Q470" s="1151">
        <v>-1.66143931</v>
      </c>
      <c r="R470" s="1151">
        <v>-1.5</v>
      </c>
      <c r="S470" s="1151">
        <v>-1.5</v>
      </c>
      <c r="T470" s="1534">
        <v>0</v>
      </c>
      <c r="U470" s="1534">
        <v>0</v>
      </c>
      <c r="V470" s="1534">
        <v>0</v>
      </c>
      <c r="W470" s="1534">
        <v>0</v>
      </c>
      <c r="X470" s="1534">
        <v>0</v>
      </c>
      <c r="Y470" s="1534">
        <v>0</v>
      </c>
    </row>
    <row r="471" spans="2:25" outlineLevel="1">
      <c r="B471" s="655" t="s">
        <v>950</v>
      </c>
      <c r="C471" s="1274">
        <f>IF('R8a - Net Debt input'!D234 = "","",'R8a - Net Debt input'!D234)</f>
        <v>40308</v>
      </c>
      <c r="D471" s="1274">
        <f>IF('R8a - Net Debt input'!E234 = "","",'R8a - Net Debt input'!E234)</f>
        <v>43893</v>
      </c>
      <c r="E471" s="1305" t="str">
        <f>IF('R8a - Net Debt input'!F234 = "","",'R8a - Net Debt input'!F234)</f>
        <v>9.8 YR SWAP: PAY 6M Libor +257 bp GBP RCV 6.37500% GBP 50.0 M MAT: 03-MAR-2020</v>
      </c>
      <c r="F471" s="1306" t="str">
        <f>IF('R8a - Net Debt input'!G234 = "","",'R8a - Net Debt input'!G234)</f>
        <v>GBP</v>
      </c>
      <c r="G471" s="1306" t="str">
        <f>IF('R8a - Net Debt input'!H234 = "","",'R8a - Net Debt input'!H234)</f>
        <v>GBP</v>
      </c>
      <c r="H471" s="1604">
        <f>IF('R8a - Net Debt input'!I234 = "","",'R8a - Net Debt input'!I234)</f>
        <v>-50</v>
      </c>
      <c r="I471" s="1307" t="str">
        <f>IF('R8a - Net Debt input'!J234 = "","",'R8a - Net Debt input'!J234)</f>
        <v>6M</v>
      </c>
      <c r="J471" s="364"/>
      <c r="K471" s="364"/>
      <c r="L471" s="1481"/>
      <c r="M471" s="1534">
        <v>0</v>
      </c>
      <c r="N471" s="1534">
        <v>0</v>
      </c>
      <c r="O471" s="1534">
        <v>0</v>
      </c>
      <c r="P471" s="1534">
        <v>0</v>
      </c>
      <c r="Q471" s="1151">
        <v>-1.6704886299999999</v>
      </c>
      <c r="R471" s="1151">
        <v>-1.5</v>
      </c>
      <c r="S471" s="1151">
        <v>-1.5</v>
      </c>
      <c r="T471" s="1534">
        <v>0</v>
      </c>
      <c r="U471" s="1534">
        <v>0</v>
      </c>
      <c r="V471" s="1534">
        <v>0</v>
      </c>
      <c r="W471" s="1534">
        <v>0</v>
      </c>
      <c r="X471" s="1534">
        <v>0</v>
      </c>
      <c r="Y471" s="1534">
        <v>0</v>
      </c>
    </row>
    <row r="472" spans="2:25" outlineLevel="1">
      <c r="B472" s="655" t="s">
        <v>951</v>
      </c>
      <c r="C472" s="1274">
        <f>IF('R8a - Net Debt input'!D235 = "","",'R8a - Net Debt input'!D235)</f>
        <v>40310</v>
      </c>
      <c r="D472" s="1274">
        <f>IF('R8a - Net Debt input'!E235 = "","",'R8a - Net Debt input'!E235)</f>
        <v>43893</v>
      </c>
      <c r="E472" s="1305" t="str">
        <f>IF('R8a - Net Debt input'!F235 = "","",'R8a - Net Debt input'!F235)</f>
        <v>9.8 YR SWAP: PAY 6M Libor +257 bp GBP RCV 6.37500% GBP 65.0 M MAT: 03-MAR-2020</v>
      </c>
      <c r="F472" s="1306" t="str">
        <f>IF('R8a - Net Debt input'!G235 = "","",'R8a - Net Debt input'!G235)</f>
        <v>GBP</v>
      </c>
      <c r="G472" s="1306" t="str">
        <f>IF('R8a - Net Debt input'!H235 = "","",'R8a - Net Debt input'!H235)</f>
        <v>GBP</v>
      </c>
      <c r="H472" s="1604">
        <f>IF('R8a - Net Debt input'!I235 = "","",'R8a - Net Debt input'!I235)</f>
        <v>-65</v>
      </c>
      <c r="I472" s="1307" t="str">
        <f>IF('R8a - Net Debt input'!J235 = "","",'R8a - Net Debt input'!J235)</f>
        <v>6M</v>
      </c>
      <c r="J472" s="364"/>
      <c r="K472" s="364"/>
      <c r="L472" s="1481"/>
      <c r="M472" s="1534">
        <v>0</v>
      </c>
      <c r="N472" s="1534">
        <v>0</v>
      </c>
      <c r="O472" s="1534">
        <v>0</v>
      </c>
      <c r="P472" s="1534">
        <v>0</v>
      </c>
      <c r="Q472" s="1151">
        <v>-2.1700013200000003</v>
      </c>
      <c r="R472" s="1151">
        <v>-2</v>
      </c>
      <c r="S472" s="1151">
        <v>-1.9</v>
      </c>
      <c r="T472" s="1534">
        <v>0</v>
      </c>
      <c r="U472" s="1534">
        <v>0</v>
      </c>
      <c r="V472" s="1534">
        <v>0</v>
      </c>
      <c r="W472" s="1534">
        <v>0</v>
      </c>
      <c r="X472" s="1534">
        <v>0</v>
      </c>
      <c r="Y472" s="1534">
        <v>0</v>
      </c>
    </row>
    <row r="473" spans="2:25" outlineLevel="1">
      <c r="B473" s="655" t="s">
        <v>952</v>
      </c>
      <c r="C473" s="1274">
        <f>IF('R8a - Net Debt input'!D236 = "","",'R8a - Net Debt input'!D236)</f>
        <v>40350</v>
      </c>
      <c r="D473" s="1274">
        <f>IF('R8a - Net Debt input'!E236 = "","",'R8a - Net Debt input'!E236)</f>
        <v>43893</v>
      </c>
      <c r="E473" s="1305" t="str">
        <f>IF('R8a - Net Debt input'!F236 = "","",'R8a - Net Debt input'!F236)</f>
        <v>9.7 YR SWAP: PAY 6.37500% GBP RCV 6M Libor +273 bp GBP 37.0 M MAT: 03-MAR-2020</v>
      </c>
      <c r="F473" s="1306" t="str">
        <f>IF('R8a - Net Debt input'!G236 = "","",'R8a - Net Debt input'!G236)</f>
        <v>GBP</v>
      </c>
      <c r="G473" s="1306" t="str">
        <f>IF('R8a - Net Debt input'!H236 = "","",'R8a - Net Debt input'!H236)</f>
        <v>GBP</v>
      </c>
      <c r="H473" s="1604">
        <f>IF('R8a - Net Debt input'!I236 = "","",'R8a - Net Debt input'!I236)</f>
        <v>-37</v>
      </c>
      <c r="I473" s="1307" t="str">
        <f>IF('R8a - Net Debt input'!J236 = "","",'R8a - Net Debt input'!J236)</f>
        <v>12m</v>
      </c>
      <c r="J473" s="364"/>
      <c r="K473" s="364"/>
      <c r="L473" s="1481"/>
      <c r="M473" s="1534">
        <v>0</v>
      </c>
      <c r="N473" s="1534">
        <v>0</v>
      </c>
      <c r="O473" s="1534">
        <v>0</v>
      </c>
      <c r="P473" s="1534">
        <v>0</v>
      </c>
      <c r="Q473" s="1151">
        <v>1.1747770699999998</v>
      </c>
      <c r="R473" s="1151">
        <v>1.1000000000000001</v>
      </c>
      <c r="S473" s="1151">
        <v>1</v>
      </c>
      <c r="T473" s="1534">
        <v>0</v>
      </c>
      <c r="U473" s="1534">
        <v>0</v>
      </c>
      <c r="V473" s="1534">
        <v>0</v>
      </c>
      <c r="W473" s="1534">
        <v>0</v>
      </c>
      <c r="X473" s="1534">
        <v>0</v>
      </c>
      <c r="Y473" s="1534">
        <v>0</v>
      </c>
    </row>
    <row r="474" spans="2:25" outlineLevel="1">
      <c r="B474" s="655" t="s">
        <v>953</v>
      </c>
      <c r="C474" s="1274">
        <f>IF('R8a - Net Debt input'!D237 = "","",'R8a - Net Debt input'!D237)</f>
        <v>40400</v>
      </c>
      <c r="D474" s="1274">
        <f>IF('R8a - Net Debt input'!E237 = "","",'R8a - Net Debt input'!E237)</f>
        <v>43893</v>
      </c>
      <c r="E474" s="1305" t="str">
        <f>IF('R8a - Net Debt input'!F237 = "","",'R8a - Net Debt input'!F237)</f>
        <v>7.5 YR SWAP: PAY 6.37500% GBP RCV 6M Libor +247 bp GBP 100.0 M MAT: 03-MAR-2020</v>
      </c>
      <c r="F474" s="1306" t="str">
        <f>IF('R8a - Net Debt input'!G237 = "","",'R8a - Net Debt input'!G237)</f>
        <v>GBP</v>
      </c>
      <c r="G474" s="1306" t="str">
        <f>IF('R8a - Net Debt input'!H237 = "","",'R8a - Net Debt input'!H237)</f>
        <v>GBP</v>
      </c>
      <c r="H474" s="1604">
        <f>IF('R8a - Net Debt input'!I237 = "","",'R8a - Net Debt input'!I237)</f>
        <v>-100</v>
      </c>
      <c r="I474" s="1307" t="str">
        <f>IF('R8a - Net Debt input'!J237 = "","",'R8a - Net Debt input'!J237)</f>
        <v>12m</v>
      </c>
      <c r="J474" s="364"/>
      <c r="K474" s="364"/>
      <c r="L474" s="1481"/>
      <c r="M474" s="1534">
        <v>0</v>
      </c>
      <c r="N474" s="1534">
        <v>0</v>
      </c>
      <c r="O474" s="1534">
        <v>0</v>
      </c>
      <c r="P474" s="1534">
        <v>0</v>
      </c>
      <c r="Q474" s="1151">
        <v>3.4339841099999999</v>
      </c>
      <c r="R474" s="1151">
        <v>3.1</v>
      </c>
      <c r="S474" s="1151">
        <v>3</v>
      </c>
      <c r="T474" s="1534">
        <v>0</v>
      </c>
      <c r="U474" s="1534">
        <v>0</v>
      </c>
      <c r="V474" s="1534">
        <v>0</v>
      </c>
      <c r="W474" s="1534">
        <v>0</v>
      </c>
      <c r="X474" s="1534">
        <v>0</v>
      </c>
      <c r="Y474" s="1534">
        <v>0</v>
      </c>
    </row>
    <row r="475" spans="2:25" outlineLevel="1">
      <c r="B475" s="655" t="s">
        <v>954</v>
      </c>
      <c r="C475" s="1274">
        <f>IF('R8a - Net Debt input'!D238 = "","",'R8a - Net Debt input'!D238)</f>
        <v>40401</v>
      </c>
      <c r="D475" s="1274">
        <f>IF('R8a - Net Debt input'!E238 = "","",'R8a - Net Debt input'!E238)</f>
        <v>43893</v>
      </c>
      <c r="E475" s="1305" t="str">
        <f>IF('R8a - Net Debt input'!F238 = "","",'R8a - Net Debt input'!F238)</f>
        <v>7.5 YR SWAP: PAY 6.37500% GBP RCV 6M Libor +254 bp GBP 28.0 M MAT: 03-MAR-2020</v>
      </c>
      <c r="F475" s="1306" t="str">
        <f>IF('R8a - Net Debt input'!G238 = "","",'R8a - Net Debt input'!G238)</f>
        <v>GBP</v>
      </c>
      <c r="G475" s="1306" t="str">
        <f>IF('R8a - Net Debt input'!H238 = "","",'R8a - Net Debt input'!H238)</f>
        <v>GBP</v>
      </c>
      <c r="H475" s="1604">
        <f>IF('R8a - Net Debt input'!I238 = "","",'R8a - Net Debt input'!I238)</f>
        <v>-28</v>
      </c>
      <c r="I475" s="1307" t="str">
        <f>IF('R8a - Net Debt input'!J238 = "","",'R8a - Net Debt input'!J238)</f>
        <v>12m</v>
      </c>
      <c r="J475" s="364"/>
      <c r="K475" s="364"/>
      <c r="L475" s="1481"/>
      <c r="M475" s="1534">
        <v>0</v>
      </c>
      <c r="N475" s="1534">
        <v>0</v>
      </c>
      <c r="O475" s="1534">
        <v>0</v>
      </c>
      <c r="P475" s="1534">
        <v>0</v>
      </c>
      <c r="Q475" s="1151">
        <v>0.94180815999999989</v>
      </c>
      <c r="R475" s="1151">
        <v>0.9</v>
      </c>
      <c r="S475" s="1151">
        <v>0.8</v>
      </c>
      <c r="T475" s="1534">
        <v>0</v>
      </c>
      <c r="U475" s="1534">
        <v>0</v>
      </c>
      <c r="V475" s="1534">
        <v>0</v>
      </c>
      <c r="W475" s="1534">
        <v>0</v>
      </c>
      <c r="X475" s="1534">
        <v>0</v>
      </c>
      <c r="Y475" s="1534">
        <v>0</v>
      </c>
    </row>
    <row r="476" spans="2:25" outlineLevel="1">
      <c r="B476" s="655" t="s">
        <v>955</v>
      </c>
      <c r="C476" s="1274">
        <f>IF('R8a - Net Debt input'!D239 = "","",'R8a - Net Debt input'!D239)</f>
        <v>40504</v>
      </c>
      <c r="D476" s="1274">
        <f>IF('R8a - Net Debt input'!E239 = "","",'R8a - Net Debt input'!E239)</f>
        <v>43893</v>
      </c>
      <c r="E476" s="1305" t="str">
        <f>IF('R8a - Net Debt input'!F239 = "","",'R8a - Net Debt input'!F239)</f>
        <v>9.3 YR SWAP: PAY 6M Libor +330 bp GBP RCV 6.37500% GBP 35.0 M MAT: 03-MAR-2020</v>
      </c>
      <c r="F476" s="1306" t="str">
        <f>IF('R8a - Net Debt input'!G239 = "","",'R8a - Net Debt input'!G239)</f>
        <v>GBP</v>
      </c>
      <c r="G476" s="1306" t="str">
        <f>IF('R8a - Net Debt input'!H239 = "","",'R8a - Net Debt input'!H239)</f>
        <v>GBP</v>
      </c>
      <c r="H476" s="1604">
        <f>IF('R8a - Net Debt input'!I239 = "","",'R8a - Net Debt input'!I239)</f>
        <v>-35</v>
      </c>
      <c r="I476" s="1307" t="str">
        <f>IF('R8a - Net Debt input'!J239 = "","",'R8a - Net Debt input'!J239)</f>
        <v>6M</v>
      </c>
      <c r="J476" s="364"/>
      <c r="K476" s="364"/>
      <c r="L476" s="1481"/>
      <c r="M476" s="1534">
        <v>0</v>
      </c>
      <c r="N476" s="1534">
        <v>0</v>
      </c>
      <c r="O476" s="1534">
        <v>0</v>
      </c>
      <c r="P476" s="1534">
        <v>0</v>
      </c>
      <c r="Q476" s="1151">
        <v>-0.91068244999999992</v>
      </c>
      <c r="R476" s="1151">
        <v>-0.8</v>
      </c>
      <c r="S476" s="1151">
        <v>-0.8</v>
      </c>
      <c r="T476" s="1534">
        <v>0</v>
      </c>
      <c r="U476" s="1534">
        <v>0</v>
      </c>
      <c r="V476" s="1534">
        <v>0</v>
      </c>
      <c r="W476" s="1534">
        <v>0</v>
      </c>
      <c r="X476" s="1534">
        <v>0</v>
      </c>
      <c r="Y476" s="1534">
        <v>0</v>
      </c>
    </row>
    <row r="477" spans="2:25" outlineLevel="1">
      <c r="B477" s="655" t="s">
        <v>956</v>
      </c>
      <c r="C477" s="1274">
        <f>IF('R8a - Net Debt input'!D240 = "","",'R8a - Net Debt input'!D240)</f>
        <v>41030</v>
      </c>
      <c r="D477" s="1274">
        <f>IF('R8a - Net Debt input'!E240 = "","",'R8a - Net Debt input'!E240)</f>
        <v>43893</v>
      </c>
      <c r="E477" s="1305" t="str">
        <f>IF('R8a - Net Debt input'!F240 = "","",'R8a - Net Debt input'!F240)</f>
        <v>7.8 YR SWAP: PAY 6M Libor +424 bp GBP RCV 6.37500% GBP 87.0 M MAT: 03-MAR-2020</v>
      </c>
      <c r="F477" s="1306" t="str">
        <f>IF('R8a - Net Debt input'!G240 = "","",'R8a - Net Debt input'!G240)</f>
        <v>GBP</v>
      </c>
      <c r="G477" s="1306" t="str">
        <f>IF('R8a - Net Debt input'!H240 = "","",'R8a - Net Debt input'!H240)</f>
        <v>GBP</v>
      </c>
      <c r="H477" s="1604">
        <f>IF('R8a - Net Debt input'!I240 = "","",'R8a - Net Debt input'!I240)</f>
        <v>-87</v>
      </c>
      <c r="I477" s="1307" t="str">
        <f>IF('R8a - Net Debt input'!J240 = "","",'R8a - Net Debt input'!J240)</f>
        <v>6M</v>
      </c>
      <c r="J477" s="364"/>
      <c r="K477" s="364"/>
      <c r="L477" s="1481"/>
      <c r="M477" s="1534">
        <v>0</v>
      </c>
      <c r="N477" s="1534">
        <v>0</v>
      </c>
      <c r="O477" s="1534">
        <v>0</v>
      </c>
      <c r="P477" s="1534">
        <v>0</v>
      </c>
      <c r="Q477" s="1151">
        <v>-1.4396657500000001</v>
      </c>
      <c r="R477" s="1151">
        <v>-1.2</v>
      </c>
      <c r="S477" s="1151">
        <v>-1.1000000000000001</v>
      </c>
      <c r="T477" s="1534">
        <v>0</v>
      </c>
      <c r="U477" s="1534">
        <v>0</v>
      </c>
      <c r="V477" s="1534">
        <v>0</v>
      </c>
      <c r="W477" s="1534">
        <v>0</v>
      </c>
      <c r="X477" s="1534">
        <v>0</v>
      </c>
      <c r="Y477" s="1534">
        <v>0</v>
      </c>
    </row>
    <row r="478" spans="2:25" outlineLevel="1">
      <c r="B478" s="655" t="s">
        <v>957</v>
      </c>
      <c r="C478" s="1274">
        <f>IF('R8a - Net Debt input'!D241 = "","",'R8a - Net Debt input'!D241)</f>
        <v>41975</v>
      </c>
      <c r="D478" s="1274">
        <f>IF('R8a - Net Debt input'!E241 = "","",'R8a - Net Debt input'!E241)</f>
        <v>43893</v>
      </c>
      <c r="E478" s="1305" t="str">
        <f>IF('R8a - Net Debt input'!F241 = "","",'R8a - Net Debt input'!F241)</f>
        <v>5.3 YR SWAP: PAY 6.37500% GBP RCV 6M Libor +480 bp GBP 40.0 M MAT: 03-MAR-2020</v>
      </c>
      <c r="F478" s="1306" t="str">
        <f>IF('R8a - Net Debt input'!G241 = "","",'R8a - Net Debt input'!G241)</f>
        <v>GBP</v>
      </c>
      <c r="G478" s="1306" t="str">
        <f>IF('R8a - Net Debt input'!H241 = "","",'R8a - Net Debt input'!H241)</f>
        <v>GBP</v>
      </c>
      <c r="H478" s="1604">
        <f>IF('R8a - Net Debt input'!I241 = "","",'R8a - Net Debt input'!I241)</f>
        <v>-40</v>
      </c>
      <c r="I478" s="1307" t="str">
        <f>IF('R8a - Net Debt input'!J241 = "","",'R8a - Net Debt input'!J241)</f>
        <v>12m</v>
      </c>
      <c r="J478" s="364"/>
      <c r="K478" s="364"/>
      <c r="L478" s="1481"/>
      <c r="M478" s="1534">
        <v>0</v>
      </c>
      <c r="N478" s="1534">
        <v>0</v>
      </c>
      <c r="O478" s="1534">
        <v>0</v>
      </c>
      <c r="P478" s="1534">
        <v>0</v>
      </c>
      <c r="Q478" s="1151">
        <v>0.43829666000000006</v>
      </c>
      <c r="R478" s="1151">
        <v>0.3</v>
      </c>
      <c r="S478" s="1151">
        <v>0.3</v>
      </c>
      <c r="T478" s="1534">
        <v>0</v>
      </c>
      <c r="U478" s="1534">
        <v>0</v>
      </c>
      <c r="V478" s="1534">
        <v>0</v>
      </c>
      <c r="W478" s="1534">
        <v>0</v>
      </c>
      <c r="X478" s="1534">
        <v>0</v>
      </c>
      <c r="Y478" s="1534">
        <v>0</v>
      </c>
    </row>
    <row r="479" spans="2:25" outlineLevel="1">
      <c r="B479" s="655" t="s">
        <v>958</v>
      </c>
      <c r="C479" s="1274">
        <f>IF('R8a - Net Debt input'!D242 = "","",'R8a - Net Debt input'!D242)</f>
        <v>42026</v>
      </c>
      <c r="D479" s="1274">
        <f>IF('R8a - Net Debt input'!E242 = "","",'R8a - Net Debt input'!E242)</f>
        <v>43893</v>
      </c>
      <c r="E479" s="1305" t="str">
        <f>IF('R8a - Net Debt input'!F242 = "","",'R8a - Net Debt input'!F242)</f>
        <v>6 YR SWAP: PAY 6.37500% GBP RCV 6M Libor +249 bp GBP 100.0 M MAT: 03-MAR-2020</v>
      </c>
      <c r="F479" s="1306" t="str">
        <f>IF('R8a - Net Debt input'!G242 = "","",'R8a - Net Debt input'!G242)</f>
        <v>GBP</v>
      </c>
      <c r="G479" s="1306" t="str">
        <f>IF('R8a - Net Debt input'!H242 = "","",'R8a - Net Debt input'!H242)</f>
        <v>GBP</v>
      </c>
      <c r="H479" s="1604">
        <f>IF('R8a - Net Debt input'!I242 = "","",'R8a - Net Debt input'!I242)</f>
        <v>-100</v>
      </c>
      <c r="I479" s="1307" t="str">
        <f>IF('R8a - Net Debt input'!J242 = "","",'R8a - Net Debt input'!J242)</f>
        <v>12m</v>
      </c>
      <c r="J479" s="364"/>
      <c r="K479" s="364"/>
      <c r="L479" s="1481"/>
      <c r="M479" s="1534">
        <v>0</v>
      </c>
      <c r="N479" s="1534">
        <v>0</v>
      </c>
      <c r="O479" s="1534">
        <v>0</v>
      </c>
      <c r="P479" s="1534">
        <v>0</v>
      </c>
      <c r="Q479" s="1151">
        <v>3.4153827400000001</v>
      </c>
      <c r="R479" s="1151">
        <v>3.1</v>
      </c>
      <c r="S479" s="1151">
        <v>3</v>
      </c>
      <c r="T479" s="1534">
        <v>0</v>
      </c>
      <c r="U479" s="1534">
        <v>0</v>
      </c>
      <c r="V479" s="1534">
        <v>0</v>
      </c>
      <c r="W479" s="1534">
        <v>0</v>
      </c>
      <c r="X479" s="1534">
        <v>0</v>
      </c>
      <c r="Y479" s="1534">
        <v>0</v>
      </c>
    </row>
    <row r="480" spans="2:25" outlineLevel="1">
      <c r="B480" s="655" t="s">
        <v>959</v>
      </c>
      <c r="C480" s="1274">
        <f>IF('R8a - Net Debt input'!D243 = "","",'R8a - Net Debt input'!D243)</f>
        <v>39574</v>
      </c>
      <c r="D480" s="1274">
        <f>IF('R8a - Net Debt input'!E243 = "","",'R8a - Net Debt input'!E243)</f>
        <v>50538</v>
      </c>
      <c r="E480" s="1305" t="str">
        <f>IF('R8a - Net Debt input'!F243 = "","",'R8a - Net Debt input'!F243)</f>
        <v>30 YR SWAP: PAY 6M Libor +125 bp GBP RCV 6.00000% GBP 40.0 M MAT: 13-MAY-2038</v>
      </c>
      <c r="F480" s="1306" t="str">
        <f>IF('R8a - Net Debt input'!G243 = "","",'R8a - Net Debt input'!G243)</f>
        <v>GBP</v>
      </c>
      <c r="G480" s="1306" t="str">
        <f>IF('R8a - Net Debt input'!H243 = "","",'R8a - Net Debt input'!H243)</f>
        <v>GBP</v>
      </c>
      <c r="H480" s="1604">
        <f>IF('R8a - Net Debt input'!I243 = "","",'R8a - Net Debt input'!I243)</f>
        <v>-40</v>
      </c>
      <c r="I480" s="1307" t="str">
        <f>IF('R8a - Net Debt input'!J243 = "","",'R8a - Net Debt input'!J243)</f>
        <v>6M</v>
      </c>
      <c r="J480" s="364"/>
      <c r="K480" s="364"/>
      <c r="L480" s="1481"/>
      <c r="M480" s="1534">
        <v>0</v>
      </c>
      <c r="N480" s="1534">
        <v>0</v>
      </c>
      <c r="O480" s="1534">
        <v>0</v>
      </c>
      <c r="P480" s="1534">
        <v>0</v>
      </c>
      <c r="Q480" s="1151">
        <v>-1.69715489</v>
      </c>
      <c r="R480" s="1151">
        <v>-1.6</v>
      </c>
      <c r="S480" s="1151">
        <v>-1.5</v>
      </c>
      <c r="T480" s="1151">
        <v>-1.6577191516482901</v>
      </c>
      <c r="U480" s="1151">
        <v>-1.7138263043397599</v>
      </c>
      <c r="V480" s="1151">
        <v>-1.72824539633526</v>
      </c>
      <c r="W480" s="1151">
        <v>-1.6839738345278299</v>
      </c>
      <c r="X480" s="1151">
        <v>-1.6587268622004598</v>
      </c>
      <c r="Y480" s="1151">
        <v>-1.6502008071685601</v>
      </c>
    </row>
    <row r="481" spans="2:25" outlineLevel="1">
      <c r="B481" s="655" t="s">
        <v>960</v>
      </c>
      <c r="C481" s="1274">
        <f>IF('R8a - Net Debt input'!D244 = "","",'R8a - Net Debt input'!D244)</f>
        <v>39583</v>
      </c>
      <c r="D481" s="1274">
        <f>IF('R8a - Net Debt input'!E244 = "","",'R8a - Net Debt input'!E244)</f>
        <v>50538</v>
      </c>
      <c r="E481" s="1305" t="str">
        <f>IF('R8a - Net Debt input'!F244 = "","",'R8a - Net Debt input'!F244)</f>
        <v>30.0 YR SWAP: PAY 6M Libor +115 bp GBP RCV 6.00000% GBP 15.0 M MAT: 13-MAY-2038</v>
      </c>
      <c r="F481" s="1306" t="str">
        <f>IF('R8a - Net Debt input'!G244 = "","",'R8a - Net Debt input'!G244)</f>
        <v>GBP</v>
      </c>
      <c r="G481" s="1306" t="str">
        <f>IF('R8a - Net Debt input'!H244 = "","",'R8a - Net Debt input'!H244)</f>
        <v>GBP</v>
      </c>
      <c r="H481" s="1604">
        <f>IF('R8a - Net Debt input'!I244 = "","",'R8a - Net Debt input'!I244)</f>
        <v>-15</v>
      </c>
      <c r="I481" s="1307" t="str">
        <f>IF('R8a - Net Debt input'!J244 = "","",'R8a - Net Debt input'!J244)</f>
        <v>6M</v>
      </c>
      <c r="J481" s="364"/>
      <c r="K481" s="364"/>
      <c r="L481" s="1481"/>
      <c r="M481" s="1534">
        <v>0</v>
      </c>
      <c r="N481" s="1534">
        <v>0</v>
      </c>
      <c r="O481" s="1534">
        <v>0</v>
      </c>
      <c r="P481" s="1534">
        <v>0</v>
      </c>
      <c r="Q481" s="1534">
        <v>0</v>
      </c>
      <c r="R481" s="1534">
        <v>0</v>
      </c>
      <c r="S481" s="1534">
        <v>0</v>
      </c>
      <c r="T481" s="1534">
        <v>0</v>
      </c>
      <c r="U481" s="1534">
        <v>0</v>
      </c>
      <c r="V481" s="1534">
        <v>0</v>
      </c>
      <c r="W481" s="1534">
        <v>0</v>
      </c>
      <c r="X481" s="1534">
        <v>0</v>
      </c>
      <c r="Y481" s="1534">
        <v>0</v>
      </c>
    </row>
    <row r="482" spans="2:25" outlineLevel="1">
      <c r="B482" s="655" t="s">
        <v>961</v>
      </c>
      <c r="C482" s="1274">
        <f>IF('R8a - Net Debt input'!D245 = "","",'R8a - Net Debt input'!D245)</f>
        <v>39631</v>
      </c>
      <c r="D482" s="1274">
        <f>IF('R8a - Net Debt input'!E245 = "","",'R8a - Net Debt input'!E245)</f>
        <v>50538</v>
      </c>
      <c r="E482" s="1305" t="str">
        <f>IF('R8a - Net Debt input'!F245 = "","",'R8a - Net Debt input'!F245)</f>
        <v>29.9 YR SWAP: PAY 6M Libor +105 bp GBP RCV 6.00000% GBP 30.0 M MAT: 13-MAY-2038</v>
      </c>
      <c r="F482" s="1306" t="str">
        <f>IF('R8a - Net Debt input'!G245 = "","",'R8a - Net Debt input'!G245)</f>
        <v>GBP</v>
      </c>
      <c r="G482" s="1306" t="str">
        <f>IF('R8a - Net Debt input'!H245 = "","",'R8a - Net Debt input'!H245)</f>
        <v>GBP</v>
      </c>
      <c r="H482" s="1604">
        <f>IF('R8a - Net Debt input'!I245 = "","",'R8a - Net Debt input'!I245)</f>
        <v>-30</v>
      </c>
      <c r="I482" s="1307" t="str">
        <f>IF('R8a - Net Debt input'!J245 = "","",'R8a - Net Debt input'!J245)</f>
        <v>6M</v>
      </c>
      <c r="J482" s="364"/>
      <c r="K482" s="364"/>
      <c r="L482" s="1481"/>
      <c r="M482" s="1534">
        <v>0</v>
      </c>
      <c r="N482" s="1534">
        <v>0</v>
      </c>
      <c r="O482" s="1534">
        <v>0</v>
      </c>
      <c r="P482" s="1534">
        <v>0</v>
      </c>
      <c r="Q482" s="1534">
        <v>0</v>
      </c>
      <c r="R482" s="1534">
        <v>0</v>
      </c>
      <c r="S482" s="1534">
        <v>0</v>
      </c>
      <c r="T482" s="1534">
        <v>0</v>
      </c>
      <c r="U482" s="1534">
        <v>0</v>
      </c>
      <c r="V482" s="1534">
        <v>0</v>
      </c>
      <c r="W482" s="1534">
        <v>0</v>
      </c>
      <c r="X482" s="1534">
        <v>0</v>
      </c>
      <c r="Y482" s="1534">
        <v>0</v>
      </c>
    </row>
    <row r="483" spans="2:25" outlineLevel="1">
      <c r="B483" s="655" t="s">
        <v>962</v>
      </c>
      <c r="C483" s="1274">
        <f>IF('R8a - Net Debt input'!D246 = "","",'R8a - Net Debt input'!D246)</f>
        <v>39647</v>
      </c>
      <c r="D483" s="1274">
        <f>IF('R8a - Net Debt input'!E246 = "","",'R8a - Net Debt input'!E246)</f>
        <v>50538</v>
      </c>
      <c r="E483" s="1305" t="str">
        <f>IF('R8a - Net Debt input'!F246 = "","",'R8a - Net Debt input'!F246)</f>
        <v>29.8 YR SWAP: PAY 6M Libor +120 bp GBP RCV 6.00000% GBP 15.0 M MAT: 13-MAY-2038</v>
      </c>
      <c r="F483" s="1306" t="str">
        <f>IF('R8a - Net Debt input'!G246 = "","",'R8a - Net Debt input'!G246)</f>
        <v>GBP</v>
      </c>
      <c r="G483" s="1306" t="str">
        <f>IF('R8a - Net Debt input'!H246 = "","",'R8a - Net Debt input'!H246)</f>
        <v>GBP</v>
      </c>
      <c r="H483" s="1604">
        <f>IF('R8a - Net Debt input'!I246 = "","",'R8a - Net Debt input'!I246)</f>
        <v>-15</v>
      </c>
      <c r="I483" s="1307" t="str">
        <f>IF('R8a - Net Debt input'!J246 = "","",'R8a - Net Debt input'!J246)</f>
        <v>6M</v>
      </c>
      <c r="J483" s="364"/>
      <c r="K483" s="364"/>
      <c r="L483" s="1481"/>
      <c r="M483" s="1534">
        <v>0</v>
      </c>
      <c r="N483" s="1534">
        <v>0</v>
      </c>
      <c r="O483" s="1534">
        <v>0</v>
      </c>
      <c r="P483" s="1534">
        <v>0</v>
      </c>
      <c r="Q483" s="1151">
        <v>-0.64376294999999994</v>
      </c>
      <c r="R483" s="1151">
        <v>-0.6</v>
      </c>
      <c r="S483" s="1151">
        <v>-0.6</v>
      </c>
      <c r="T483" s="1151">
        <v>-0.62897454490943905</v>
      </c>
      <c r="U483" s="1151">
        <v>-0.65003487192514509</v>
      </c>
      <c r="V483" s="1151">
        <v>-0.65544202486770209</v>
      </c>
      <c r="W483" s="1151">
        <v>-0.63886032842183904</v>
      </c>
      <c r="X483" s="1151">
        <v>-0.62937257196763496</v>
      </c>
      <c r="Y483" s="1151">
        <v>-0.62617530137605393</v>
      </c>
    </row>
    <row r="484" spans="2:25" outlineLevel="1">
      <c r="B484" s="655" t="s">
        <v>963</v>
      </c>
      <c r="C484" s="1274">
        <f>IF('R8a - Net Debt input'!D247 = "","",'R8a - Net Debt input'!D247)</f>
        <v>39647</v>
      </c>
      <c r="D484" s="1274">
        <f>IF('R8a - Net Debt input'!E247 = "","",'R8a - Net Debt input'!E247)</f>
        <v>50538</v>
      </c>
      <c r="E484" s="1305" t="str">
        <f>IF('R8a - Net Debt input'!F247 = "","",'R8a - Net Debt input'!F247)</f>
        <v>29.8 YR SWAP: PAY 6M Libor +117 bp GBP RCV 6.00000% GBP 15.0 M MAT: 13-MAY-2038</v>
      </c>
      <c r="F484" s="1306" t="str">
        <f>IF('R8a - Net Debt input'!G247 = "","",'R8a - Net Debt input'!G247)</f>
        <v>GBP</v>
      </c>
      <c r="G484" s="1306" t="str">
        <f>IF('R8a - Net Debt input'!H247 = "","",'R8a - Net Debt input'!H247)</f>
        <v>GBP</v>
      </c>
      <c r="H484" s="1604">
        <f>IF('R8a - Net Debt input'!I247 = "","",'R8a - Net Debt input'!I247)</f>
        <v>-15</v>
      </c>
      <c r="I484" s="1307" t="str">
        <f>IF('R8a - Net Debt input'!J247 = "","",'R8a - Net Debt input'!J247)</f>
        <v>6M</v>
      </c>
      <c r="J484" s="364"/>
      <c r="K484" s="364"/>
      <c r="L484" s="1481"/>
      <c r="M484" s="1534">
        <v>0</v>
      </c>
      <c r="N484" s="1534">
        <v>0</v>
      </c>
      <c r="O484" s="1534">
        <v>0</v>
      </c>
      <c r="P484" s="1534">
        <v>0</v>
      </c>
      <c r="Q484" s="1151">
        <v>-0.64825061999999989</v>
      </c>
      <c r="R484" s="1151">
        <v>-0.6</v>
      </c>
      <c r="S484" s="1151">
        <v>-0.6</v>
      </c>
      <c r="T484" s="1151">
        <v>-0.63346221409770997</v>
      </c>
      <c r="U484" s="1151">
        <v>-0.65453487250911302</v>
      </c>
      <c r="V484" s="1151">
        <v>-0.65994201888667203</v>
      </c>
      <c r="W484" s="1151">
        <v>-0.64337265353172901</v>
      </c>
      <c r="X484" s="1151">
        <v>-0.63387257225480598</v>
      </c>
      <c r="Y484" s="1151">
        <v>-0.63067530137605399</v>
      </c>
    </row>
    <row r="485" spans="2:25" outlineLevel="1">
      <c r="B485" s="655" t="s">
        <v>964</v>
      </c>
      <c r="C485" s="1274">
        <f>IF('R8a - Net Debt input'!D248 = "","",'R8a - Net Debt input'!D248)</f>
        <v>39836</v>
      </c>
      <c r="D485" s="1274">
        <f>IF('R8a - Net Debt input'!E248 = "","",'R8a - Net Debt input'!E248)</f>
        <v>50538</v>
      </c>
      <c r="E485" s="1305" t="str">
        <f>IF('R8a - Net Debt input'!F248 = "","",'R8a - Net Debt input'!F248)</f>
        <v>29.3 YR SWAP: PAY 6M Libor +213 bp GBP RCV 6.00000% GBP 23.0 M MAT: 13-MAY-2038</v>
      </c>
      <c r="F485" s="1306" t="str">
        <f>IF('R8a - Net Debt input'!G248 = "","",'R8a - Net Debt input'!G248)</f>
        <v>GBP</v>
      </c>
      <c r="G485" s="1306" t="str">
        <f>IF('R8a - Net Debt input'!H248 = "","",'R8a - Net Debt input'!H248)</f>
        <v>GBP</v>
      </c>
      <c r="H485" s="1604">
        <f>IF('R8a - Net Debt input'!I248 = "","",'R8a - Net Debt input'!I248)</f>
        <v>-23</v>
      </c>
      <c r="I485" s="1307" t="str">
        <f>IF('R8a - Net Debt input'!J248 = "","",'R8a - Net Debt input'!J248)</f>
        <v>6M</v>
      </c>
      <c r="J485" s="364"/>
      <c r="K485" s="364"/>
      <c r="L485" s="1481"/>
      <c r="M485" s="1534">
        <v>0</v>
      </c>
      <c r="N485" s="1534">
        <v>0</v>
      </c>
      <c r="O485" s="1534">
        <v>0</v>
      </c>
      <c r="P485" s="1534">
        <v>0</v>
      </c>
      <c r="Q485" s="1151">
        <v>-0.77401858000000001</v>
      </c>
      <c r="R485" s="1151">
        <v>-1</v>
      </c>
      <c r="S485" s="1151">
        <v>-0.7</v>
      </c>
      <c r="T485" s="1151">
        <v>-0.75134303633301991</v>
      </c>
      <c r="U485" s="1151">
        <v>-0.78305013400085099</v>
      </c>
      <c r="V485" s="1151">
        <v>-0.79134110605285801</v>
      </c>
      <c r="W485" s="1151">
        <v>-0.7653304378438901</v>
      </c>
      <c r="X485" s="1151">
        <v>-0.75136795276538504</v>
      </c>
      <c r="Y485" s="1151">
        <v>-0.74646546728490304</v>
      </c>
    </row>
    <row r="486" spans="2:25" outlineLevel="1">
      <c r="B486" s="655" t="s">
        <v>965</v>
      </c>
      <c r="C486" s="1274">
        <f>IF('R8a - Net Debt input'!D249 = "","",'R8a - Net Debt input'!D249)</f>
        <v>40309</v>
      </c>
      <c r="D486" s="1274">
        <f>IF('R8a - Net Debt input'!E249 = "","",'R8a - Net Debt input'!E249)</f>
        <v>50538</v>
      </c>
      <c r="E486" s="1305" t="str">
        <f>IF('R8a - Net Debt input'!F249 = "","",'R8a - Net Debt input'!F249)</f>
        <v>28 YR SWAP: PAY 6M Libor +184 bp GBP RCV 6.00000% GBP 53.0 M MAT: 13-MAY-2038</v>
      </c>
      <c r="F486" s="1306" t="str">
        <f>IF('R8a - Net Debt input'!G249 = "","",'R8a - Net Debt input'!G249)</f>
        <v>GBP</v>
      </c>
      <c r="G486" s="1306" t="str">
        <f>IF('R8a - Net Debt input'!H249 = "","",'R8a - Net Debt input'!H249)</f>
        <v>GBP</v>
      </c>
      <c r="H486" s="1604">
        <f>IF('R8a - Net Debt input'!I249 = "","",'R8a - Net Debt input'!I249)</f>
        <v>-30</v>
      </c>
      <c r="I486" s="1307" t="str">
        <f>IF('R8a - Net Debt input'!J249 = "","",'R8a - Net Debt input'!J249)</f>
        <v>6M</v>
      </c>
      <c r="J486" s="364"/>
      <c r="K486" s="364"/>
      <c r="L486" s="1481"/>
      <c r="M486" s="1534">
        <v>0</v>
      </c>
      <c r="N486" s="1534">
        <v>0</v>
      </c>
      <c r="O486" s="1534">
        <v>0</v>
      </c>
      <c r="P486" s="1534">
        <v>0</v>
      </c>
      <c r="Q486" s="1151">
        <v>-1.09859493</v>
      </c>
      <c r="R486" s="1151">
        <v>0.8</v>
      </c>
      <c r="S486" s="1151">
        <v>-1</v>
      </c>
      <c r="T486" s="1151">
        <v>-1.06901812887115</v>
      </c>
      <c r="U486" s="1151">
        <v>-1.1106197343811701</v>
      </c>
      <c r="V486" s="1151">
        <v>-1.1214340436137902</v>
      </c>
      <c r="W486" s="1151">
        <v>-1.0877516098107101</v>
      </c>
      <c r="X486" s="1151">
        <v>-1.06929514655897</v>
      </c>
      <c r="Y486" s="1151">
        <v>-1.06290061037642</v>
      </c>
    </row>
    <row r="487" spans="2:25" outlineLevel="1">
      <c r="B487" s="655" t="s">
        <v>966</v>
      </c>
      <c r="C487" s="1274">
        <f>IF('R8a - Net Debt input'!D250 = "","",'R8a - Net Debt input'!D250)</f>
        <v>40484</v>
      </c>
      <c r="D487" s="1274">
        <f>IF('R8a - Net Debt input'!E250 = "","",'R8a - Net Debt input'!E250)</f>
        <v>50538</v>
      </c>
      <c r="E487" s="1305" t="str">
        <f>IF('R8a - Net Debt input'!F250 = "","",'R8a - Net Debt input'!F250)</f>
        <v>27.5 YR SWAP: PAY 6M Libor +210 bp GBP RCV 6.00000% GBP 18.0 M MAT: 13-MAY-2038</v>
      </c>
      <c r="F487" s="1306" t="str">
        <f>IF('R8a - Net Debt input'!G250 = "","",'R8a - Net Debt input'!G250)</f>
        <v>GBP</v>
      </c>
      <c r="G487" s="1306" t="str">
        <f>IF('R8a - Net Debt input'!H250 = "","",'R8a - Net Debt input'!H250)</f>
        <v>GBP</v>
      </c>
      <c r="H487" s="1604">
        <f>IF('R8a - Net Debt input'!I250 = "","",'R8a - Net Debt input'!I250)</f>
        <v>-18</v>
      </c>
      <c r="I487" s="1307" t="str">
        <f>IF('R8a - Net Debt input'!J250 = "","",'R8a - Net Debt input'!J250)</f>
        <v>6M</v>
      </c>
      <c r="J487" s="364"/>
      <c r="K487" s="364"/>
      <c r="L487" s="1481"/>
      <c r="M487" s="1534">
        <v>0</v>
      </c>
      <c r="N487" s="1534">
        <v>0</v>
      </c>
      <c r="O487" s="1534">
        <v>0</v>
      </c>
      <c r="P487" s="1534">
        <v>0</v>
      </c>
      <c r="Q487" s="1151">
        <v>-0.61158765000000004</v>
      </c>
      <c r="R487" s="1151">
        <v>-0.6</v>
      </c>
      <c r="S487" s="1151">
        <v>-0.5</v>
      </c>
      <c r="T487" s="1151">
        <v>-0.59384156011657196</v>
      </c>
      <c r="U487" s="1151">
        <v>-0.61867183953916205</v>
      </c>
      <c r="V487" s="1151">
        <v>-0.62516042729909804</v>
      </c>
      <c r="W487" s="1151">
        <v>-0.60482027446884401</v>
      </c>
      <c r="X487" s="1151">
        <v>-0.59387708521223304</v>
      </c>
      <c r="Y487" s="1151">
        <v>-0.59004036270098792</v>
      </c>
    </row>
    <row r="488" spans="2:25" outlineLevel="1">
      <c r="B488" s="655" t="s">
        <v>967</v>
      </c>
      <c r="C488" s="1274">
        <f>IF('R8a - Net Debt input'!D251 = "","",'R8a - Net Debt input'!D251)</f>
        <v>42633</v>
      </c>
      <c r="D488" s="1274">
        <f>IF('R8a - Net Debt input'!E251 = "","",'R8a - Net Debt input'!E251)</f>
        <v>50538</v>
      </c>
      <c r="E488" s="1305" t="str">
        <f>IF('R8a - Net Debt input'!F251 = "","",'R8a - Net Debt input'!F251)</f>
        <v>21.6 YR SWAP: PAY 6.00000% GBP RCV 6M Libor +490 bp GBP 80.0 M MAT: 13-MAY-2038</v>
      </c>
      <c r="F488" s="1306" t="str">
        <f>IF('R8a - Net Debt input'!G251 = "","",'R8a - Net Debt input'!G251)</f>
        <v>GBP</v>
      </c>
      <c r="G488" s="1306" t="str">
        <f>IF('R8a - Net Debt input'!H251 = "","",'R8a - Net Debt input'!H251)</f>
        <v>GBP</v>
      </c>
      <c r="H488" s="1604">
        <f>IF('R8a - Net Debt input'!I251 = "","",'R8a - Net Debt input'!I251)</f>
        <v>-80</v>
      </c>
      <c r="I488" s="1307" t="str">
        <f>IF('R8a - Net Debt input'!J251 = "","",'R8a - Net Debt input'!J251)</f>
        <v>12m</v>
      </c>
      <c r="J488" s="364"/>
      <c r="K488" s="364"/>
      <c r="L488" s="1481"/>
      <c r="M488" s="1534">
        <v>0</v>
      </c>
      <c r="N488" s="1534">
        <v>0</v>
      </c>
      <c r="O488" s="1534">
        <v>0</v>
      </c>
      <c r="P488" s="1534">
        <v>0</v>
      </c>
      <c r="Q488" s="1151">
        <v>-1.2288748700000001</v>
      </c>
      <c r="R488" s="1151">
        <v>2.5</v>
      </c>
      <c r="S488" s="1534">
        <v>0</v>
      </c>
      <c r="T488" s="1534">
        <v>0</v>
      </c>
      <c r="U488" s="1534">
        <v>0</v>
      </c>
      <c r="V488" s="1534">
        <v>0</v>
      </c>
      <c r="W488" s="1534">
        <v>0</v>
      </c>
      <c r="X488" s="1534">
        <v>0</v>
      </c>
      <c r="Y488" s="1534">
        <v>0</v>
      </c>
    </row>
    <row r="489" spans="2:25" outlineLevel="1">
      <c r="B489" s="655" t="s">
        <v>968</v>
      </c>
      <c r="C489" s="1274">
        <f>IF('R8a - Net Debt input'!D252 = "","",'R8a - Net Debt input'!D252)</f>
        <v>42654</v>
      </c>
      <c r="D489" s="1274">
        <f>IF('R8a - Net Debt input'!E252 = "","",'R8a - Net Debt input'!E252)</f>
        <v>50538</v>
      </c>
      <c r="E489" s="1305" t="str">
        <f>IF('R8a - Net Debt input'!F252 = "","",'R8a - Net Debt input'!F252)</f>
        <v>21.6 YR SWAP: PAY 6.00000% GBP RCV 6M Libor +474 bp GBP 18.0 M MAT: 13-MAY-2038</v>
      </c>
      <c r="F489" s="1306" t="str">
        <f>IF('R8a - Net Debt input'!G252 = "","",'R8a - Net Debt input'!G252)</f>
        <v>GBP</v>
      </c>
      <c r="G489" s="1306" t="str">
        <f>IF('R8a - Net Debt input'!H252 = "","",'R8a - Net Debt input'!H252)</f>
        <v>GBP</v>
      </c>
      <c r="H489" s="1604">
        <f>IF('R8a - Net Debt input'!I252 = "","",'R8a - Net Debt input'!I252)</f>
        <v>-18</v>
      </c>
      <c r="I489" s="1307" t="str">
        <f>IF('R8a - Net Debt input'!J252 = "","",'R8a - Net Debt input'!J252)</f>
        <v>12m</v>
      </c>
      <c r="J489" s="364"/>
      <c r="K489" s="364"/>
      <c r="L489" s="1481"/>
      <c r="M489" s="1534">
        <v>0</v>
      </c>
      <c r="N489" s="1534">
        <v>0</v>
      </c>
      <c r="O489" s="1534">
        <v>0</v>
      </c>
      <c r="P489" s="1534">
        <v>0</v>
      </c>
      <c r="Q489" s="1151">
        <v>-0.30856643</v>
      </c>
      <c r="R489" s="1151">
        <v>0.1</v>
      </c>
      <c r="S489" s="1151">
        <v>0.1</v>
      </c>
      <c r="T489" s="1151">
        <v>0.120482000452313</v>
      </c>
      <c r="U489" s="1151">
        <v>0.144011838769385</v>
      </c>
      <c r="V489" s="1151">
        <v>0.15050042278807799</v>
      </c>
      <c r="W489" s="1151">
        <v>0.12885983776554699</v>
      </c>
      <c r="X489" s="1151">
        <v>0.11921708482063599</v>
      </c>
      <c r="Y489" s="1151">
        <v>0.115380362700988</v>
      </c>
    </row>
    <row r="490" spans="2:25" outlineLevel="1">
      <c r="B490" s="655" t="s">
        <v>969</v>
      </c>
      <c r="C490" s="1274">
        <f>IF('R8a - Net Debt input'!D253 = "","",'R8a - Net Debt input'!D253)</f>
        <v>40303</v>
      </c>
      <c r="D490" s="1274">
        <f>IF('R8a - Net Debt input'!E253 = "","",'R8a - Net Debt input'!E253)</f>
        <v>43893</v>
      </c>
      <c r="E490" s="1305" t="str">
        <f>IF('R8a - Net Debt input'!F253 = "","",'R8a - Net Debt input'!F253)</f>
        <v>9.8 YR SWAP: PAY 6M Libor +258 bp GBP RCV 6.37500% GBP 47.8 M MAT: 03-MAR-2020</v>
      </c>
      <c r="F490" s="1306" t="str">
        <f>IF('R8a - Net Debt input'!G253 = "","",'R8a - Net Debt input'!G253)</f>
        <v>GBP</v>
      </c>
      <c r="G490" s="1306" t="str">
        <f>IF('R8a - Net Debt input'!H253 = "","",'R8a - Net Debt input'!H253)</f>
        <v>GBP</v>
      </c>
      <c r="H490" s="1604">
        <f>IF('R8a - Net Debt input'!I253 = "","",'R8a - Net Debt input'!I253)</f>
        <v>-47.835000000000001</v>
      </c>
      <c r="I490" s="1307" t="str">
        <f>IF('R8a - Net Debt input'!J253 = "","",'R8a - Net Debt input'!J253)</f>
        <v>6M</v>
      </c>
      <c r="J490" s="364"/>
      <c r="K490" s="364"/>
      <c r="L490" s="1481"/>
      <c r="M490" s="1534">
        <v>0</v>
      </c>
      <c r="N490" s="1534">
        <v>0</v>
      </c>
      <c r="O490" s="1534">
        <v>0</v>
      </c>
      <c r="P490" s="1534">
        <v>0</v>
      </c>
      <c r="Q490" s="1151">
        <v>-1.5921443399999999</v>
      </c>
      <c r="R490" s="1151">
        <v>-1.4</v>
      </c>
      <c r="S490" s="1151">
        <v>-1.4</v>
      </c>
      <c r="T490" s="1534">
        <v>0</v>
      </c>
      <c r="U490" s="1534">
        <v>0</v>
      </c>
      <c r="V490" s="1534">
        <v>0</v>
      </c>
      <c r="W490" s="1534">
        <v>0</v>
      </c>
      <c r="X490" s="1534">
        <v>0</v>
      </c>
      <c r="Y490" s="1534">
        <v>0</v>
      </c>
    </row>
    <row r="491" spans="2:25" outlineLevel="1">
      <c r="B491" s="655" t="s">
        <v>970</v>
      </c>
      <c r="C491" s="1274">
        <f>IF('R8a - Net Debt input'!D254 = "","",'R8a - Net Debt input'!D254)</f>
        <v>40401</v>
      </c>
      <c r="D491" s="1274">
        <f>IF('R8a - Net Debt input'!E254 = "","",'R8a - Net Debt input'!E254)</f>
        <v>43893</v>
      </c>
      <c r="E491" s="1305" t="str">
        <f>IF('R8a - Net Debt input'!F254 = "","",'R8a - Net Debt input'!F254)</f>
        <v>7.5 YR SWAP: PAY 6.37500% GBP RCV 6M Libor +254 bp GBP 47.8 M MAT: 03-MAR-2020</v>
      </c>
      <c r="F491" s="1306" t="str">
        <f>IF('R8a - Net Debt input'!G254 = "","",'R8a - Net Debt input'!G254)</f>
        <v>GBP</v>
      </c>
      <c r="G491" s="1306" t="str">
        <f>IF('R8a - Net Debt input'!H254 = "","",'R8a - Net Debt input'!H254)</f>
        <v>GBP</v>
      </c>
      <c r="H491" s="1604">
        <f>IF('R8a - Net Debt input'!I254 = "","",'R8a - Net Debt input'!I254)</f>
        <v>-47.835000000000001</v>
      </c>
      <c r="I491" s="1307" t="str">
        <f>IF('R8a - Net Debt input'!J254 = "","",'R8a - Net Debt input'!J254)</f>
        <v>12m</v>
      </c>
      <c r="J491" s="364"/>
      <c r="K491" s="364"/>
      <c r="L491" s="1481"/>
      <c r="M491" s="1534">
        <v>0</v>
      </c>
      <c r="N491" s="1534">
        <v>0</v>
      </c>
      <c r="O491" s="1534">
        <v>0</v>
      </c>
      <c r="P491" s="1534">
        <v>0</v>
      </c>
      <c r="Q491" s="1151">
        <v>1.60897833</v>
      </c>
      <c r="R491" s="1151">
        <v>1.5</v>
      </c>
      <c r="S491" s="1151">
        <v>1.4</v>
      </c>
      <c r="T491" s="1534">
        <v>0</v>
      </c>
      <c r="U491" s="1534">
        <v>0</v>
      </c>
      <c r="V491" s="1534">
        <v>0</v>
      </c>
      <c r="W491" s="1534">
        <v>0</v>
      </c>
      <c r="X491" s="1534">
        <v>0</v>
      </c>
      <c r="Y491" s="1534">
        <v>0</v>
      </c>
    </row>
    <row r="492" spans="2:25" outlineLevel="1">
      <c r="B492" s="655" t="s">
        <v>971</v>
      </c>
      <c r="C492" s="1274">
        <f>IF('R8a - Net Debt input'!D255 = "","",'R8a - Net Debt input'!D255)</f>
        <v>36977</v>
      </c>
      <c r="D492" s="1274">
        <f>IF('R8a - Net Debt input'!E255 = "","",'R8a - Net Debt input'!E255)</f>
        <v>47434</v>
      </c>
      <c r="E492" s="1305" t="str">
        <f>IF('R8a - Net Debt input'!F255 = "","",'R8a - Net Debt input'!F255)</f>
        <v>28.6 YR SWAP: PAY 5.63500% GBP RCV 6M Libor +39 bp GBP 10.0 M MAT: 12-NOV-2029</v>
      </c>
      <c r="F492" s="1306" t="str">
        <f>IF('R8a - Net Debt input'!G255 = "","",'R8a - Net Debt input'!G255)</f>
        <v>GBP</v>
      </c>
      <c r="G492" s="1306" t="str">
        <f>IF('R8a - Net Debt input'!H255 = "","",'R8a - Net Debt input'!H255)</f>
        <v>GBP</v>
      </c>
      <c r="H492" s="1604">
        <f>IF('R8a - Net Debt input'!I255 = "","",'R8a - Net Debt input'!I255)</f>
        <v>-10</v>
      </c>
      <c r="I492" s="1307" t="str">
        <f>IF('R8a - Net Debt input'!J255 = "","",'R8a - Net Debt input'!J255)</f>
        <v>6m</v>
      </c>
      <c r="J492" s="364"/>
      <c r="K492" s="364"/>
      <c r="L492" s="1481"/>
      <c r="M492" s="1534">
        <v>0</v>
      </c>
      <c r="N492" s="1534">
        <v>0</v>
      </c>
      <c r="O492" s="1534">
        <v>0</v>
      </c>
      <c r="P492" s="1534">
        <v>0</v>
      </c>
      <c r="Q492" s="1151">
        <v>0.47233585</v>
      </c>
      <c r="R492" s="1151">
        <v>0.5</v>
      </c>
      <c r="S492" s="1151">
        <v>0.4</v>
      </c>
      <c r="T492" s="1151">
        <v>0.46437689693582695</v>
      </c>
      <c r="U492" s="1151">
        <v>0.47808995883977901</v>
      </c>
      <c r="V492" s="1151">
        <v>0.48181400453810302</v>
      </c>
      <c r="W492" s="1151">
        <v>0.47211942847749999</v>
      </c>
      <c r="X492" s="1151">
        <v>0.46486714129378903</v>
      </c>
      <c r="Y492" s="1151">
        <v>0.462176407513812</v>
      </c>
    </row>
    <row r="493" spans="2:25" outlineLevel="1">
      <c r="B493" s="655" t="s">
        <v>972</v>
      </c>
      <c r="C493" s="1274">
        <f>IF('R8a - Net Debt input'!D256 = "","",'R8a - Net Debt input'!D256)</f>
        <v>37162</v>
      </c>
      <c r="D493" s="1274">
        <f>IF('R8a - Net Debt input'!E256 = "","",'R8a - Net Debt input'!E256)</f>
        <v>47434</v>
      </c>
      <c r="E493" s="1305" t="str">
        <f>IF('R8a - Net Debt input'!F256 = "","",'R8a - Net Debt input'!F256)</f>
        <v>28.1 YR SWAP: PAY 5.64250% GBP RCV 6M Libor +39 bp GBP 9.8 M MAT: 12-NOV-2029</v>
      </c>
      <c r="F493" s="1306" t="str">
        <f>IF('R8a - Net Debt input'!G256 = "","",'R8a - Net Debt input'!G256)</f>
        <v>GBP</v>
      </c>
      <c r="G493" s="1306" t="str">
        <f>IF('R8a - Net Debt input'!H256 = "","",'R8a - Net Debt input'!H256)</f>
        <v>GBP</v>
      </c>
      <c r="H493" s="1604">
        <f>IF('R8a - Net Debt input'!I256 = "","",'R8a - Net Debt input'!I256)</f>
        <v>-9.75</v>
      </c>
      <c r="I493" s="1307" t="str">
        <f>IF('R8a - Net Debt input'!J256 = "","",'R8a - Net Debt input'!J256)</f>
        <v>6m</v>
      </c>
      <c r="J493" s="364"/>
      <c r="K493" s="364"/>
      <c r="L493" s="1481"/>
      <c r="M493" s="1534">
        <v>0</v>
      </c>
      <c r="N493" s="1534">
        <v>0</v>
      </c>
      <c r="O493" s="1534">
        <v>0</v>
      </c>
      <c r="P493" s="1534">
        <v>0</v>
      </c>
      <c r="Q493" s="1151">
        <v>0.46125669000000008</v>
      </c>
      <c r="R493" s="1151">
        <v>0.4</v>
      </c>
      <c r="S493" s="1151">
        <v>0.4</v>
      </c>
      <c r="T493" s="1151">
        <v>0.45349671605306296</v>
      </c>
      <c r="U493" s="1151">
        <v>0.46686895392265199</v>
      </c>
      <c r="V493" s="1151">
        <v>0.470499903637767</v>
      </c>
      <c r="W493" s="1151">
        <v>0.46104969363926601</v>
      </c>
      <c r="X493" s="1151">
        <v>0.45397671730860301</v>
      </c>
      <c r="Y493" s="1151">
        <v>0.45135324044198899</v>
      </c>
    </row>
    <row r="494" spans="2:25" outlineLevel="1">
      <c r="B494" s="655" t="s">
        <v>973</v>
      </c>
      <c r="C494" s="1274">
        <f>IF('R8a - Net Debt input'!D257 = "","",'R8a - Net Debt input'!D257)</f>
        <v>42278</v>
      </c>
      <c r="D494" s="1274">
        <f>IF('R8a - Net Debt input'!E257 = "","",'R8a - Net Debt input'!E257)</f>
        <v>47434</v>
      </c>
      <c r="E494" s="1305" t="str">
        <f>IF('R8a - Net Debt input'!F257 = "","",'R8a - Net Debt input'!F257)</f>
        <v>14.1 YR SWAP: PAY 5.84500% GBP RCV 6M Libor +39 bp GBP 12.5 M MAT: 12-NOV-2029</v>
      </c>
      <c r="F494" s="1306" t="str">
        <f>IF('R8a - Net Debt input'!G257 = "","",'R8a - Net Debt input'!G257)</f>
        <v>GBP</v>
      </c>
      <c r="G494" s="1306" t="str">
        <f>IF('R8a - Net Debt input'!H257 = "","",'R8a - Net Debt input'!H257)</f>
        <v>GBP</v>
      </c>
      <c r="H494" s="1604">
        <f>IF('R8a - Net Debt input'!I257 = "","",'R8a - Net Debt input'!I257)</f>
        <v>-12.5</v>
      </c>
      <c r="I494" s="1307" t="str">
        <f>IF('R8a - Net Debt input'!J257 = "","",'R8a - Net Debt input'!J257)</f>
        <v>6m</v>
      </c>
      <c r="J494" s="364"/>
      <c r="K494" s="364"/>
      <c r="L494" s="1481"/>
      <c r="M494" s="1534">
        <v>0</v>
      </c>
      <c r="N494" s="1534">
        <v>0</v>
      </c>
      <c r="O494" s="1534">
        <v>0</v>
      </c>
      <c r="P494" s="1534">
        <v>0</v>
      </c>
      <c r="Q494" s="1151">
        <v>0.61659790000000003</v>
      </c>
      <c r="R494" s="1151">
        <v>0.6</v>
      </c>
      <c r="S494" s="1151">
        <v>0.6</v>
      </c>
      <c r="T494" s="1151">
        <v>0.60664919427812491</v>
      </c>
      <c r="U494" s="1151">
        <v>0.62386243872928204</v>
      </c>
      <c r="V494" s="1151">
        <v>0.628517507456403</v>
      </c>
      <c r="W494" s="1151">
        <v>0.61647120623948704</v>
      </c>
      <c r="X494" s="1151">
        <v>0.60733391785107205</v>
      </c>
      <c r="Y494" s="1151">
        <v>0.60397050055248602</v>
      </c>
    </row>
    <row r="495" spans="2:25" outlineLevel="1">
      <c r="B495" s="655" t="s">
        <v>974</v>
      </c>
      <c r="C495" s="1274">
        <f>IF('R8a - Net Debt input'!D258 = "","",'R8a - Net Debt input'!D258)</f>
        <v>39938</v>
      </c>
      <c r="D495" s="1274">
        <f>IF('R8a - Net Debt input'!E258 = "","",'R8a - Net Debt input'!E258)</f>
        <v>43252</v>
      </c>
      <c r="E495" s="1305" t="str">
        <f>IF('R8a - Net Debt input'!F258 = "","",'R8a - Net Debt input'!F258)</f>
        <v>9.1 YR SWAP: PAY 3.88200% GBP RCV 6M Libor +21 bp GBP 50.0 M MAT: 01-JUN-2018</v>
      </c>
      <c r="F495" s="1306" t="str">
        <f>IF('R8a - Net Debt input'!G258 = "","",'R8a - Net Debt input'!G258)</f>
        <v>GBP</v>
      </c>
      <c r="G495" s="1306" t="str">
        <f>IF('R8a - Net Debt input'!H258 = "","",'R8a - Net Debt input'!H258)</f>
        <v>GBP</v>
      </c>
      <c r="H495" s="1604">
        <f>IF('R8a - Net Debt input'!I258 = "","",'R8a - Net Debt input'!I258)</f>
        <v>-50</v>
      </c>
      <c r="I495" s="1307" t="str">
        <f>IF('R8a - Net Debt input'!J258 = "","",'R8a - Net Debt input'!J258)</f>
        <v>6m</v>
      </c>
      <c r="J495" s="364"/>
      <c r="K495" s="364"/>
      <c r="L495" s="1481"/>
      <c r="M495" s="1534">
        <v>0</v>
      </c>
      <c r="N495" s="1534">
        <v>0</v>
      </c>
      <c r="O495" s="1534">
        <v>0</v>
      </c>
      <c r="P495" s="1534">
        <v>0</v>
      </c>
      <c r="Q495" s="1151">
        <v>1.5921369299999999</v>
      </c>
      <c r="R495" s="1151">
        <v>0.8</v>
      </c>
      <c r="S495" s="1534">
        <v>0</v>
      </c>
      <c r="T495" s="1534">
        <v>0</v>
      </c>
      <c r="U495" s="1534">
        <v>0</v>
      </c>
      <c r="V495" s="1534">
        <v>0</v>
      </c>
      <c r="W495" s="1534">
        <v>0</v>
      </c>
      <c r="X495" s="1534">
        <v>0</v>
      </c>
      <c r="Y495" s="1534">
        <v>0</v>
      </c>
    </row>
    <row r="496" spans="2:25" outlineLevel="1">
      <c r="B496" s="655" t="s">
        <v>975</v>
      </c>
      <c r="C496" s="1274">
        <f>IF('R8a - Net Debt input'!D259 = "","",'R8a - Net Debt input'!D259)</f>
        <v>39939</v>
      </c>
      <c r="D496" s="1274">
        <f>IF('R8a - Net Debt input'!E259 = "","",'R8a - Net Debt input'!E259)</f>
        <v>43252</v>
      </c>
      <c r="E496" s="1305" t="str">
        <f>IF('R8a - Net Debt input'!F259 = "","",'R8a - Net Debt input'!F259)</f>
        <v>9.1 YR SWAP: PAY 3.94250% GBP RCV 6M Libor +21 bp GBP 49.5 M MAT: 01-JUN-2018</v>
      </c>
      <c r="F496" s="1306" t="str">
        <f>IF('R8a - Net Debt input'!G259 = "","",'R8a - Net Debt input'!G259)</f>
        <v>GBP</v>
      </c>
      <c r="G496" s="1306" t="str">
        <f>IF('R8a - Net Debt input'!H259 = "","",'R8a - Net Debt input'!H259)</f>
        <v>GBP</v>
      </c>
      <c r="H496" s="1604">
        <f>IF('R8a - Net Debt input'!I259 = "","",'R8a - Net Debt input'!I259)</f>
        <v>-49.466666670000002</v>
      </c>
      <c r="I496" s="1307" t="str">
        <f>IF('R8a - Net Debt input'!J259 = "","",'R8a - Net Debt input'!J259)</f>
        <v>6m</v>
      </c>
      <c r="J496" s="364"/>
      <c r="K496" s="364"/>
      <c r="L496" s="1481"/>
      <c r="M496" s="1534">
        <v>0</v>
      </c>
      <c r="N496" s="1534">
        <v>0</v>
      </c>
      <c r="O496" s="1534">
        <v>0</v>
      </c>
      <c r="P496" s="1534">
        <v>0</v>
      </c>
      <c r="Q496" s="1151">
        <v>1.6050814799999999</v>
      </c>
      <c r="R496" s="1151">
        <v>0.8</v>
      </c>
      <c r="S496" s="1534">
        <v>0</v>
      </c>
      <c r="T496" s="1534">
        <v>0</v>
      </c>
      <c r="U496" s="1534">
        <v>0</v>
      </c>
      <c r="V496" s="1534">
        <v>0</v>
      </c>
      <c r="W496" s="1534">
        <v>0</v>
      </c>
      <c r="X496" s="1534">
        <v>0</v>
      </c>
      <c r="Y496" s="1534">
        <v>0</v>
      </c>
    </row>
    <row r="497" spans="2:31" outlineLevel="1">
      <c r="B497" s="655" t="s">
        <v>976</v>
      </c>
      <c r="C497" s="1274">
        <f>IF('R8a - Net Debt input'!D260 = "","",'R8a - Net Debt input'!D260)</f>
        <v>40310</v>
      </c>
      <c r="D497" s="1274">
        <f>IF('R8a - Net Debt input'!E260 = "","",'R8a - Net Debt input'!E260)</f>
        <v>43252</v>
      </c>
      <c r="E497" s="1305" t="str">
        <f>IF('R8a - Net Debt input'!F260 = "","",'R8a - Net Debt input'!F260)</f>
        <v>8.1 YR SWAP: PAY 6M Libor +21 bp GBP RCV 3.67250% GBP 89.5 M MAT: 01-JUN-2018</v>
      </c>
      <c r="F497" s="1306" t="str">
        <f>IF('R8a - Net Debt input'!G260 = "","",'R8a - Net Debt input'!G260)</f>
        <v>GBP</v>
      </c>
      <c r="G497" s="1306" t="str">
        <f>IF('R8a - Net Debt input'!H260 = "","",'R8a - Net Debt input'!H260)</f>
        <v>GBP</v>
      </c>
      <c r="H497" s="1604">
        <f>IF('R8a - Net Debt input'!I260 = "","",'R8a - Net Debt input'!I260)</f>
        <v>-89.52</v>
      </c>
      <c r="I497" s="1307" t="str">
        <f>IF('R8a - Net Debt input'!J260 = "","",'R8a - Net Debt input'!J260)</f>
        <v>6M</v>
      </c>
      <c r="J497" s="364"/>
      <c r="K497" s="364"/>
      <c r="L497" s="1481"/>
      <c r="M497" s="1534">
        <v>0</v>
      </c>
      <c r="N497" s="1534">
        <v>0</v>
      </c>
      <c r="O497" s="1534">
        <v>0</v>
      </c>
      <c r="P497" s="1534">
        <v>0</v>
      </c>
      <c r="Q497" s="1151">
        <v>-2.6630175600000001</v>
      </c>
      <c r="R497" s="1151">
        <v>-1.3</v>
      </c>
      <c r="S497" s="1534">
        <v>0</v>
      </c>
      <c r="T497" s="1534">
        <v>0</v>
      </c>
      <c r="U497" s="1534">
        <v>0</v>
      </c>
      <c r="V497" s="1534">
        <v>0</v>
      </c>
      <c r="W497" s="1534">
        <v>0</v>
      </c>
      <c r="X497" s="1534">
        <v>0</v>
      </c>
      <c r="Y497" s="1534">
        <v>0</v>
      </c>
    </row>
    <row r="498" spans="2:31" outlineLevel="1">
      <c r="B498" s="655" t="s">
        <v>977</v>
      </c>
      <c r="C498" s="1274">
        <f>IF('R8a - Net Debt input'!D261 = "","",'R8a - Net Debt input'!D261)</f>
        <v>40401</v>
      </c>
      <c r="D498" s="1274">
        <f>IF('R8a - Net Debt input'!E261 = "","",'R8a - Net Debt input'!E261)</f>
        <v>43252</v>
      </c>
      <c r="E498" s="1305" t="str">
        <f>IF('R8a - Net Debt input'!F261 = "","",'R8a - Net Debt input'!F261)</f>
        <v>6 YR SWAP: PAY 3.65500% GBP RCV 6M Libor +21 bp GBP 89.5 M MAT: 01-JUN-2018</v>
      </c>
      <c r="F498" s="1306" t="str">
        <f>IF('R8a - Net Debt input'!G261 = "","",'R8a - Net Debt input'!G261)</f>
        <v>GBP</v>
      </c>
      <c r="G498" s="1306" t="str">
        <f>IF('R8a - Net Debt input'!H261 = "","",'R8a - Net Debt input'!H261)</f>
        <v>GBP</v>
      </c>
      <c r="H498" s="1604">
        <f>IF('R8a - Net Debt input'!I261 = "","",'R8a - Net Debt input'!I261)</f>
        <v>-89.52</v>
      </c>
      <c r="I498" s="1307" t="str">
        <f>IF('R8a - Net Debt input'!J261 = "","",'R8a - Net Debt input'!J261)</f>
        <v>6m</v>
      </c>
      <c r="J498" s="364"/>
      <c r="K498" s="364"/>
      <c r="L498" s="1481"/>
      <c r="M498" s="1534">
        <v>0</v>
      </c>
      <c r="N498" s="1534">
        <v>0</v>
      </c>
      <c r="O498" s="1534">
        <v>0</v>
      </c>
      <c r="P498" s="1534">
        <v>0</v>
      </c>
      <c r="Q498" s="1151">
        <v>2.6473515600000002</v>
      </c>
      <c r="R498" s="1151">
        <v>1.3</v>
      </c>
      <c r="S498" s="1534">
        <v>0</v>
      </c>
      <c r="T498" s="1534">
        <v>0</v>
      </c>
      <c r="U498" s="1534">
        <v>0</v>
      </c>
      <c r="V498" s="1534">
        <v>0</v>
      </c>
      <c r="W498" s="1534">
        <v>0</v>
      </c>
      <c r="X498" s="1534">
        <v>0</v>
      </c>
      <c r="Y498" s="1534">
        <v>0</v>
      </c>
    </row>
    <row r="499" spans="2:31" outlineLevel="1">
      <c r="B499" s="655" t="s">
        <v>978</v>
      </c>
      <c r="C499" s="1274">
        <f>IF('R8a - Net Debt input'!D262 = "","",'R8a - Net Debt input'!D262)</f>
        <v>40484</v>
      </c>
      <c r="D499" s="1274">
        <f>IF('R8a - Net Debt input'!E262 = "","",'R8a - Net Debt input'!E262)</f>
        <v>43252</v>
      </c>
      <c r="E499" s="1305" t="str">
        <f>IF('R8a - Net Debt input'!F262 = "","",'R8a - Net Debt input'!F262)</f>
        <v>7.6 YR SWAP: PAY 2.93650% GBP RCV 6M Libor +21 bp GBP 44.7 M MAT: 01-JUN-2018</v>
      </c>
      <c r="F499" s="1306" t="str">
        <f>IF('R8a - Net Debt input'!G262 = "","",'R8a - Net Debt input'!G262)</f>
        <v>GBP</v>
      </c>
      <c r="G499" s="1306" t="str">
        <f>IF('R8a - Net Debt input'!H262 = "","",'R8a - Net Debt input'!H262)</f>
        <v>GBP</v>
      </c>
      <c r="H499" s="1604">
        <f>IF('R8a - Net Debt input'!I262 = "","",'R8a - Net Debt input'!I262)</f>
        <v>-44.7</v>
      </c>
      <c r="I499" s="1307" t="str">
        <f>IF('R8a - Net Debt input'!J262 = "","",'R8a - Net Debt input'!J262)</f>
        <v>6m</v>
      </c>
      <c r="J499" s="364"/>
      <c r="K499" s="364"/>
      <c r="L499" s="1481"/>
      <c r="M499" s="1534">
        <v>0</v>
      </c>
      <c r="N499" s="1534">
        <v>0</v>
      </c>
      <c r="O499" s="1534">
        <v>0</v>
      </c>
      <c r="P499" s="1534">
        <v>0</v>
      </c>
      <c r="Q499" s="1151">
        <v>0.99882769999999999</v>
      </c>
      <c r="R499" s="1151">
        <v>0.5</v>
      </c>
      <c r="S499" s="1534">
        <v>0</v>
      </c>
      <c r="T499" s="1534">
        <v>0</v>
      </c>
      <c r="U499" s="1534">
        <v>0</v>
      </c>
      <c r="V499" s="1534">
        <v>0</v>
      </c>
      <c r="W499" s="1534">
        <v>0</v>
      </c>
      <c r="X499" s="1534">
        <v>0</v>
      </c>
      <c r="Y499" s="1534">
        <v>0</v>
      </c>
    </row>
    <row r="500" spans="2:31" outlineLevel="1">
      <c r="B500" s="655" t="s">
        <v>979</v>
      </c>
      <c r="C500" s="1274">
        <f>IF('R8a - Net Debt input'!D263 = "","",'R8a - Net Debt input'!D263)</f>
        <v>40529</v>
      </c>
      <c r="D500" s="1274">
        <f>IF('R8a - Net Debt input'!E263 = "","",'R8a - Net Debt input'!E263)</f>
        <v>43252</v>
      </c>
      <c r="E500" s="1305" t="str">
        <f>IF('R8a - Net Debt input'!F263 = "","",'R8a - Net Debt input'!F263)</f>
        <v>7.5 YR SWAP: PAY 3.51750% GBP RCV 6M Libor +19 bp GBP 24.9 M MAT: 01-JUN-2018</v>
      </c>
      <c r="F500" s="1306" t="str">
        <f>IF('R8a - Net Debt input'!G263 = "","",'R8a - Net Debt input'!G263)</f>
        <v>GBP</v>
      </c>
      <c r="G500" s="1306" t="str">
        <f>IF('R8a - Net Debt input'!H263 = "","",'R8a - Net Debt input'!H263)</f>
        <v>GBP</v>
      </c>
      <c r="H500" s="1604">
        <f>IF('R8a - Net Debt input'!I263 = "","",'R8a - Net Debt input'!I263)</f>
        <v>-24.866666670000001</v>
      </c>
      <c r="I500" s="1307" t="str">
        <f>IF('R8a - Net Debt input'!J263 = "","",'R8a - Net Debt input'!J263)</f>
        <v>6m</v>
      </c>
      <c r="J500" s="364"/>
      <c r="K500" s="364"/>
      <c r="L500" s="1481"/>
      <c r="M500" s="1534">
        <v>0</v>
      </c>
      <c r="N500" s="1534">
        <v>0</v>
      </c>
      <c r="O500" s="1534">
        <v>0</v>
      </c>
      <c r="P500" s="1534">
        <v>0</v>
      </c>
      <c r="Q500" s="1151">
        <v>0.70451589999999997</v>
      </c>
      <c r="R500" s="1151">
        <v>0.3</v>
      </c>
      <c r="S500" s="1534">
        <v>0</v>
      </c>
      <c r="T500" s="1534">
        <v>0</v>
      </c>
      <c r="U500" s="1534">
        <v>0</v>
      </c>
      <c r="V500" s="1534">
        <v>0</v>
      </c>
      <c r="W500" s="1534">
        <v>0</v>
      </c>
      <c r="X500" s="1534">
        <v>0</v>
      </c>
      <c r="Y500" s="1534">
        <v>0</v>
      </c>
    </row>
    <row r="501" spans="2:31" outlineLevel="1">
      <c r="B501" s="655" t="s">
        <v>980</v>
      </c>
      <c r="C501" s="1274">
        <f>IF('R8a - Net Debt input'!D264 = "","",'R8a - Net Debt input'!D264)</f>
        <v>40529</v>
      </c>
      <c r="D501" s="1274">
        <f>IF('R8a - Net Debt input'!E264 = "","",'R8a - Net Debt input'!E264)</f>
        <v>43252</v>
      </c>
      <c r="E501" s="1305" t="str">
        <f>IF('R8a - Net Debt input'!F264 = "","",'R8a - Net Debt input'!F264)</f>
        <v>7.5 YR SWAP: PAY 3.53400% GBP RCV 6M Libor +21 bp GBP 24.9 M MAT: 01-JUN-2018</v>
      </c>
      <c r="F501" s="1306" t="str">
        <f>IF('R8a - Net Debt input'!G264 = "","",'R8a - Net Debt input'!G264)</f>
        <v>GBP</v>
      </c>
      <c r="G501" s="1306" t="str">
        <f>IF('R8a - Net Debt input'!H264 = "","",'R8a - Net Debt input'!H264)</f>
        <v>GBP</v>
      </c>
      <c r="H501" s="1604">
        <f>IF('R8a - Net Debt input'!I264 = "","",'R8a - Net Debt input'!I264)</f>
        <v>-24.866666670000001</v>
      </c>
      <c r="I501" s="1307" t="str">
        <f>IF('R8a - Net Debt input'!J264 = "","",'R8a - Net Debt input'!J264)</f>
        <v>6m</v>
      </c>
      <c r="J501" s="364"/>
      <c r="K501" s="364"/>
      <c r="L501" s="1481"/>
      <c r="M501" s="1534">
        <v>0</v>
      </c>
      <c r="N501" s="1534">
        <v>0</v>
      </c>
      <c r="O501" s="1534">
        <v>0</v>
      </c>
      <c r="P501" s="1534">
        <v>0</v>
      </c>
      <c r="Q501" s="1151">
        <v>0.70364556</v>
      </c>
      <c r="R501" s="1151">
        <v>0.3</v>
      </c>
      <c r="S501" s="1534">
        <v>0</v>
      </c>
      <c r="T501" s="1534">
        <v>0</v>
      </c>
      <c r="U501" s="1534">
        <v>0</v>
      </c>
      <c r="V501" s="1534">
        <v>0</v>
      </c>
      <c r="W501" s="1534">
        <v>0</v>
      </c>
      <c r="X501" s="1534">
        <v>0</v>
      </c>
      <c r="Y501" s="1534">
        <v>0</v>
      </c>
    </row>
    <row r="502" spans="2:31" outlineLevel="1">
      <c r="B502" s="655" t="s">
        <v>981</v>
      </c>
      <c r="C502" s="1274">
        <f>IF('R8a - Net Debt input'!D265 = "","",'R8a - Net Debt input'!D265)</f>
        <v>36336</v>
      </c>
      <c r="D502" s="1274">
        <f>IF('R8a - Net Debt input'!E265 = "","",'R8a - Net Debt input'!E265)</f>
        <v>44504</v>
      </c>
      <c r="E502" s="1305" t="str">
        <f>IF('R8a - Net Debt input'!F265 = "","",'R8a - Net Debt input'!F265)</f>
        <v>22.4 YR SWAP: PAY 6M Libor +337 bp GBP RCV 9.10498% GBP 26.8 M MAT: 04-NOV-2021</v>
      </c>
      <c r="F502" s="1306" t="str">
        <f>IF('R8a - Net Debt input'!G265 = "","",'R8a - Net Debt input'!G265)</f>
        <v>GBP</v>
      </c>
      <c r="G502" s="1306" t="str">
        <f>IF('R8a - Net Debt input'!H265 = "","",'R8a - Net Debt input'!H265)</f>
        <v>GBP</v>
      </c>
      <c r="H502" s="1604">
        <f>IF('R8a - Net Debt input'!I265 = "","",'R8a - Net Debt input'!I265)</f>
        <v>-26.792959</v>
      </c>
      <c r="I502" s="1307" t="str">
        <f>IF('R8a - Net Debt input'!J265 = "","",'R8a - Net Debt input'!J265)</f>
        <v>6M</v>
      </c>
      <c r="J502" s="364"/>
      <c r="K502" s="364"/>
      <c r="L502" s="1481"/>
      <c r="M502" s="1534">
        <v>0</v>
      </c>
      <c r="N502" s="1534">
        <v>0</v>
      </c>
      <c r="O502" s="1534">
        <v>0</v>
      </c>
      <c r="P502" s="1534">
        <v>0</v>
      </c>
      <c r="Q502" s="1534">
        <v>0</v>
      </c>
      <c r="R502" s="1534">
        <v>0</v>
      </c>
      <c r="S502" s="1534">
        <v>0</v>
      </c>
      <c r="T502" s="1534">
        <v>0</v>
      </c>
      <c r="U502" s="1534">
        <v>0</v>
      </c>
      <c r="V502" s="1534">
        <v>0</v>
      </c>
      <c r="W502" s="1534">
        <v>0</v>
      </c>
      <c r="X502" s="1534">
        <v>0</v>
      </c>
      <c r="Y502" s="1534">
        <v>0</v>
      </c>
    </row>
    <row r="503" spans="2:31" outlineLevel="1">
      <c r="B503" s="655" t="s">
        <v>982</v>
      </c>
      <c r="C503" s="1274">
        <f>IF('R8a - Net Debt input'!D266 = "","",'R8a - Net Debt input'!D266)</f>
        <v>36556</v>
      </c>
      <c r="D503" s="1274">
        <f>IF('R8a - Net Debt input'!E266 = "","",'R8a - Net Debt input'!E266)</f>
        <v>44504</v>
      </c>
      <c r="E503" s="1305" t="str">
        <f>IF('R8a - Net Debt input'!F266 = "","",'R8a - Net Debt input'!F266)</f>
        <v>21.8 YR SWAP: PAY 6M Libor +162 bp GBP RCV 7.41043% GBP 40.0 M MAT: 04-NOV-2021</v>
      </c>
      <c r="F503" s="1306" t="str">
        <f>IF('R8a - Net Debt input'!G266 = "","",'R8a - Net Debt input'!G266)</f>
        <v>GBP</v>
      </c>
      <c r="G503" s="1306" t="str">
        <f>IF('R8a - Net Debt input'!H266 = "","",'R8a - Net Debt input'!H266)</f>
        <v>GBP</v>
      </c>
      <c r="H503" s="1604">
        <f>IF('R8a - Net Debt input'!I266 = "","",'R8a - Net Debt input'!I266)</f>
        <v>-40</v>
      </c>
      <c r="I503" s="1307" t="str">
        <f>IF('R8a - Net Debt input'!J266 = "","",'R8a - Net Debt input'!J266)</f>
        <v>6M</v>
      </c>
      <c r="J503" s="364"/>
      <c r="K503" s="364"/>
      <c r="L503" s="1481"/>
      <c r="M503" s="1534">
        <v>0</v>
      </c>
      <c r="N503" s="1534">
        <v>0</v>
      </c>
      <c r="O503" s="1534">
        <v>0</v>
      </c>
      <c r="P503" s="1534">
        <v>0</v>
      </c>
      <c r="Q503" s="1534">
        <v>0</v>
      </c>
      <c r="R503" s="1534">
        <v>0</v>
      </c>
      <c r="S503" s="1534">
        <v>0</v>
      </c>
      <c r="T503" s="1534">
        <v>0</v>
      </c>
      <c r="U503" s="1534">
        <v>0</v>
      </c>
      <c r="V503" s="1534">
        <v>0</v>
      </c>
      <c r="W503" s="1534">
        <v>0</v>
      </c>
      <c r="X503" s="1534">
        <v>0</v>
      </c>
      <c r="Y503" s="1534">
        <v>0</v>
      </c>
    </row>
    <row r="504" spans="2:31" outlineLevel="1">
      <c r="B504" s="655" t="s">
        <v>983</v>
      </c>
      <c r="C504" s="1274">
        <f>IF('R8a - Net Debt input'!D267 = "","",'R8a - Net Debt input'!D267)</f>
        <v>43549</v>
      </c>
      <c r="D504" s="1274">
        <f>IF('R8a - Net Debt input'!E267 = "","",'R8a - Net Debt input'!E267)</f>
        <v>50538</v>
      </c>
      <c r="E504" s="1305" t="str">
        <f>IF('R8a - Net Debt input'!F267 = "","",'R8a - Net Debt input'!F267)</f>
        <v>20 YR SWAP: PAY 6.00000% GBP RCV 6M Libor +480 bp GBP 80.0 M MAT: 13-MAY-2038</v>
      </c>
      <c r="F504" s="1306" t="str">
        <f>IF('R8a - Net Debt input'!G267 = "","",'R8a - Net Debt input'!G267)</f>
        <v>GBP</v>
      </c>
      <c r="G504" s="1306" t="str">
        <f>IF('R8a - Net Debt input'!H267 = "","",'R8a - Net Debt input'!H267)</f>
        <v>GBP</v>
      </c>
      <c r="H504" s="1604">
        <f>IF('R8a - Net Debt input'!I267 = "","",'R8a - Net Debt input'!I267)</f>
        <v>-80</v>
      </c>
      <c r="I504" s="1307" t="str">
        <f>IF('R8a - Net Debt input'!J267 = "","",'R8a - Net Debt input'!J267)</f>
        <v>6M</v>
      </c>
      <c r="J504" s="364"/>
      <c r="K504" s="364"/>
      <c r="L504" s="1481"/>
      <c r="M504" s="1534">
        <v>0</v>
      </c>
      <c r="N504" s="1534">
        <v>0</v>
      </c>
      <c r="O504" s="1534">
        <v>0</v>
      </c>
      <c r="P504" s="1534">
        <v>0</v>
      </c>
      <c r="Q504" s="1534">
        <v>0</v>
      </c>
      <c r="R504" s="1534">
        <v>0</v>
      </c>
      <c r="S504" s="1151">
        <v>0.2</v>
      </c>
      <c r="T504" s="1151">
        <v>0.48226174581251896</v>
      </c>
      <c r="U504" s="1151">
        <v>0.58669261966165898</v>
      </c>
      <c r="V504" s="1151">
        <v>0.61553079774387598</v>
      </c>
      <c r="W504" s="1151">
        <v>0.51920421487984403</v>
      </c>
      <c r="X504" s="1151">
        <v>0.47649371252125</v>
      </c>
      <c r="Y504" s="1151">
        <v>0.45944160671280204</v>
      </c>
    </row>
    <row r="505" spans="2:31" outlineLevel="1">
      <c r="B505" s="655" t="s">
        <v>984</v>
      </c>
      <c r="C505" s="1274">
        <f>IF('R8a - Net Debt input'!D268 = "","",'R8a - Net Debt input'!D268)</f>
        <v>43292</v>
      </c>
      <c r="D505" s="1274">
        <f>IF('R8a - Net Debt input'!E268 = "","",'R8a - Net Debt input'!E268)</f>
        <v>47200</v>
      </c>
      <c r="E505" s="1305" t="str">
        <f>IF('R8a - Net Debt input'!F268 = "","",'R8a - Net Debt input'!F268)</f>
        <v>10.7 YR SWAP: PAY 1.79500% GBP RCV 3M Libor +30 bp GBP 52.2 M MAT: 23-MAR-2029</v>
      </c>
      <c r="F505" s="1306" t="str">
        <f>IF('R8a - Net Debt input'!G268 = "","",'R8a - Net Debt input'!G268)</f>
        <v>GBP</v>
      </c>
      <c r="G505" s="1306" t="str">
        <f>IF('R8a - Net Debt input'!H268 = "","",'R8a - Net Debt input'!H268)</f>
        <v>GBP</v>
      </c>
      <c r="H505" s="1604">
        <f>IF('R8a - Net Debt input'!I268 = "","",'R8a - Net Debt input'!I268)</f>
        <v>-52.2</v>
      </c>
      <c r="I505" s="1307" t="str">
        <f>IF('R8a - Net Debt input'!J268 = "","",'R8a - Net Debt input'!J268)</f>
        <v>3M</v>
      </c>
      <c r="J505" s="364"/>
      <c r="K505" s="364"/>
      <c r="L505" s="1481"/>
      <c r="M505" s="1534">
        <v>0</v>
      </c>
      <c r="N505" s="1534">
        <v>0</v>
      </c>
      <c r="O505" s="1534">
        <v>0</v>
      </c>
      <c r="P505" s="1534">
        <v>0</v>
      </c>
      <c r="Q505" s="1534">
        <v>0</v>
      </c>
      <c r="R505" s="1151">
        <v>0.3</v>
      </c>
      <c r="S505" s="1151">
        <v>0.4</v>
      </c>
      <c r="T505" s="1151">
        <v>0.54846625320652198</v>
      </c>
      <c r="U505" s="1151">
        <v>0.58509231826086994</v>
      </c>
      <c r="V505" s="1151">
        <v>0.60801222484338502</v>
      </c>
      <c r="W505" s="1151">
        <v>0.54152005254314195</v>
      </c>
      <c r="X505" s="1151">
        <v>0.51385294623611399</v>
      </c>
      <c r="Y505" s="1151">
        <v>0.50067925898605503</v>
      </c>
    </row>
    <row r="506" spans="2:31" outlineLevel="1">
      <c r="B506" s="655" t="s">
        <v>985</v>
      </c>
      <c r="C506" s="1274">
        <f>IF('R8a - Net Debt input'!D269 = "","",'R8a - Net Debt input'!D269)</f>
        <v>43293</v>
      </c>
      <c r="D506" s="1274">
        <f>IF('R8a - Net Debt input'!E269 = "","",'R8a - Net Debt input'!E269)</f>
        <v>47434</v>
      </c>
      <c r="E506" s="1305" t="str">
        <f>IF('R8a - Net Debt input'!F269 = "","",'R8a - Net Debt input'!F269)</f>
        <v>11.3 YR SWAP: PAY 1.96000% GBP RCV 6M Libor +39 bp GBP 23.8 M MAT: 12-NOV-2029</v>
      </c>
      <c r="F506" s="1306" t="str">
        <f>IF('R8a - Net Debt input'!G269 = "","",'R8a - Net Debt input'!G269)</f>
        <v>GBP</v>
      </c>
      <c r="G506" s="1306" t="str">
        <f>IF('R8a - Net Debt input'!H269 = "","",'R8a - Net Debt input'!H269)</f>
        <v>GBP</v>
      </c>
      <c r="H506" s="1604">
        <f>IF('R8a - Net Debt input'!I269 = "","",'R8a - Net Debt input'!I269)</f>
        <v>-23.8</v>
      </c>
      <c r="I506" s="1307" t="str">
        <f>IF('R8a - Net Debt input'!J269 = "","",'R8a - Net Debt input'!J269)</f>
        <v>6M</v>
      </c>
      <c r="J506" s="364"/>
      <c r="K506" s="364"/>
      <c r="L506" s="1481"/>
      <c r="M506" s="1534">
        <v>0</v>
      </c>
      <c r="N506" s="1534">
        <v>0</v>
      </c>
      <c r="O506" s="1534">
        <v>0</v>
      </c>
      <c r="P506" s="1534">
        <v>0</v>
      </c>
      <c r="Q506" s="1534">
        <v>0</v>
      </c>
      <c r="R506" s="1151">
        <v>0.1</v>
      </c>
      <c r="S506" s="1151">
        <v>0.1</v>
      </c>
      <c r="T506" s="1151">
        <v>0.23271860381731499</v>
      </c>
      <c r="U506" s="1151">
        <v>0.262927608950276</v>
      </c>
      <c r="V506" s="1151">
        <v>0.27178154573968299</v>
      </c>
      <c r="W506" s="1151">
        <v>0.24633891220701098</v>
      </c>
      <c r="X506" s="1151">
        <v>0.23149036564446598</v>
      </c>
      <c r="Y506" s="1151">
        <v>0.225093140828729</v>
      </c>
    </row>
    <row r="507" spans="2:31" outlineLevel="1">
      <c r="B507" s="655" t="s">
        <v>986</v>
      </c>
      <c r="C507" s="1274">
        <f>IF('R8a - Net Debt input'!D270 = "","",'R8a - Net Debt input'!D270)</f>
        <v>43861</v>
      </c>
      <c r="D507" s="1274">
        <f>IF('R8a - Net Debt input'!E270 = "","",'R8a - Net Debt input'!E270)</f>
        <v>47886</v>
      </c>
      <c r="E507" s="1305" t="str">
        <f>IF('R8a - Net Debt input'!F270 = "","",'R8a - Net Debt input'!F270)</f>
        <v>11.0 YR SWAP: RCV 1.37500% GBP PAY 6M Libor +61 bp GBP 40.0 M MAT: 07-FEB-2031</v>
      </c>
      <c r="F507" s="1306" t="str">
        <f>IF('R8a - Net Debt input'!G270 = "","",'R8a - Net Debt input'!G270)</f>
        <v>GBP</v>
      </c>
      <c r="G507" s="1306" t="str">
        <f>IF('R8a - Net Debt input'!H270 = "","",'R8a - Net Debt input'!H270)</f>
        <v>GBP</v>
      </c>
      <c r="H507" s="1604">
        <f>IF('R8a - Net Debt input'!I270 = "","",'R8a - Net Debt input'!I270)</f>
        <v>-40</v>
      </c>
      <c r="I507" s="1307" t="str">
        <f>IF('R8a - Net Debt input'!J270 = "","",'R8a - Net Debt input'!J270)</f>
        <v>6M</v>
      </c>
      <c r="J507" s="364"/>
      <c r="K507" s="364"/>
      <c r="L507" s="1481"/>
      <c r="M507" s="1534">
        <v>0</v>
      </c>
      <c r="N507" s="1534">
        <v>0</v>
      </c>
      <c r="O507" s="1534">
        <v>0</v>
      </c>
      <c r="P507" s="1534">
        <v>0</v>
      </c>
      <c r="Q507" s="1534">
        <v>0</v>
      </c>
      <c r="R507" s="1534">
        <v>0</v>
      </c>
      <c r="S507" s="1534">
        <v>0</v>
      </c>
      <c r="T507" s="1151">
        <v>-6.7651330304186991E-2</v>
      </c>
      <c r="U507" s="1151">
        <v>-0.12111992236263699</v>
      </c>
      <c r="V507" s="1151">
        <v>-0.13247240920021899</v>
      </c>
      <c r="W507" s="1151">
        <v>-9.1991616417272604E-2</v>
      </c>
      <c r="X507" s="1151">
        <v>-6.5777439765302495E-2</v>
      </c>
      <c r="Y507" s="1151">
        <v>-5.6101466756072797E-2</v>
      </c>
    </row>
    <row r="508" spans="2:31" outlineLevel="1">
      <c r="B508" s="657" t="s">
        <v>495</v>
      </c>
      <c r="C508" s="1680" t="s">
        <v>401</v>
      </c>
      <c r="D508" s="1681"/>
      <c r="E508" s="1681"/>
      <c r="F508" s="1681"/>
      <c r="G508" s="1681"/>
      <c r="H508" s="1681"/>
      <c r="I508" s="1682"/>
      <c r="J508" s="364"/>
      <c r="K508" s="364"/>
      <c r="L508" s="1270"/>
      <c r="M508" s="1535"/>
      <c r="N508" s="1536"/>
      <c r="O508" s="1536"/>
      <c r="P508" s="1536"/>
      <c r="Q508" s="1157"/>
      <c r="R508" s="1157"/>
      <c r="S508" s="1157"/>
      <c r="T508" s="1158"/>
      <c r="U508" s="1159"/>
      <c r="V508" s="1157"/>
      <c r="W508" s="1157"/>
      <c r="X508" s="1157"/>
      <c r="Y508" s="1160"/>
    </row>
    <row r="509" spans="2:31" s="357" customFormat="1">
      <c r="B509" s="403"/>
      <c r="E509" s="393"/>
      <c r="F509" s="393"/>
      <c r="G509" s="393"/>
      <c r="H509" s="393"/>
      <c r="I509" s="389"/>
      <c r="J509" s="389"/>
      <c r="K509" s="389"/>
      <c r="L509" s="392" t="s">
        <v>496</v>
      </c>
      <c r="M509" s="1525">
        <f t="shared" ref="M509:Y509" si="57">SUM(M423:M508)</f>
        <v>0</v>
      </c>
      <c r="N509" s="1526">
        <f t="shared" si="57"/>
        <v>0</v>
      </c>
      <c r="O509" s="1526">
        <f t="shared" si="57"/>
        <v>0</v>
      </c>
      <c r="P509" s="1526">
        <f t="shared" si="57"/>
        <v>0</v>
      </c>
      <c r="Q509" s="1117">
        <f t="shared" si="57"/>
        <v>-3.540090629999999</v>
      </c>
      <c r="R509" s="1117">
        <f t="shared" si="57"/>
        <v>1.1000000000000019</v>
      </c>
      <c r="S509" s="1117">
        <f t="shared" si="57"/>
        <v>-4.5999999999999988</v>
      </c>
      <c r="T509" s="1118">
        <f t="shared" si="57"/>
        <v>-3.5600184599209603</v>
      </c>
      <c r="U509" s="1119">
        <f t="shared" si="57"/>
        <v>-3.6029672328818911</v>
      </c>
      <c r="V509" s="1117">
        <f t="shared" si="57"/>
        <v>-3.5927630520075597</v>
      </c>
      <c r="W509" s="1117">
        <f t="shared" si="57"/>
        <v>-3.6135528228237899</v>
      </c>
      <c r="X509" s="1117">
        <f t="shared" si="57"/>
        <v>-3.4820175999228562</v>
      </c>
      <c r="Y509" s="1120">
        <f t="shared" si="57"/>
        <v>-2.6902796983498081</v>
      </c>
    </row>
    <row r="510" spans="2:31" s="357" customFormat="1">
      <c r="B510" s="403"/>
    </row>
    <row r="511" spans="2:31" ht="14.25">
      <c r="B511" s="553" t="s">
        <v>498</v>
      </c>
      <c r="C511" s="554" t="s">
        <v>756</v>
      </c>
      <c r="D511" s="554"/>
      <c r="E511" s="554"/>
      <c r="F511" s="554"/>
      <c r="G511" s="555"/>
      <c r="H511" s="555"/>
      <c r="I511" s="555"/>
      <c r="J511" s="555"/>
      <c r="K511" s="555"/>
      <c r="L511" s="553"/>
      <c r="M511" s="554"/>
      <c r="N511" s="554"/>
      <c r="O511" s="554"/>
      <c r="P511" s="554"/>
      <c r="Q511" s="554"/>
      <c r="R511" s="554"/>
      <c r="S511" s="554"/>
      <c r="T511" s="554"/>
      <c r="U511" s="608"/>
      <c r="V511" s="554"/>
      <c r="W511" s="554"/>
      <c r="X511" s="554"/>
      <c r="Y511" s="554"/>
    </row>
    <row r="512" spans="2:31" outlineLevel="1">
      <c r="B512" s="476"/>
      <c r="C512" s="402"/>
      <c r="D512" s="402"/>
      <c r="E512" s="386"/>
      <c r="F512" s="386"/>
      <c r="G512" s="386"/>
      <c r="H512" s="386"/>
      <c r="I512" s="386"/>
      <c r="J512" s="386"/>
      <c r="K512" s="386"/>
      <c r="L512" s="386"/>
      <c r="M512" s="386"/>
      <c r="N512" s="386"/>
      <c r="O512" s="386"/>
      <c r="P512" s="386"/>
      <c r="Q512" s="386"/>
      <c r="R512" s="386"/>
      <c r="T512" s="358"/>
      <c r="U512" s="358"/>
      <c r="V512" s="358"/>
      <c r="W512" s="358"/>
      <c r="X512" s="358"/>
      <c r="Z512" s="358"/>
      <c r="AA512" s="619"/>
      <c r="AB512" s="358"/>
      <c r="AC512" s="358"/>
      <c r="AD512" s="358"/>
      <c r="AE512" s="358"/>
    </row>
    <row r="513" spans="2:31" ht="18" outlineLevel="1">
      <c r="B513" s="362"/>
      <c r="C513" s="363"/>
      <c r="D513" s="575" t="s">
        <v>286</v>
      </c>
      <c r="E513" s="580"/>
      <c r="F513" s="580"/>
      <c r="G513" s="576"/>
      <c r="H513" s="576"/>
      <c r="I513" s="576"/>
      <c r="J513" s="576"/>
      <c r="K513" s="576"/>
      <c r="L513" s="628"/>
      <c r="M513" s="580"/>
      <c r="N513" s="580"/>
      <c r="O513" s="580"/>
      <c r="P513" s="580"/>
      <c r="Q513" s="580"/>
      <c r="R513" s="580"/>
      <c r="S513" s="580"/>
      <c r="T513" s="580"/>
      <c r="U513" s="610"/>
      <c r="V513" s="580"/>
      <c r="W513" s="580"/>
      <c r="X513" s="580"/>
      <c r="Y513" s="580"/>
    </row>
    <row r="514" spans="2:31" outlineLevel="1">
      <c r="B514" s="476"/>
      <c r="C514" s="402"/>
      <c r="D514" s="402"/>
      <c r="E514" s="386"/>
      <c r="F514" s="386"/>
      <c r="G514" s="386"/>
      <c r="H514" s="386"/>
      <c r="I514" s="386"/>
      <c r="J514" s="386"/>
      <c r="K514" s="386"/>
      <c r="L514" s="386"/>
      <c r="M514" s="386"/>
      <c r="N514" s="386"/>
      <c r="O514" s="386"/>
      <c r="P514" s="386"/>
      <c r="Q514" s="386"/>
      <c r="R514" s="386"/>
      <c r="T514" s="358"/>
      <c r="U514" s="358"/>
      <c r="V514" s="358"/>
      <c r="W514" s="358"/>
      <c r="X514" s="358"/>
      <c r="Z514" s="358"/>
      <c r="AA514" s="361"/>
      <c r="AB514" s="358"/>
      <c r="AC514" s="358"/>
      <c r="AD514" s="358"/>
      <c r="AE514" s="358"/>
    </row>
    <row r="515" spans="2:31" s="1208" customFormat="1" ht="32.25" customHeight="1" outlineLevel="1">
      <c r="B515" s="1206"/>
      <c r="C515" s="684" t="s">
        <v>404</v>
      </c>
      <c r="D515" s="1281" t="s">
        <v>405</v>
      </c>
      <c r="E515" s="1674" t="s">
        <v>459</v>
      </c>
      <c r="F515" s="1675" t="s">
        <v>460</v>
      </c>
      <c r="G515" s="1675" t="s">
        <v>461</v>
      </c>
      <c r="H515" s="1675" t="s">
        <v>462</v>
      </c>
      <c r="I515" s="1676" t="s">
        <v>463</v>
      </c>
      <c r="J515" s="364"/>
      <c r="K515" s="364"/>
      <c r="L515" s="364"/>
      <c r="U515" s="1209"/>
    </row>
    <row r="516" spans="2:31" s="1235" customFormat="1" ht="52.5" customHeight="1" outlineLevel="1">
      <c r="B516" s="1228" t="s">
        <v>287</v>
      </c>
      <c r="C516" s="1213" t="s">
        <v>414</v>
      </c>
      <c r="D516" s="1214" t="s">
        <v>414</v>
      </c>
      <c r="E516" s="1677"/>
      <c r="F516" s="1678" t="s">
        <v>465</v>
      </c>
      <c r="G516" s="1678" t="s">
        <v>465</v>
      </c>
      <c r="H516" s="1678" t="s">
        <v>288</v>
      </c>
      <c r="I516" s="1679" t="s">
        <v>466</v>
      </c>
      <c r="J516" s="364"/>
      <c r="K516" s="364"/>
      <c r="L516" s="364"/>
      <c r="M516" s="1230" t="s">
        <v>288</v>
      </c>
      <c r="N516" s="1231" t="s">
        <v>288</v>
      </c>
      <c r="O516" s="1231" t="s">
        <v>288</v>
      </c>
      <c r="P516" s="1231" t="s">
        <v>288</v>
      </c>
      <c r="Q516" s="1231" t="s">
        <v>288</v>
      </c>
      <c r="R516" s="1231" t="s">
        <v>288</v>
      </c>
      <c r="S516" s="1231" t="s">
        <v>288</v>
      </c>
      <c r="T516" s="1232" t="s">
        <v>288</v>
      </c>
      <c r="U516" s="1233" t="s">
        <v>288</v>
      </c>
      <c r="V516" s="1231" t="s">
        <v>288</v>
      </c>
      <c r="W516" s="1231" t="s">
        <v>288</v>
      </c>
      <c r="X516" s="1231" t="s">
        <v>288</v>
      </c>
      <c r="Y516" s="1234" t="s">
        <v>288</v>
      </c>
    </row>
    <row r="517" spans="2:31" outlineLevel="1">
      <c r="B517" s="655" t="s">
        <v>500</v>
      </c>
      <c r="C517" s="1275">
        <f>IF('R8a - Net Debt input'!D289 = "","",'R8a - Net Debt input'!D289)</f>
        <v>39748</v>
      </c>
      <c r="D517" s="1275">
        <f>IF('R8a - Net Debt input'!E289 = "","",'R8a - Net Debt input'!E289)</f>
        <v>43409</v>
      </c>
      <c r="E517" s="1291" t="str">
        <f>IF('R8a - Net Debt input'!F289 = "","",'R8a - Net Debt input'!F289)</f>
        <v>10 YR SWAP: PAY 6M Libor +249 bp GBP 130.5 M RCV 6M Euribor +250 bp EUR 163.1 M MAT: 05-NOV-2018</v>
      </c>
      <c r="F517" s="1292"/>
      <c r="G517" s="1292"/>
      <c r="H517" s="1292"/>
      <c r="I517" s="1293"/>
      <c r="J517" s="364"/>
      <c r="K517" s="364"/>
      <c r="L517" s="364"/>
      <c r="M517" s="1534">
        <v>0</v>
      </c>
      <c r="N517" s="1534">
        <v>0</v>
      </c>
      <c r="O517" s="1534">
        <v>0</v>
      </c>
      <c r="P517" s="1534">
        <v>0</v>
      </c>
      <c r="Q517" s="1151">
        <v>1.5007686000000005</v>
      </c>
      <c r="R517" s="1151">
        <v>1.2</v>
      </c>
      <c r="S517" s="1534">
        <v>0</v>
      </c>
      <c r="T517" s="1534">
        <v>0</v>
      </c>
      <c r="U517" s="1534">
        <v>0</v>
      </c>
      <c r="V517" s="1534">
        <v>0</v>
      </c>
      <c r="W517" s="1534">
        <v>0</v>
      </c>
      <c r="X517" s="1534">
        <v>0</v>
      </c>
      <c r="Y517" s="1534">
        <v>0</v>
      </c>
    </row>
    <row r="518" spans="2:31" outlineLevel="1">
      <c r="B518" s="655" t="s">
        <v>501</v>
      </c>
      <c r="C518" s="1275">
        <f>IF('R8a - Net Debt input'!D290 = "","",'R8a - Net Debt input'!D290)</f>
        <v>39748</v>
      </c>
      <c r="D518" s="1275">
        <f>IF('R8a - Net Debt input'!E290 = "","",'R8a - Net Debt input'!E290)</f>
        <v>43409</v>
      </c>
      <c r="E518" s="1291" t="str">
        <f>IF('R8a - Net Debt input'!F290 = "","",'R8a - Net Debt input'!F290)</f>
        <v>10 YR SWAP: PAY 6M Euribor +250 bp EUR RCV 4.32234% EUR 163.1 M MAT: 05-NOV-2018</v>
      </c>
      <c r="F518" s="1292"/>
      <c r="G518" s="1292"/>
      <c r="H518" s="1292"/>
      <c r="I518" s="1293"/>
      <c r="J518" s="364"/>
      <c r="K518" s="364"/>
      <c r="L518" s="364"/>
      <c r="M518" s="1534">
        <v>0</v>
      </c>
      <c r="N518" s="1534">
        <v>0</v>
      </c>
      <c r="O518" s="1534">
        <v>0</v>
      </c>
      <c r="P518" s="1534">
        <v>0</v>
      </c>
      <c r="Q518" s="1151">
        <v>-3.5540853299999995</v>
      </c>
      <c r="R518" s="1151">
        <v>-19.7</v>
      </c>
      <c r="S518" s="1534">
        <v>0</v>
      </c>
      <c r="T518" s="1534">
        <v>0</v>
      </c>
      <c r="U518" s="1534">
        <v>0</v>
      </c>
      <c r="V518" s="1534">
        <v>0</v>
      </c>
      <c r="W518" s="1534">
        <v>0</v>
      </c>
      <c r="X518" s="1534">
        <v>0</v>
      </c>
      <c r="Y518" s="1534">
        <v>0</v>
      </c>
    </row>
    <row r="519" spans="2:31" outlineLevel="1">
      <c r="B519" s="655" t="s">
        <v>502</v>
      </c>
      <c r="C519" s="1275">
        <f>IF('R8a - Net Debt input'!D291 = "","",'R8a - Net Debt input'!D291)</f>
        <v>39748</v>
      </c>
      <c r="D519" s="1275">
        <f>IF('R8a - Net Debt input'!E291 = "","",'R8a - Net Debt input'!E291)</f>
        <v>43409</v>
      </c>
      <c r="E519" s="1291" t="str">
        <f>IF('R8a - Net Debt input'!F291 = "","",'R8a - Net Debt input'!F291)</f>
        <v>10 YR SWAP: PAY 4.32234% EUR RCV 6M Euribor +250 bp EUR 163.1 M MAT: 05-NOV-2018</v>
      </c>
      <c r="F519" s="1292"/>
      <c r="G519" s="1292"/>
      <c r="H519" s="1292"/>
      <c r="I519" s="1293"/>
      <c r="J519" s="364"/>
      <c r="K519" s="364"/>
      <c r="L519" s="364"/>
      <c r="M519" s="1534">
        <v>0</v>
      </c>
      <c r="N519" s="1534">
        <v>0</v>
      </c>
      <c r="O519" s="1534">
        <v>0</v>
      </c>
      <c r="P519" s="1534">
        <v>0</v>
      </c>
      <c r="Q519" s="1151">
        <v>3.5540853299999995</v>
      </c>
      <c r="R519" s="1151">
        <v>19.7</v>
      </c>
      <c r="S519" s="1534">
        <v>0</v>
      </c>
      <c r="T519" s="1534">
        <v>0</v>
      </c>
      <c r="U519" s="1534">
        <v>0</v>
      </c>
      <c r="V519" s="1534">
        <v>0</v>
      </c>
      <c r="W519" s="1534">
        <v>0</v>
      </c>
      <c r="X519" s="1534">
        <v>0</v>
      </c>
      <c r="Y519" s="1534">
        <v>0</v>
      </c>
    </row>
    <row r="520" spans="2:31" outlineLevel="1">
      <c r="B520" s="655" t="s">
        <v>503</v>
      </c>
      <c r="C520" s="1275">
        <f>IF('R8a - Net Debt input'!D292 = "","",'R8a - Net Debt input'!D292)</f>
        <v>39849</v>
      </c>
      <c r="D520" s="1275">
        <f>IF('R8a - Net Debt input'!E292 = "","",'R8a - Net Debt input'!E292)</f>
        <v>43515</v>
      </c>
      <c r="E520" s="1291" t="str">
        <f>IF('R8a - Net Debt input'!F292 = "","",'R8a - Net Debt input'!F292)</f>
        <v>10 YR SWAP: PAY 6M Libor +255 bp GBP 87.7 M RCV 6M Euribor +273 bp EUR 100.0 M MAT: 19-FEB-2019</v>
      </c>
      <c r="F520" s="1292"/>
      <c r="G520" s="1292"/>
      <c r="H520" s="1292"/>
      <c r="I520" s="1293"/>
      <c r="J520" s="364"/>
      <c r="K520" s="364"/>
      <c r="L520" s="364"/>
      <c r="M520" s="1534">
        <v>0</v>
      </c>
      <c r="N520" s="1534">
        <v>0</v>
      </c>
      <c r="O520" s="1534">
        <v>0</v>
      </c>
      <c r="P520" s="1534">
        <v>0</v>
      </c>
      <c r="Q520" s="1151">
        <v>-0.73287341999999989</v>
      </c>
      <c r="R520" s="1151">
        <v>-0.5</v>
      </c>
      <c r="S520" s="1534">
        <v>0</v>
      </c>
      <c r="T520" s="1534">
        <v>0</v>
      </c>
      <c r="U520" s="1534">
        <v>0</v>
      </c>
      <c r="V520" s="1534">
        <v>0</v>
      </c>
      <c r="W520" s="1534">
        <v>0</v>
      </c>
      <c r="X520" s="1534">
        <v>0</v>
      </c>
      <c r="Y520" s="1534">
        <v>0</v>
      </c>
    </row>
    <row r="521" spans="2:31" outlineLevel="1">
      <c r="B521" s="655" t="s">
        <v>504</v>
      </c>
      <c r="C521" s="1275">
        <f>IF('R8a - Net Debt input'!D293 = "","",'R8a - Net Debt input'!D293)</f>
        <v>39849</v>
      </c>
      <c r="D521" s="1275">
        <f>IF('R8a - Net Debt input'!E293 = "","",'R8a - Net Debt input'!E293)</f>
        <v>43515</v>
      </c>
      <c r="E521" s="1291" t="str">
        <f>IF('R8a - Net Debt input'!F293 = "","",'R8a - Net Debt input'!F293)</f>
        <v>10 YR SWAP: PAY 6M Euribor +273 bp EUR RCV 3.92432% EUR 100.0 M MAT: 19-FEB-2019</v>
      </c>
      <c r="F521" s="1292"/>
      <c r="G521" s="1292"/>
      <c r="H521" s="1292"/>
      <c r="I521" s="1293"/>
      <c r="J521" s="364"/>
      <c r="K521" s="364"/>
      <c r="L521" s="364"/>
      <c r="M521" s="1534">
        <v>0</v>
      </c>
      <c r="N521" s="1534">
        <v>0</v>
      </c>
      <c r="O521" s="1534">
        <v>0</v>
      </c>
      <c r="P521" s="1534">
        <v>0</v>
      </c>
      <c r="Q521" s="1151">
        <v>-1.6861299999998882E-3</v>
      </c>
      <c r="R521" s="1151">
        <v>0.1</v>
      </c>
      <c r="S521" s="1534">
        <v>0</v>
      </c>
      <c r="T521" s="1534">
        <v>0</v>
      </c>
      <c r="U521" s="1534">
        <v>0</v>
      </c>
      <c r="V521" s="1534">
        <v>0</v>
      </c>
      <c r="W521" s="1534">
        <v>0</v>
      </c>
      <c r="X521" s="1534">
        <v>0</v>
      </c>
      <c r="Y521" s="1534">
        <v>0</v>
      </c>
    </row>
    <row r="522" spans="2:31" outlineLevel="1">
      <c r="B522" s="655" t="s">
        <v>505</v>
      </c>
      <c r="C522" s="1275">
        <f>IF('R8a - Net Debt input'!D294 = "","",'R8a - Net Debt input'!D294)</f>
        <v>39849</v>
      </c>
      <c r="D522" s="1275">
        <f>IF('R8a - Net Debt input'!E294 = "","",'R8a - Net Debt input'!E294)</f>
        <v>43515</v>
      </c>
      <c r="E522" s="1291" t="str">
        <f>IF('R8a - Net Debt input'!F294 = "","",'R8a - Net Debt input'!F294)</f>
        <v>10 YR SWAP: PAY 3.92432% EUR RCV 6M Euribor +273 bp EUR 100.0 M MAT: 19-FEB-2019</v>
      </c>
      <c r="F522" s="1292"/>
      <c r="G522" s="1292"/>
      <c r="H522" s="1292"/>
      <c r="I522" s="1293"/>
      <c r="J522" s="364"/>
      <c r="K522" s="364"/>
      <c r="L522" s="364"/>
      <c r="M522" s="1534">
        <v>0</v>
      </c>
      <c r="N522" s="1534">
        <v>0</v>
      </c>
      <c r="O522" s="1534">
        <v>0</v>
      </c>
      <c r="P522" s="1534">
        <v>0</v>
      </c>
      <c r="Q522" s="1151">
        <v>1.6861299999998882E-3</v>
      </c>
      <c r="R522" s="1151">
        <v>-0.1</v>
      </c>
      <c r="S522" s="1534">
        <v>0</v>
      </c>
      <c r="T522" s="1534">
        <v>0</v>
      </c>
      <c r="U522" s="1534">
        <v>0</v>
      </c>
      <c r="V522" s="1534">
        <v>0</v>
      </c>
      <c r="W522" s="1534">
        <v>0</v>
      </c>
      <c r="X522" s="1534">
        <v>0</v>
      </c>
      <c r="Y522" s="1534">
        <v>0</v>
      </c>
    </row>
    <row r="523" spans="2:31" outlineLevel="1">
      <c r="B523" s="655" t="s">
        <v>506</v>
      </c>
      <c r="C523" s="1275">
        <f>IF('R8a - Net Debt input'!D295 = "","",'R8a - Net Debt input'!D295)</f>
        <v>40777</v>
      </c>
      <c r="D523" s="1275">
        <f>IF('R8a - Net Debt input'!E295 = "","",'R8a - Net Debt input'!E295)</f>
        <v>54280</v>
      </c>
      <c r="E523" s="1291" t="str">
        <f>IF('R8a - Net Debt input'!F295 = "","",'R8a - Net Debt input'!F295)</f>
        <v>37 YR SWAP: PAY 12M/1Y RPI 1.6298% REAL RATE GBP RCV 12M/1Y RPI 1.6298% REAL RATE GBP 100.0 M MAT: 10-AUG-2048</v>
      </c>
      <c r="F523" s="1292"/>
      <c r="G523" s="1292"/>
      <c r="H523" s="1292"/>
      <c r="I523" s="1293"/>
      <c r="J523" s="364"/>
      <c r="K523" s="364"/>
      <c r="L523" s="364"/>
      <c r="M523" s="1534">
        <v>0</v>
      </c>
      <c r="N523" s="1534">
        <v>0</v>
      </c>
      <c r="O523" s="1534">
        <v>0</v>
      </c>
      <c r="P523" s="1534">
        <v>0</v>
      </c>
      <c r="Q523" s="1151">
        <v>-0.97582018999999998</v>
      </c>
      <c r="R523" s="1151">
        <v>-1</v>
      </c>
      <c r="S523" s="1151">
        <v>-1</v>
      </c>
      <c r="T523" s="1151">
        <v>-1</v>
      </c>
      <c r="U523" s="1151">
        <v>-1</v>
      </c>
      <c r="V523" s="1151">
        <v>-1</v>
      </c>
      <c r="W523" s="1151">
        <v>-1</v>
      </c>
      <c r="X523" s="1151">
        <v>-1</v>
      </c>
      <c r="Y523" s="1151">
        <v>-1</v>
      </c>
    </row>
    <row r="524" spans="2:31" outlineLevel="1">
      <c r="B524" s="655" t="s">
        <v>507</v>
      </c>
      <c r="C524" s="1275">
        <f>IF('R8a - Net Debt input'!D296 = "","",'R8a - Net Debt input'!D296)</f>
        <v>40777</v>
      </c>
      <c r="D524" s="1275">
        <f>IF('R8a - Net Debt input'!E296 = "","",'R8a - Net Debt input'!E296)</f>
        <v>54284</v>
      </c>
      <c r="E524" s="1291" t="str">
        <f>IF('R8a - Net Debt input'!F296 = "","",'R8a - Net Debt input'!F296)</f>
        <v>37 YR SWAP: PAY 12M/1Y RPI 1.5522% REAL RATE GBP RCV 12M/1Y RPI 1.5522% REAL RATE GBP 100.0 M MAT: 14-AUG-2048</v>
      </c>
      <c r="F524" s="1292"/>
      <c r="G524" s="1292"/>
      <c r="H524" s="1292"/>
      <c r="I524" s="1293"/>
      <c r="J524" s="364"/>
      <c r="K524" s="364"/>
      <c r="L524" s="364"/>
      <c r="M524" s="1534">
        <v>0</v>
      </c>
      <c r="N524" s="1534">
        <v>0</v>
      </c>
      <c r="O524" s="1534">
        <v>0</v>
      </c>
      <c r="P524" s="1534">
        <v>0</v>
      </c>
      <c r="Q524" s="1151">
        <v>-0.96742430000000001</v>
      </c>
      <c r="R524" s="1151">
        <v>-1</v>
      </c>
      <c r="S524" s="1151">
        <v>-1</v>
      </c>
      <c r="T524" s="1151">
        <v>-1</v>
      </c>
      <c r="U524" s="1151">
        <v>-1</v>
      </c>
      <c r="V524" s="1151">
        <v>-1</v>
      </c>
      <c r="W524" s="1151">
        <v>-1</v>
      </c>
      <c r="X524" s="1151">
        <v>-1</v>
      </c>
      <c r="Y524" s="1151">
        <v>-1</v>
      </c>
    </row>
    <row r="525" spans="2:31" outlineLevel="1">
      <c r="B525" s="655" t="s">
        <v>510</v>
      </c>
      <c r="C525" s="1275" t="str">
        <f>IF('R8a - Net Debt input'!D297 = "","",'R8a - Net Debt input'!D297)</f>
        <v/>
      </c>
      <c r="D525" s="1275" t="str">
        <f>IF('R8a - Net Debt input'!E297 = "","",'R8a - Net Debt input'!E297)</f>
        <v/>
      </c>
      <c r="E525" s="1291" t="str">
        <f>IF('R8a - Net Debt input'!F297 = "","",'R8a - Net Debt input'!F297)</f>
        <v/>
      </c>
      <c r="F525" s="1292"/>
      <c r="G525" s="1292"/>
      <c r="H525" s="1292"/>
      <c r="I525" s="1293"/>
      <c r="J525" s="364"/>
      <c r="K525" s="364"/>
      <c r="L525" s="364"/>
      <c r="M525" s="1534"/>
      <c r="N525" s="1537"/>
      <c r="O525" s="1537"/>
      <c r="P525" s="1537"/>
      <c r="Q525" s="1152"/>
      <c r="R525" s="1152"/>
      <c r="S525" s="1152"/>
      <c r="T525" s="1153"/>
      <c r="U525" s="1154"/>
      <c r="V525" s="1152"/>
      <c r="W525" s="1152"/>
      <c r="X525" s="1152"/>
      <c r="Y525" s="1155"/>
    </row>
    <row r="526" spans="2:31" outlineLevel="1">
      <c r="B526" s="657" t="s">
        <v>508</v>
      </c>
      <c r="C526" s="1680" t="s">
        <v>401</v>
      </c>
      <c r="D526" s="1681"/>
      <c r="E526" s="1681"/>
      <c r="F526" s="1681"/>
      <c r="G526" s="1681"/>
      <c r="H526" s="1681"/>
      <c r="I526" s="1682"/>
      <c r="J526" s="364"/>
      <c r="K526" s="364"/>
      <c r="L526" s="364"/>
      <c r="M526" s="1535"/>
      <c r="N526" s="1536"/>
      <c r="O526" s="1536"/>
      <c r="P526" s="1536"/>
      <c r="Q526" s="1157"/>
      <c r="R526" s="1157"/>
      <c r="S526" s="1157"/>
      <c r="T526" s="1158"/>
      <c r="U526" s="1159"/>
      <c r="V526" s="1157"/>
      <c r="W526" s="1157"/>
      <c r="X526" s="1157"/>
      <c r="Y526" s="1160"/>
    </row>
    <row r="527" spans="2:31" s="357" customFormat="1">
      <c r="B527" s="403"/>
      <c r="E527" s="393"/>
      <c r="F527" s="393"/>
      <c r="G527" s="393"/>
      <c r="H527" s="393"/>
      <c r="I527" s="389"/>
      <c r="J527" s="389"/>
      <c r="K527" s="389"/>
      <c r="L527" s="392" t="s">
        <v>509</v>
      </c>
      <c r="M527" s="1525">
        <f>SUM(M517:M526)</f>
        <v>0</v>
      </c>
      <c r="N527" s="1526">
        <f t="shared" ref="N527:Y527" si="58">SUM(N517:N526)</f>
        <v>0</v>
      </c>
      <c r="O527" s="1526">
        <f t="shared" si="58"/>
        <v>0</v>
      </c>
      <c r="P527" s="1526">
        <f t="shared" si="58"/>
        <v>0</v>
      </c>
      <c r="Q527" s="1117">
        <f t="shared" si="58"/>
        <v>-1.1753493099999992</v>
      </c>
      <c r="R527" s="1117">
        <f t="shared" si="58"/>
        <v>-1.3000000000000007</v>
      </c>
      <c r="S527" s="1117">
        <f t="shared" si="58"/>
        <v>-2</v>
      </c>
      <c r="T527" s="1118">
        <f t="shared" si="58"/>
        <v>-2</v>
      </c>
      <c r="U527" s="1119">
        <f t="shared" si="58"/>
        <v>-2</v>
      </c>
      <c r="V527" s="1117">
        <f t="shared" si="58"/>
        <v>-2</v>
      </c>
      <c r="W527" s="1117">
        <f t="shared" si="58"/>
        <v>-2</v>
      </c>
      <c r="X527" s="1117">
        <f t="shared" si="58"/>
        <v>-2</v>
      </c>
      <c r="Y527" s="1120">
        <f t="shared" si="58"/>
        <v>-2</v>
      </c>
    </row>
    <row r="528" spans="2:31" s="357" customFormat="1">
      <c r="B528" s="403"/>
    </row>
    <row r="529" spans="2:31" ht="18" outlineLevel="1">
      <c r="C529" s="363"/>
      <c r="D529" s="575" t="s">
        <v>298</v>
      </c>
      <c r="E529" s="576"/>
      <c r="F529" s="576"/>
      <c r="G529" s="576"/>
      <c r="H529" s="576"/>
      <c r="I529" s="576"/>
      <c r="J529" s="576"/>
      <c r="K529" s="576"/>
      <c r="L529" s="628"/>
      <c r="M529" s="576"/>
      <c r="N529" s="576"/>
      <c r="O529" s="576"/>
      <c r="P529" s="576"/>
      <c r="Q529" s="576"/>
      <c r="R529" s="576"/>
      <c r="S529" s="576"/>
      <c r="T529" s="576"/>
      <c r="U529" s="604"/>
      <c r="V529" s="576"/>
      <c r="W529" s="576"/>
      <c r="X529" s="576"/>
      <c r="Y529" s="576"/>
    </row>
    <row r="530" spans="2:31" outlineLevel="1">
      <c r="B530" s="476"/>
      <c r="C530" s="402"/>
      <c r="D530" s="402"/>
      <c r="E530" s="386"/>
      <c r="F530" s="386"/>
      <c r="G530" s="386"/>
      <c r="H530" s="386"/>
      <c r="I530" s="386"/>
      <c r="J530" s="386"/>
      <c r="K530" s="386"/>
      <c r="L530" s="386"/>
      <c r="M530" s="386"/>
      <c r="N530" s="386"/>
      <c r="O530" s="386"/>
      <c r="P530" s="386"/>
      <c r="Q530" s="386"/>
      <c r="R530" s="386"/>
      <c r="T530" s="358"/>
      <c r="U530" s="358"/>
      <c r="V530" s="358"/>
      <c r="W530" s="358"/>
      <c r="X530" s="358"/>
      <c r="Z530" s="358"/>
      <c r="AA530" s="361"/>
      <c r="AB530" s="358"/>
      <c r="AC530" s="358"/>
      <c r="AD530" s="358"/>
      <c r="AE530" s="358"/>
    </row>
    <row r="531" spans="2:31" s="1208" customFormat="1" ht="32.25" customHeight="1" outlineLevel="1">
      <c r="B531" s="1206"/>
      <c r="C531" s="684" t="s">
        <v>404</v>
      </c>
      <c r="D531" s="1281" t="s">
        <v>405</v>
      </c>
      <c r="E531" s="1674" t="s">
        <v>459</v>
      </c>
      <c r="F531" s="1675" t="s">
        <v>460</v>
      </c>
      <c r="G531" s="1675" t="s">
        <v>461</v>
      </c>
      <c r="H531" s="1675" t="s">
        <v>462</v>
      </c>
      <c r="I531" s="1676" t="s">
        <v>463</v>
      </c>
      <c r="J531" s="364"/>
      <c r="K531" s="364"/>
      <c r="L531" s="364"/>
      <c r="U531" s="1209"/>
    </row>
    <row r="532" spans="2:31" s="1235" customFormat="1" ht="52.5" customHeight="1" outlineLevel="1">
      <c r="B532" s="1228" t="s">
        <v>287</v>
      </c>
      <c r="C532" s="1213" t="s">
        <v>414</v>
      </c>
      <c r="D532" s="1214" t="s">
        <v>414</v>
      </c>
      <c r="E532" s="1677"/>
      <c r="F532" s="1678" t="s">
        <v>465</v>
      </c>
      <c r="G532" s="1678" t="s">
        <v>465</v>
      </c>
      <c r="H532" s="1678" t="s">
        <v>288</v>
      </c>
      <c r="I532" s="1679" t="s">
        <v>466</v>
      </c>
      <c r="J532" s="364"/>
      <c r="K532" s="364"/>
      <c r="L532" s="364"/>
      <c r="M532" s="1230" t="s">
        <v>288</v>
      </c>
      <c r="N532" s="1231" t="s">
        <v>288</v>
      </c>
      <c r="O532" s="1231" t="s">
        <v>288</v>
      </c>
      <c r="P532" s="1231" t="s">
        <v>288</v>
      </c>
      <c r="Q532" s="1231" t="s">
        <v>288</v>
      </c>
      <c r="R532" s="1231" t="s">
        <v>288</v>
      </c>
      <c r="S532" s="1231" t="s">
        <v>288</v>
      </c>
      <c r="T532" s="1232" t="s">
        <v>288</v>
      </c>
      <c r="U532" s="1233" t="s">
        <v>288</v>
      </c>
      <c r="V532" s="1231" t="s">
        <v>288</v>
      </c>
      <c r="W532" s="1231" t="s">
        <v>288</v>
      </c>
      <c r="X532" s="1231" t="s">
        <v>288</v>
      </c>
      <c r="Y532" s="1234" t="s">
        <v>288</v>
      </c>
    </row>
    <row r="533" spans="2:31" outlineLevel="1">
      <c r="B533" s="655" t="s">
        <v>500</v>
      </c>
      <c r="C533" s="1275">
        <f>IF('R8a - Net Debt input'!D289 = "","",'R8a - Net Debt input'!D289)</f>
        <v>39748</v>
      </c>
      <c r="D533" s="1275">
        <f>IF('R8a - Net Debt input'!E289 = "","",'R8a - Net Debt input'!E289)</f>
        <v>43409</v>
      </c>
      <c r="E533" s="1671" t="str">
        <f>IF('R8a - Net Debt input'!F289 = "","",'R8a - Net Debt input'!F289)</f>
        <v>10 YR SWAP: PAY 6M Libor +249 bp GBP 130.5 M RCV 6M Euribor +250 bp EUR 163.1 M MAT: 05-NOV-2018</v>
      </c>
      <c r="F533" s="1672" t="str">
        <f>IF('R8a - Net Debt input'!G289 = "","",'R8a - Net Debt input'!G289)</f>
        <v>EUR</v>
      </c>
      <c r="G533" s="1672" t="str">
        <f>IF('R8a - Net Debt input'!H289 = "","",'R8a - Net Debt input'!H289)</f>
        <v>GBP</v>
      </c>
      <c r="H533" s="1672">
        <f>IF('R8a - Net Debt input'!I289 = "","",'R8a - Net Debt input'!I289)</f>
        <v>-158.64187711000002</v>
      </c>
      <c r="I533" s="1673" t="str">
        <f>IF('R8a - Net Debt input'!J289 = "","",'R8a - Net Debt input'!J289)</f>
        <v>6M</v>
      </c>
      <c r="J533" s="364"/>
      <c r="K533" s="364"/>
      <c r="L533" s="364"/>
      <c r="M533" s="1534">
        <v>0</v>
      </c>
      <c r="N533" s="1534">
        <v>0</v>
      </c>
      <c r="O533" s="1534">
        <v>0</v>
      </c>
      <c r="P533" s="1534">
        <v>0</v>
      </c>
      <c r="Q533" s="1534">
        <v>0</v>
      </c>
      <c r="R533" s="1534">
        <v>0</v>
      </c>
      <c r="S533" s="1534">
        <v>0</v>
      </c>
      <c r="T533" s="1534">
        <v>0</v>
      </c>
      <c r="U533" s="1534">
        <v>0</v>
      </c>
      <c r="V533" s="1534">
        <v>0</v>
      </c>
      <c r="W533" s="1534">
        <v>0</v>
      </c>
      <c r="X533" s="1534">
        <v>0</v>
      </c>
      <c r="Y533" s="1534">
        <v>0</v>
      </c>
    </row>
    <row r="534" spans="2:31" outlineLevel="1">
      <c r="B534" s="655" t="s">
        <v>501</v>
      </c>
      <c r="C534" s="1274">
        <f>IF('R8a - Net Debt input'!D290 = "","",'R8a - Net Debt input'!D290)</f>
        <v>39748</v>
      </c>
      <c r="D534" s="1274">
        <f>IF('R8a - Net Debt input'!E290 = "","",'R8a - Net Debt input'!E290)</f>
        <v>43409</v>
      </c>
      <c r="E534" s="1667" t="str">
        <f>IF('R8a - Net Debt input'!F290 = "","",'R8a - Net Debt input'!F290)</f>
        <v>10 YR SWAP: PAY 6M Euribor +250 bp EUR RCV 4.32234% EUR 163.1 M MAT: 05-NOV-2018</v>
      </c>
      <c r="F534" s="1669" t="str">
        <f>IF('R8a - Net Debt input'!G290 = "","",'R8a - Net Debt input'!G290)</f>
        <v>EUR</v>
      </c>
      <c r="G534" s="1669" t="str">
        <f>IF('R8a - Net Debt input'!H290 = "","",'R8a - Net Debt input'!H290)</f>
        <v>EUR</v>
      </c>
      <c r="H534" s="1669">
        <f>IF('R8a - Net Debt input'!I290 = "","",'R8a - Net Debt input'!I290)</f>
        <v>-158.64187711000002</v>
      </c>
      <c r="I534" s="1670" t="str">
        <f>IF('R8a - Net Debt input'!J290 = "","",'R8a - Net Debt input'!J290)</f>
        <v>6M</v>
      </c>
      <c r="J534" s="364"/>
      <c r="K534" s="364"/>
      <c r="L534" s="364"/>
      <c r="M534" s="1534">
        <v>0</v>
      </c>
      <c r="N534" s="1534">
        <v>0</v>
      </c>
      <c r="O534" s="1534">
        <v>0</v>
      </c>
      <c r="P534" s="1534">
        <v>0</v>
      </c>
      <c r="Q534" s="1534">
        <v>0</v>
      </c>
      <c r="R534" s="1534">
        <v>0</v>
      </c>
      <c r="S534" s="1534">
        <v>0</v>
      </c>
      <c r="T534" s="1534">
        <v>0</v>
      </c>
      <c r="U534" s="1534">
        <v>0</v>
      </c>
      <c r="V534" s="1534">
        <v>0</v>
      </c>
      <c r="W534" s="1534">
        <v>0</v>
      </c>
      <c r="X534" s="1534">
        <v>0</v>
      </c>
      <c r="Y534" s="1534">
        <v>0</v>
      </c>
    </row>
    <row r="535" spans="2:31" outlineLevel="1">
      <c r="B535" s="655" t="s">
        <v>502</v>
      </c>
      <c r="C535" s="1274">
        <f>IF('R8a - Net Debt input'!D291 = "","",'R8a - Net Debt input'!D291)</f>
        <v>39748</v>
      </c>
      <c r="D535" s="1274">
        <f>IF('R8a - Net Debt input'!E291 = "","",'R8a - Net Debt input'!E291)</f>
        <v>43409</v>
      </c>
      <c r="E535" s="1667" t="str">
        <f>IF('R8a - Net Debt input'!F291 = "","",'R8a - Net Debt input'!F291)</f>
        <v>10 YR SWAP: PAY 4.32234% EUR RCV 6M Euribor +250 bp EUR 163.1 M MAT: 05-NOV-2018</v>
      </c>
      <c r="F535" s="1669" t="str">
        <f>IF('R8a - Net Debt input'!G291 = "","",'R8a - Net Debt input'!G291)</f>
        <v>EUR</v>
      </c>
      <c r="G535" s="1669" t="str">
        <f>IF('R8a - Net Debt input'!H291 = "","",'R8a - Net Debt input'!H291)</f>
        <v>EUR</v>
      </c>
      <c r="H535" s="1669">
        <f>IF('R8a - Net Debt input'!I291 = "","",'R8a - Net Debt input'!I291)</f>
        <v>-158.64187711000002</v>
      </c>
      <c r="I535" s="1670" t="str">
        <f>IF('R8a - Net Debt input'!J291 = "","",'R8a - Net Debt input'!J291)</f>
        <v>6m</v>
      </c>
      <c r="J535" s="364"/>
      <c r="K535" s="364"/>
      <c r="L535" s="364"/>
      <c r="M535" s="1534">
        <v>0</v>
      </c>
      <c r="N535" s="1534">
        <v>0</v>
      </c>
      <c r="O535" s="1534">
        <v>0</v>
      </c>
      <c r="P535" s="1534">
        <v>0</v>
      </c>
      <c r="Q535" s="1534">
        <v>0</v>
      </c>
      <c r="R535" s="1534">
        <v>0</v>
      </c>
      <c r="S535" s="1534">
        <v>0</v>
      </c>
      <c r="T535" s="1534">
        <v>0</v>
      </c>
      <c r="U535" s="1534">
        <v>0</v>
      </c>
      <c r="V535" s="1534">
        <v>0</v>
      </c>
      <c r="W535" s="1534">
        <v>0</v>
      </c>
      <c r="X535" s="1534">
        <v>0</v>
      </c>
      <c r="Y535" s="1534">
        <v>0</v>
      </c>
    </row>
    <row r="536" spans="2:31" outlineLevel="1">
      <c r="B536" s="655" t="s">
        <v>503</v>
      </c>
      <c r="C536" s="1274">
        <f>IF('R8a - Net Debt input'!D292 = "","",'R8a - Net Debt input'!D292)</f>
        <v>39849</v>
      </c>
      <c r="D536" s="1274">
        <f>IF('R8a - Net Debt input'!E292 = "","",'R8a - Net Debt input'!E292)</f>
        <v>43515</v>
      </c>
      <c r="E536" s="1667" t="str">
        <f>IF('R8a - Net Debt input'!F292 = "","",'R8a - Net Debt input'!F292)</f>
        <v>10 YR SWAP: PAY 6M Libor +255 bp GBP 87.7 M RCV 6M Euribor +273 bp EUR 100.0 M MAT: 19-FEB-2019</v>
      </c>
      <c r="F536" s="1669" t="str">
        <f>IF('R8a - Net Debt input'!G292 = "","",'R8a - Net Debt input'!G292)</f>
        <v>EUR</v>
      </c>
      <c r="G536" s="1669" t="str">
        <f>IF('R8a - Net Debt input'!H292 = "","",'R8a - Net Debt input'!H292)</f>
        <v>GBP</v>
      </c>
      <c r="H536" s="1669">
        <f>IF('R8a - Net Debt input'!I292 = "","",'R8a - Net Debt input'!I292)</f>
        <v>-106.47835406999999</v>
      </c>
      <c r="I536" s="1670" t="str">
        <f>IF('R8a - Net Debt input'!J292 = "","",'R8a - Net Debt input'!J292)</f>
        <v>6M</v>
      </c>
      <c r="J536" s="364"/>
      <c r="K536" s="364"/>
      <c r="L536" s="364"/>
      <c r="M536" s="1534">
        <v>0</v>
      </c>
      <c r="N536" s="1534">
        <v>0</v>
      </c>
      <c r="O536" s="1534">
        <v>0</v>
      </c>
      <c r="P536" s="1534">
        <v>0</v>
      </c>
      <c r="Q536" s="1534">
        <v>0</v>
      </c>
      <c r="R536" s="1534">
        <v>0</v>
      </c>
      <c r="S536" s="1534">
        <v>0</v>
      </c>
      <c r="T536" s="1534">
        <v>0</v>
      </c>
      <c r="U536" s="1534">
        <v>0</v>
      </c>
      <c r="V536" s="1534">
        <v>0</v>
      </c>
      <c r="W536" s="1534">
        <v>0</v>
      </c>
      <c r="X536" s="1534">
        <v>0</v>
      </c>
      <c r="Y536" s="1534">
        <v>0</v>
      </c>
    </row>
    <row r="537" spans="2:31" outlineLevel="1">
      <c r="B537" s="655" t="s">
        <v>504</v>
      </c>
      <c r="C537" s="1274">
        <f>IF('R8a - Net Debt input'!D293 = "","",'R8a - Net Debt input'!D293)</f>
        <v>39849</v>
      </c>
      <c r="D537" s="1274">
        <f>IF('R8a - Net Debt input'!E293 = "","",'R8a - Net Debt input'!E293)</f>
        <v>43515</v>
      </c>
      <c r="E537" s="1667" t="str">
        <f>IF('R8a - Net Debt input'!F293 = "","",'R8a - Net Debt input'!F293)</f>
        <v>10 YR SWAP: PAY 6M Euribor +273 bp EUR RCV 3.92432% EUR 100.0 M MAT: 19-FEB-2019</v>
      </c>
      <c r="F537" s="1669" t="str">
        <f>IF('R8a - Net Debt input'!G293 = "","",'R8a - Net Debt input'!G293)</f>
        <v>EUR</v>
      </c>
      <c r="G537" s="1669" t="str">
        <f>IF('R8a - Net Debt input'!H293 = "","",'R8a - Net Debt input'!H293)</f>
        <v>EUR</v>
      </c>
      <c r="H537" s="1669">
        <f>IF('R8a - Net Debt input'!I293 = "","",'R8a - Net Debt input'!I293)</f>
        <v>-106.47835406999999</v>
      </c>
      <c r="I537" s="1670" t="str">
        <f>IF('R8a - Net Debt input'!J293 = "","",'R8a - Net Debt input'!J293)</f>
        <v>6M</v>
      </c>
      <c r="J537" s="364"/>
      <c r="K537" s="364"/>
      <c r="L537" s="364"/>
      <c r="M537" s="1534">
        <v>0</v>
      </c>
      <c r="N537" s="1534">
        <v>0</v>
      </c>
      <c r="O537" s="1534">
        <v>0</v>
      </c>
      <c r="P537" s="1534">
        <v>0</v>
      </c>
      <c r="Q537" s="1534">
        <v>0</v>
      </c>
      <c r="R537" s="1534">
        <v>0</v>
      </c>
      <c r="S537" s="1534">
        <v>0</v>
      </c>
      <c r="T537" s="1534">
        <v>0</v>
      </c>
      <c r="U537" s="1534">
        <v>0</v>
      </c>
      <c r="V537" s="1534">
        <v>0</v>
      </c>
      <c r="W537" s="1534">
        <v>0</v>
      </c>
      <c r="X537" s="1534">
        <v>0</v>
      </c>
      <c r="Y537" s="1534">
        <v>0</v>
      </c>
    </row>
    <row r="538" spans="2:31" outlineLevel="1">
      <c r="B538" s="655" t="s">
        <v>505</v>
      </c>
      <c r="C538" s="1274">
        <f>IF('R8a - Net Debt input'!D294 = "","",'R8a - Net Debt input'!D294)</f>
        <v>39849</v>
      </c>
      <c r="D538" s="1274">
        <f>IF('R8a - Net Debt input'!E294 = "","",'R8a - Net Debt input'!E294)</f>
        <v>43515</v>
      </c>
      <c r="E538" s="1667" t="str">
        <f>IF('R8a - Net Debt input'!F294 = "","",'R8a - Net Debt input'!F294)</f>
        <v>10 YR SWAP: PAY 3.92432% EUR RCV 6M Euribor +273 bp EUR 100.0 M MAT: 19-FEB-2019</v>
      </c>
      <c r="F538" s="1669" t="str">
        <f>IF('R8a - Net Debt input'!G294 = "","",'R8a - Net Debt input'!G294)</f>
        <v>EUR</v>
      </c>
      <c r="G538" s="1669" t="str">
        <f>IF('R8a - Net Debt input'!H294 = "","",'R8a - Net Debt input'!H294)</f>
        <v>EUR</v>
      </c>
      <c r="H538" s="1669">
        <f>IF('R8a - Net Debt input'!I294 = "","",'R8a - Net Debt input'!I294)</f>
        <v>-106.47835406999999</v>
      </c>
      <c r="I538" s="1670" t="str">
        <f>IF('R8a - Net Debt input'!J294 = "","",'R8a - Net Debt input'!J294)</f>
        <v>6m</v>
      </c>
      <c r="J538" s="364"/>
      <c r="K538" s="364"/>
      <c r="L538" s="364"/>
      <c r="M538" s="1534">
        <v>0</v>
      </c>
      <c r="N538" s="1534">
        <v>0</v>
      </c>
      <c r="O538" s="1534">
        <v>0</v>
      </c>
      <c r="P538" s="1534">
        <v>0</v>
      </c>
      <c r="Q538" s="1534">
        <v>0</v>
      </c>
      <c r="R538" s="1534">
        <v>0</v>
      </c>
      <c r="S538" s="1534">
        <v>0</v>
      </c>
      <c r="T538" s="1534">
        <v>0</v>
      </c>
      <c r="U538" s="1534">
        <v>0</v>
      </c>
      <c r="V538" s="1534">
        <v>0</v>
      </c>
      <c r="W538" s="1534">
        <v>0</v>
      </c>
      <c r="X538" s="1534">
        <v>0</v>
      </c>
      <c r="Y538" s="1534">
        <v>0</v>
      </c>
    </row>
    <row r="539" spans="2:31" outlineLevel="1">
      <c r="B539" s="655" t="s">
        <v>506</v>
      </c>
      <c r="C539" s="1274">
        <f>IF('R8a - Net Debt input'!D295 = "","",'R8a - Net Debt input'!D295)</f>
        <v>40777</v>
      </c>
      <c r="D539" s="1274">
        <f>IF('R8a - Net Debt input'!E295 = "","",'R8a - Net Debt input'!E295)</f>
        <v>54280</v>
      </c>
      <c r="E539" s="1667" t="str">
        <f>IF('R8a - Net Debt input'!F295 = "","",'R8a - Net Debt input'!F295)</f>
        <v>37 YR SWAP: PAY 12M/1Y RPI 1.6298% REAL RATE GBP RCV 12M/1Y RPI 1.6298% REAL RATE GBP 100.0 M MAT: 10-AUG-2048</v>
      </c>
      <c r="F539" s="1669" t="str">
        <f>IF('R8a - Net Debt input'!G295 = "","",'R8a - Net Debt input'!G295)</f>
        <v>GBP</v>
      </c>
      <c r="G539" s="1669" t="str">
        <f>IF('R8a - Net Debt input'!H295 = "","",'R8a - Net Debt input'!H295)</f>
        <v>GBP</v>
      </c>
      <c r="H539" s="1669">
        <f>IF('R8a - Net Debt input'!I295 = "","",'R8a - Net Debt input'!I295)</f>
        <v>-100</v>
      </c>
      <c r="I539" s="1670" t="str">
        <f>IF('R8a - Net Debt input'!J295 = "","",'R8a - Net Debt input'!J295)</f>
        <v>12m</v>
      </c>
      <c r="J539" s="364"/>
      <c r="K539" s="364"/>
      <c r="L539" s="364"/>
      <c r="M539" s="1534">
        <v>0</v>
      </c>
      <c r="N539" s="1534">
        <v>0</v>
      </c>
      <c r="O539" s="1534">
        <v>0</v>
      </c>
      <c r="P539" s="1534">
        <v>0</v>
      </c>
      <c r="Q539" s="1534">
        <v>0</v>
      </c>
      <c r="R539" s="1534">
        <v>0</v>
      </c>
      <c r="S539" s="1534">
        <v>0</v>
      </c>
      <c r="T539" s="1151">
        <v>-1</v>
      </c>
      <c r="U539" s="1151">
        <v>-1</v>
      </c>
      <c r="V539" s="1151">
        <v>-1</v>
      </c>
      <c r="W539" s="1151">
        <v>-1</v>
      </c>
      <c r="X539" s="1151">
        <v>-1</v>
      </c>
      <c r="Y539" s="1151">
        <v>-1</v>
      </c>
    </row>
    <row r="540" spans="2:31" outlineLevel="1">
      <c r="B540" s="655" t="s">
        <v>507</v>
      </c>
      <c r="C540" s="1274">
        <f>IF('R8a - Net Debt input'!D296 = "","",'R8a - Net Debt input'!D296)</f>
        <v>40777</v>
      </c>
      <c r="D540" s="1274">
        <f>IF('R8a - Net Debt input'!E296 = "","",'R8a - Net Debt input'!E296)</f>
        <v>54284</v>
      </c>
      <c r="E540" s="1667" t="str">
        <f>IF('R8a - Net Debt input'!F296 = "","",'R8a - Net Debt input'!F296)</f>
        <v>37 YR SWAP: PAY 12M/1Y RPI 1.5522% REAL RATE GBP RCV 12M/1Y RPI 1.5522% REAL RATE GBP 100.0 M MAT: 14-AUG-2048</v>
      </c>
      <c r="F540" s="1669" t="str">
        <f>IF('R8a - Net Debt input'!G296 = "","",'R8a - Net Debt input'!G296)</f>
        <v>GBP</v>
      </c>
      <c r="G540" s="1669" t="str">
        <f>IF('R8a - Net Debt input'!H296 = "","",'R8a - Net Debt input'!H296)</f>
        <v>GBP</v>
      </c>
      <c r="H540" s="1669">
        <f>IF('R8a - Net Debt input'!I296 = "","",'R8a - Net Debt input'!I296)</f>
        <v>-100</v>
      </c>
      <c r="I540" s="1670" t="str">
        <f>IF('R8a - Net Debt input'!J296 = "","",'R8a - Net Debt input'!J296)</f>
        <v>12m</v>
      </c>
      <c r="J540" s="364"/>
      <c r="K540" s="364"/>
      <c r="L540" s="364"/>
      <c r="M540" s="1534">
        <v>0</v>
      </c>
      <c r="N540" s="1534">
        <v>0</v>
      </c>
      <c r="O540" s="1534">
        <v>0</v>
      </c>
      <c r="P540" s="1534">
        <v>0</v>
      </c>
      <c r="Q540" s="1534">
        <v>0</v>
      </c>
      <c r="R540" s="1534">
        <v>0</v>
      </c>
      <c r="S540" s="1534">
        <v>0</v>
      </c>
      <c r="T540" s="1151">
        <v>-1</v>
      </c>
      <c r="U540" s="1151">
        <v>-1</v>
      </c>
      <c r="V540" s="1151">
        <v>-1</v>
      </c>
      <c r="W540" s="1151">
        <v>-1</v>
      </c>
      <c r="X540" s="1151">
        <v>-1</v>
      </c>
      <c r="Y540" s="1151">
        <v>-1</v>
      </c>
    </row>
    <row r="541" spans="2:31" outlineLevel="1">
      <c r="B541" s="655" t="s">
        <v>510</v>
      </c>
      <c r="C541" s="1274" t="str">
        <f>IF('R8a - Net Debt input'!D297 = "","",'R8a - Net Debt input'!D297)</f>
        <v/>
      </c>
      <c r="D541" s="1274" t="str">
        <f>IF('R8a - Net Debt input'!E297 = "","",'R8a - Net Debt input'!E297)</f>
        <v/>
      </c>
      <c r="E541" s="1667" t="str">
        <f>IF('R8a - Net Debt input'!F297 = "","",'R8a - Net Debt input'!F297)</f>
        <v/>
      </c>
      <c r="F541" s="1669" t="str">
        <f>IF('R8a - Net Debt input'!G297 = "","",'R8a - Net Debt input'!G297)</f>
        <v/>
      </c>
      <c r="G541" s="1669" t="str">
        <f>IF('R8a - Net Debt input'!H297 = "","",'R8a - Net Debt input'!H297)</f>
        <v/>
      </c>
      <c r="H541" s="1669" t="str">
        <f>IF('R8a - Net Debt input'!I297 = "","",'R8a - Net Debt input'!I297)</f>
        <v/>
      </c>
      <c r="I541" s="1670" t="str">
        <f>IF('R8a - Net Debt input'!J297 = "","",'R8a - Net Debt input'!J297)</f>
        <v/>
      </c>
      <c r="J541" s="364"/>
      <c r="K541" s="364"/>
      <c r="L541" s="364"/>
      <c r="M541" s="1151"/>
      <c r="N541" s="1152"/>
      <c r="O541" s="1152"/>
      <c r="P541" s="1152"/>
      <c r="Q541" s="1152"/>
      <c r="R541" s="1152"/>
      <c r="S541" s="1152"/>
      <c r="T541" s="1153"/>
      <c r="U541" s="1154"/>
      <c r="V541" s="1152"/>
      <c r="W541" s="1152"/>
      <c r="X541" s="1152"/>
      <c r="Y541" s="1155"/>
    </row>
    <row r="542" spans="2:31" outlineLevel="1">
      <c r="B542" s="657" t="s">
        <v>508</v>
      </c>
      <c r="C542" s="1680" t="s">
        <v>401</v>
      </c>
      <c r="D542" s="1681"/>
      <c r="E542" s="1681"/>
      <c r="F542" s="1681"/>
      <c r="G542" s="1681"/>
      <c r="H542" s="1681"/>
      <c r="I542" s="1682"/>
      <c r="J542" s="364"/>
      <c r="K542" s="364"/>
      <c r="L542" s="364"/>
      <c r="M542" s="1156"/>
      <c r="N542" s="1157"/>
      <c r="O542" s="1157"/>
      <c r="P542" s="1157"/>
      <c r="Q542" s="1157"/>
      <c r="R542" s="1157"/>
      <c r="S542" s="1157"/>
      <c r="T542" s="1158"/>
      <c r="U542" s="1159"/>
      <c r="V542" s="1157"/>
      <c r="W542" s="1157"/>
      <c r="X542" s="1157"/>
      <c r="Y542" s="1160"/>
    </row>
    <row r="543" spans="2:31" s="357" customFormat="1">
      <c r="B543" s="403"/>
      <c r="E543" s="393"/>
      <c r="F543" s="393"/>
      <c r="G543" s="393"/>
      <c r="H543" s="393"/>
      <c r="I543" s="389"/>
      <c r="J543" s="389"/>
      <c r="K543" s="389"/>
      <c r="L543" s="392" t="s">
        <v>509</v>
      </c>
      <c r="M543" s="1525">
        <f>SUM(M533:M542)</f>
        <v>0</v>
      </c>
      <c r="N543" s="1526">
        <f t="shared" ref="N543:Y543" si="59">SUM(N533:N542)</f>
        <v>0</v>
      </c>
      <c r="O543" s="1526">
        <f t="shared" si="59"/>
        <v>0</v>
      </c>
      <c r="P543" s="1526">
        <f t="shared" si="59"/>
        <v>0</v>
      </c>
      <c r="Q543" s="1526">
        <f t="shared" si="59"/>
        <v>0</v>
      </c>
      <c r="R543" s="1526">
        <f t="shared" si="59"/>
        <v>0</v>
      </c>
      <c r="S543" s="1526">
        <f t="shared" si="59"/>
        <v>0</v>
      </c>
      <c r="T543" s="1118">
        <f t="shared" si="59"/>
        <v>-2</v>
      </c>
      <c r="U543" s="1119">
        <f t="shared" si="59"/>
        <v>-2</v>
      </c>
      <c r="V543" s="1117">
        <f t="shared" si="59"/>
        <v>-2</v>
      </c>
      <c r="W543" s="1117">
        <f t="shared" si="59"/>
        <v>-2</v>
      </c>
      <c r="X543" s="1117">
        <f t="shared" si="59"/>
        <v>-2</v>
      </c>
      <c r="Y543" s="1120">
        <f t="shared" si="59"/>
        <v>-2</v>
      </c>
    </row>
    <row r="544" spans="2:31" s="357" customFormat="1">
      <c r="B544" s="403"/>
      <c r="C544" s="389"/>
      <c r="D544" s="389"/>
      <c r="E544" s="393"/>
      <c r="F544" s="393"/>
      <c r="G544" s="393"/>
      <c r="H544" s="393"/>
      <c r="I544" s="389"/>
      <c r="J544" s="389"/>
      <c r="K544" s="389"/>
      <c r="L544" s="389"/>
      <c r="M544" s="389"/>
      <c r="N544" s="389"/>
      <c r="O544" s="389"/>
      <c r="P544" s="389"/>
      <c r="Q544" s="389"/>
      <c r="R544" s="389"/>
      <c r="S544" s="389"/>
      <c r="T544" s="389"/>
      <c r="U544" s="389"/>
      <c r="V544" s="389"/>
      <c r="W544" s="389"/>
      <c r="X544" s="389"/>
      <c r="Y544" s="389"/>
      <c r="AA544" s="612"/>
    </row>
    <row r="545" spans="2:31" ht="14.25">
      <c r="B545" s="553" t="s">
        <v>511</v>
      </c>
      <c r="C545" s="554" t="s">
        <v>755</v>
      </c>
      <c r="D545" s="554"/>
      <c r="E545" s="554"/>
      <c r="F545" s="554"/>
      <c r="G545" s="555"/>
      <c r="H545" s="555"/>
      <c r="I545" s="555"/>
      <c r="J545" s="555"/>
      <c r="K545" s="555"/>
      <c r="L545" s="553"/>
      <c r="M545" s="554"/>
      <c r="N545" s="554"/>
      <c r="O545" s="554"/>
      <c r="P545" s="554"/>
      <c r="Q545" s="554"/>
      <c r="R545" s="554"/>
      <c r="S545" s="554"/>
      <c r="T545" s="554"/>
      <c r="U545" s="608"/>
      <c r="V545" s="554"/>
      <c r="W545" s="554"/>
      <c r="X545" s="554"/>
      <c r="Y545" s="554"/>
    </row>
    <row r="546" spans="2:31">
      <c r="C546" s="355"/>
      <c r="Q546" s="355"/>
      <c r="R546" s="355"/>
      <c r="S546" s="355"/>
      <c r="T546" s="355"/>
      <c r="U546" s="355"/>
      <c r="V546" s="355"/>
      <c r="W546" s="355"/>
      <c r="X546" s="355"/>
      <c r="Y546" s="355"/>
    </row>
    <row r="547" spans="2:31" ht="18" outlineLevel="1">
      <c r="B547" s="362"/>
      <c r="C547" s="363"/>
      <c r="D547" s="575" t="s">
        <v>286</v>
      </c>
      <c r="E547" s="580"/>
      <c r="F547" s="580"/>
      <c r="G547" s="576"/>
      <c r="H547" s="576"/>
      <c r="I547" s="576"/>
      <c r="J547" s="576"/>
      <c r="K547" s="576"/>
      <c r="L547" s="628"/>
      <c r="M547" s="580"/>
      <c r="N547" s="580"/>
      <c r="O547" s="580"/>
      <c r="P547" s="580"/>
      <c r="Q547" s="580"/>
      <c r="R547" s="580"/>
      <c r="S547" s="580"/>
      <c r="T547" s="580"/>
      <c r="U547" s="610"/>
      <c r="V547" s="580"/>
      <c r="W547" s="580"/>
      <c r="X547" s="580"/>
      <c r="Y547" s="580"/>
    </row>
    <row r="548" spans="2:31">
      <c r="C548" s="355"/>
      <c r="Q548" s="355"/>
      <c r="R548" s="355"/>
      <c r="S548" s="355"/>
      <c r="T548" s="355"/>
      <c r="U548" s="355"/>
      <c r="V548" s="355"/>
      <c r="W548" s="355"/>
      <c r="X548" s="355"/>
      <c r="Y548" s="355"/>
    </row>
    <row r="549" spans="2:31" ht="25.5" customHeight="1" outlineLevel="1">
      <c r="B549" s="711"/>
      <c r="C549" s="684" t="s">
        <v>404</v>
      </c>
      <c r="D549" s="684" t="s">
        <v>405</v>
      </c>
      <c r="E549" s="1674" t="s">
        <v>459</v>
      </c>
      <c r="F549" s="1675"/>
      <c r="G549" s="1675"/>
      <c r="H549" s="1675"/>
      <c r="I549" s="1676"/>
      <c r="J549" s="364"/>
      <c r="K549" s="364"/>
      <c r="L549" s="364"/>
      <c r="Q549" s="355"/>
      <c r="R549" s="355"/>
      <c r="S549" s="355"/>
      <c r="T549" s="355"/>
      <c r="U549" s="612"/>
      <c r="V549" s="355"/>
      <c r="W549" s="355"/>
      <c r="X549" s="355"/>
      <c r="Y549" s="355"/>
    </row>
    <row r="550" spans="2:31" ht="25.5" customHeight="1" outlineLevel="1">
      <c r="B550" s="698" t="s">
        <v>287</v>
      </c>
      <c r="C550" s="688" t="s">
        <v>414</v>
      </c>
      <c r="D550" s="688" t="s">
        <v>414</v>
      </c>
      <c r="E550" s="1677"/>
      <c r="F550" s="1678"/>
      <c r="G550" s="1678"/>
      <c r="H550" s="1678"/>
      <c r="I550" s="1679"/>
      <c r="J550" s="364"/>
      <c r="K550" s="364"/>
      <c r="L550" s="364"/>
      <c r="M550" s="463" t="s">
        <v>288</v>
      </c>
      <c r="N550" s="464" t="s">
        <v>288</v>
      </c>
      <c r="O550" s="464" t="s">
        <v>288</v>
      </c>
      <c r="P550" s="464" t="s">
        <v>288</v>
      </c>
      <c r="Q550" s="464" t="s">
        <v>288</v>
      </c>
      <c r="R550" s="464" t="s">
        <v>288</v>
      </c>
      <c r="S550" s="464" t="s">
        <v>288</v>
      </c>
      <c r="T550" s="594" t="s">
        <v>288</v>
      </c>
      <c r="U550" s="617" t="s">
        <v>288</v>
      </c>
      <c r="V550" s="464" t="s">
        <v>288</v>
      </c>
      <c r="W550" s="464" t="s">
        <v>288</v>
      </c>
      <c r="X550" s="464" t="s">
        <v>288</v>
      </c>
      <c r="Y550" s="465" t="s">
        <v>288</v>
      </c>
    </row>
    <row r="551" spans="2:31" outlineLevel="1">
      <c r="B551" s="700" t="s">
        <v>514</v>
      </c>
      <c r="C551" s="1275" t="str">
        <f>IF('R8a - Net Debt input'!D317 = "","",'R8a - Net Debt input'!D317)</f>
        <v/>
      </c>
      <c r="D551" s="1275" t="str">
        <f>IF('R8a - Net Debt input'!E317 = "","",'R8a - Net Debt input'!E317)</f>
        <v/>
      </c>
      <c r="E551" s="1291" t="str">
        <f>IF('R8a - Net Debt input'!F317 = "","",'R8a - Net Debt input'!F317)</f>
        <v/>
      </c>
      <c r="F551" s="1292"/>
      <c r="G551" s="1292"/>
      <c r="H551" s="1292"/>
      <c r="I551" s="1293"/>
      <c r="J551" s="364"/>
      <c r="K551" s="364"/>
      <c r="L551" s="364"/>
      <c r="M551" s="1151"/>
      <c r="N551" s="1152"/>
      <c r="O551" s="1152"/>
      <c r="P551" s="1152"/>
      <c r="Q551" s="1152"/>
      <c r="R551" s="1152"/>
      <c r="S551" s="1152"/>
      <c r="T551" s="1153"/>
      <c r="U551" s="1154"/>
      <c r="V551" s="1152"/>
      <c r="W551" s="1152"/>
      <c r="X551" s="1152"/>
      <c r="Y551" s="1155"/>
    </row>
    <row r="552" spans="2:31" outlineLevel="1">
      <c r="B552" s="655" t="s">
        <v>515</v>
      </c>
      <c r="C552" s="1275" t="str">
        <f>IF('R8a - Net Debt input'!D318 = "","",'R8a - Net Debt input'!D318)</f>
        <v/>
      </c>
      <c r="D552" s="1275" t="str">
        <f>IF('R8a - Net Debt input'!E318 = "","",'R8a - Net Debt input'!E318)</f>
        <v/>
      </c>
      <c r="E552" s="1291" t="str">
        <f>IF('R8a - Net Debt input'!F318 = "","",'R8a - Net Debt input'!F318)</f>
        <v/>
      </c>
      <c r="F552" s="1292"/>
      <c r="G552" s="1292"/>
      <c r="H552" s="1292"/>
      <c r="I552" s="1293"/>
      <c r="J552" s="364"/>
      <c r="K552" s="364"/>
      <c r="L552" s="364"/>
      <c r="M552" s="1151"/>
      <c r="N552" s="1152"/>
      <c r="O552" s="1152"/>
      <c r="P552" s="1152"/>
      <c r="Q552" s="1152"/>
      <c r="R552" s="1152"/>
      <c r="S552" s="1152"/>
      <c r="T552" s="1153"/>
      <c r="U552" s="1154"/>
      <c r="V552" s="1152"/>
      <c r="W552" s="1152"/>
      <c r="X552" s="1152"/>
      <c r="Y552" s="1155"/>
    </row>
    <row r="553" spans="2:31" outlineLevel="1">
      <c r="B553" s="655" t="s">
        <v>516</v>
      </c>
      <c r="C553" s="1275" t="str">
        <f>IF('R8a - Net Debt input'!D319 = "","",'R8a - Net Debt input'!D319)</f>
        <v/>
      </c>
      <c r="D553" s="1275" t="str">
        <f>IF('R8a - Net Debt input'!E319 = "","",'R8a - Net Debt input'!E319)</f>
        <v/>
      </c>
      <c r="E553" s="1291" t="str">
        <f>IF('R8a - Net Debt input'!F319 = "","",'R8a - Net Debt input'!F319)</f>
        <v/>
      </c>
      <c r="F553" s="1292"/>
      <c r="G553" s="1292"/>
      <c r="H553" s="1292"/>
      <c r="I553" s="1293"/>
      <c r="J553" s="364"/>
      <c r="K553" s="364"/>
      <c r="L553" s="364"/>
      <c r="M553" s="1151"/>
      <c r="N553" s="1152"/>
      <c r="O553" s="1152"/>
      <c r="P553" s="1152"/>
      <c r="Q553" s="1152"/>
      <c r="R553" s="1152"/>
      <c r="S553" s="1152"/>
      <c r="T553" s="1153"/>
      <c r="U553" s="1154"/>
      <c r="V553" s="1152"/>
      <c r="W553" s="1152"/>
      <c r="X553" s="1152"/>
      <c r="Y553" s="1155"/>
    </row>
    <row r="554" spans="2:31" outlineLevel="1">
      <c r="B554" s="655" t="s">
        <v>517</v>
      </c>
      <c r="C554" s="1275" t="str">
        <f>IF('R8a - Net Debt input'!D320 = "","",'R8a - Net Debt input'!D320)</f>
        <v/>
      </c>
      <c r="D554" s="1275" t="str">
        <f>IF('R8a - Net Debt input'!E320 = "","",'R8a - Net Debt input'!E320)</f>
        <v/>
      </c>
      <c r="E554" s="1291" t="str">
        <f>IF('R8a - Net Debt input'!F320 = "","",'R8a - Net Debt input'!F320)</f>
        <v/>
      </c>
      <c r="F554" s="1292"/>
      <c r="G554" s="1292"/>
      <c r="H554" s="1292"/>
      <c r="I554" s="1293"/>
      <c r="J554" s="364"/>
      <c r="K554" s="364"/>
      <c r="L554" s="364"/>
      <c r="M554" s="1151"/>
      <c r="N554" s="1152"/>
      <c r="O554" s="1152"/>
      <c r="P554" s="1152"/>
      <c r="Q554" s="1152"/>
      <c r="R554" s="1152"/>
      <c r="S554" s="1152"/>
      <c r="T554" s="1153"/>
      <c r="U554" s="1154"/>
      <c r="V554" s="1152"/>
      <c r="W554" s="1152"/>
      <c r="X554" s="1152"/>
      <c r="Y554" s="1155"/>
    </row>
    <row r="555" spans="2:31" outlineLevel="1">
      <c r="B555" s="657" t="s">
        <v>518</v>
      </c>
      <c r="C555" s="1680" t="s">
        <v>401</v>
      </c>
      <c r="D555" s="1681"/>
      <c r="E555" s="1681"/>
      <c r="F555" s="1681"/>
      <c r="G555" s="1681"/>
      <c r="H555" s="1681"/>
      <c r="I555" s="1682"/>
      <c r="J555" s="364"/>
      <c r="K555" s="364"/>
      <c r="L555" s="364"/>
      <c r="M555" s="1156"/>
      <c r="N555" s="1157"/>
      <c r="O555" s="1157"/>
      <c r="P555" s="1157"/>
      <c r="Q555" s="1157"/>
      <c r="R555" s="1157"/>
      <c r="S555" s="1157"/>
      <c r="T555" s="1158"/>
      <c r="U555" s="1159"/>
      <c r="V555" s="1157"/>
      <c r="W555" s="1157"/>
      <c r="X555" s="1157"/>
      <c r="Y555" s="1160"/>
    </row>
    <row r="556" spans="2:31" s="357" customFormat="1">
      <c r="B556" s="403"/>
      <c r="E556" s="403"/>
      <c r="F556" s="403"/>
      <c r="G556" s="403"/>
      <c r="H556" s="403"/>
      <c r="L556" s="404" t="s">
        <v>519</v>
      </c>
      <c r="M556" s="1525">
        <f t="shared" ref="M556:Y556" si="60">SUM(M551:M555)</f>
        <v>0</v>
      </c>
      <c r="N556" s="1526">
        <f t="shared" si="60"/>
        <v>0</v>
      </c>
      <c r="O556" s="1526">
        <f t="shared" si="60"/>
        <v>0</v>
      </c>
      <c r="P556" s="1526">
        <f t="shared" si="60"/>
        <v>0</v>
      </c>
      <c r="Q556" s="1526">
        <f t="shared" si="60"/>
        <v>0</v>
      </c>
      <c r="R556" s="1526">
        <f t="shared" si="60"/>
        <v>0</v>
      </c>
      <c r="S556" s="1526">
        <f t="shared" si="60"/>
        <v>0</v>
      </c>
      <c r="T556" s="1529">
        <f t="shared" si="60"/>
        <v>0</v>
      </c>
      <c r="U556" s="1527">
        <f t="shared" si="60"/>
        <v>0</v>
      </c>
      <c r="V556" s="1526">
        <f t="shared" si="60"/>
        <v>0</v>
      </c>
      <c r="W556" s="1526">
        <f t="shared" si="60"/>
        <v>0</v>
      </c>
      <c r="X556" s="1526">
        <f t="shared" si="60"/>
        <v>0</v>
      </c>
      <c r="Y556" s="1528">
        <f t="shared" si="60"/>
        <v>0</v>
      </c>
    </row>
    <row r="557" spans="2:31" s="357" customFormat="1">
      <c r="B557" s="403"/>
    </row>
    <row r="558" spans="2:31" ht="18" outlineLevel="1">
      <c r="C558" s="363"/>
      <c r="D558" s="575" t="s">
        <v>298</v>
      </c>
      <c r="E558" s="576"/>
      <c r="F558" s="576"/>
      <c r="G558" s="576"/>
      <c r="H558" s="576"/>
      <c r="I558" s="576"/>
      <c r="J558" s="576"/>
      <c r="K558" s="576"/>
      <c r="L558" s="628"/>
      <c r="M558" s="576"/>
      <c r="N558" s="576"/>
      <c r="O558" s="576"/>
      <c r="P558" s="576"/>
      <c r="Q558" s="576"/>
      <c r="R558" s="576"/>
      <c r="S558" s="576"/>
      <c r="T558" s="576"/>
      <c r="U558" s="604"/>
      <c r="V558" s="576"/>
      <c r="W558" s="576"/>
      <c r="X558" s="576"/>
      <c r="Y558" s="576"/>
    </row>
    <row r="559" spans="2:31" outlineLevel="1">
      <c r="B559" s="476"/>
      <c r="C559" s="355"/>
      <c r="Q559" s="355"/>
      <c r="R559" s="355"/>
      <c r="T559" s="358"/>
      <c r="U559" s="358"/>
      <c r="V559" s="358"/>
      <c r="W559" s="358"/>
      <c r="X559" s="358"/>
      <c r="Z559" s="358"/>
      <c r="AA559" s="361"/>
      <c r="AB559" s="358"/>
      <c r="AC559" s="358"/>
      <c r="AD559" s="358"/>
      <c r="AE559" s="358"/>
    </row>
    <row r="560" spans="2:31" ht="25.5" customHeight="1" outlineLevel="1">
      <c r="B560" s="711"/>
      <c r="C560" s="684" t="s">
        <v>404</v>
      </c>
      <c r="D560" s="684" t="s">
        <v>405</v>
      </c>
      <c r="E560" s="1674" t="s">
        <v>459</v>
      </c>
      <c r="F560" s="1675"/>
      <c r="G560" s="1675"/>
      <c r="H560" s="1675"/>
      <c r="I560" s="1676"/>
      <c r="J560" s="364"/>
      <c r="K560" s="364"/>
      <c r="L560" s="364"/>
      <c r="Q560" s="355"/>
      <c r="R560" s="355"/>
      <c r="S560" s="355"/>
      <c r="T560" s="355"/>
      <c r="U560" s="612"/>
      <c r="V560" s="355"/>
      <c r="W560" s="355"/>
      <c r="X560" s="355"/>
      <c r="Y560" s="355"/>
    </row>
    <row r="561" spans="2:25" ht="25.5" customHeight="1" outlineLevel="1">
      <c r="B561" s="698" t="s">
        <v>287</v>
      </c>
      <c r="C561" s="688" t="s">
        <v>414</v>
      </c>
      <c r="D561" s="688" t="s">
        <v>414</v>
      </c>
      <c r="E561" s="1677"/>
      <c r="F561" s="1678"/>
      <c r="G561" s="1678"/>
      <c r="H561" s="1678"/>
      <c r="I561" s="1679"/>
      <c r="J561" s="364"/>
      <c r="K561" s="364"/>
      <c r="L561" s="364"/>
      <c r="M561" s="463" t="s">
        <v>288</v>
      </c>
      <c r="N561" s="464" t="s">
        <v>288</v>
      </c>
      <c r="O561" s="464" t="s">
        <v>288</v>
      </c>
      <c r="P561" s="464" t="s">
        <v>288</v>
      </c>
      <c r="Q561" s="464" t="s">
        <v>288</v>
      </c>
      <c r="R561" s="464" t="s">
        <v>288</v>
      </c>
      <c r="S561" s="464" t="s">
        <v>288</v>
      </c>
      <c r="T561" s="594" t="s">
        <v>288</v>
      </c>
      <c r="U561" s="617" t="s">
        <v>288</v>
      </c>
      <c r="V561" s="464" t="s">
        <v>288</v>
      </c>
      <c r="W561" s="464" t="s">
        <v>288</v>
      </c>
      <c r="X561" s="464" t="s">
        <v>288</v>
      </c>
      <c r="Y561" s="465" t="s">
        <v>288</v>
      </c>
    </row>
    <row r="562" spans="2:25" outlineLevel="1">
      <c r="B562" s="700" t="s">
        <v>514</v>
      </c>
      <c r="C562" s="1275" t="str">
        <f>IF('R8a - Net Debt input'!D317 = "","",'R8a - Net Debt input'!D317)</f>
        <v/>
      </c>
      <c r="D562" s="1275" t="str">
        <f>IF('R8a - Net Debt input'!E317 = "","",'R8a - Net Debt input'!E317)</f>
        <v/>
      </c>
      <c r="E562" s="1671" t="str">
        <f>IF('R8a - Net Debt input'!F317 = "","",'R8a - Net Debt input'!F317)</f>
        <v/>
      </c>
      <c r="F562" s="1672" t="str">
        <f>IF('R8a - Net Debt input'!G317 = "","",'R8a - Net Debt input'!G317)</f>
        <v/>
      </c>
      <c r="G562" s="1672" t="str">
        <f>IF('R8a - Net Debt input'!H317 = "","",'R8a - Net Debt input'!H317)</f>
        <v/>
      </c>
      <c r="H562" s="1672" t="str">
        <f>IF('R8a - Net Debt input'!I317 = "","",'R8a - Net Debt input'!I317)</f>
        <v/>
      </c>
      <c r="I562" s="1673" t="str">
        <f>IF('R8a - Net Debt input'!J317 = "","",'R8a - Net Debt input'!J317)</f>
        <v/>
      </c>
      <c r="J562" s="364"/>
      <c r="K562" s="364"/>
      <c r="L562" s="364"/>
      <c r="M562" s="1151"/>
      <c r="N562" s="1152"/>
      <c r="O562" s="1152"/>
      <c r="P562" s="1152"/>
      <c r="Q562" s="1152"/>
      <c r="R562" s="1152"/>
      <c r="S562" s="1152"/>
      <c r="T562" s="1153"/>
      <c r="U562" s="1154"/>
      <c r="V562" s="1152"/>
      <c r="W562" s="1152"/>
      <c r="X562" s="1152"/>
      <c r="Y562" s="1155"/>
    </row>
    <row r="563" spans="2:25" outlineLevel="1">
      <c r="B563" s="655" t="s">
        <v>515</v>
      </c>
      <c r="C563" s="1275" t="str">
        <f>IF('R8a - Net Debt input'!D318 = "","",'R8a - Net Debt input'!D318)</f>
        <v/>
      </c>
      <c r="D563" s="1275" t="str">
        <f>IF('R8a - Net Debt input'!E318 = "","",'R8a - Net Debt input'!E318)</f>
        <v/>
      </c>
      <c r="E563" s="1667" t="str">
        <f>IF('R8a - Net Debt input'!F318 = "","",'R8a - Net Debt input'!F318)</f>
        <v/>
      </c>
      <c r="F563" s="1669" t="str">
        <f>IF('R8a - Net Debt input'!G318 = "","",'R8a - Net Debt input'!G318)</f>
        <v/>
      </c>
      <c r="G563" s="1669" t="str">
        <f>IF('R8a - Net Debt input'!H318 = "","",'R8a - Net Debt input'!H318)</f>
        <v/>
      </c>
      <c r="H563" s="1669" t="str">
        <f>IF('R8a - Net Debt input'!I318 = "","",'R8a - Net Debt input'!I318)</f>
        <v/>
      </c>
      <c r="I563" s="1670" t="str">
        <f>IF('R8a - Net Debt input'!J318 = "","",'R8a - Net Debt input'!J318)</f>
        <v/>
      </c>
      <c r="J563" s="364"/>
      <c r="K563" s="364"/>
      <c r="L563" s="364"/>
      <c r="M563" s="1151"/>
      <c r="N563" s="1152"/>
      <c r="O563" s="1152"/>
      <c r="P563" s="1152"/>
      <c r="Q563" s="1152"/>
      <c r="R563" s="1152"/>
      <c r="S563" s="1152"/>
      <c r="T563" s="1153"/>
      <c r="U563" s="1154"/>
      <c r="V563" s="1152"/>
      <c r="W563" s="1152"/>
      <c r="X563" s="1152"/>
      <c r="Y563" s="1155"/>
    </row>
    <row r="564" spans="2:25" outlineLevel="1">
      <c r="B564" s="655" t="s">
        <v>516</v>
      </c>
      <c r="C564" s="1275" t="str">
        <f>IF('R8a - Net Debt input'!D319 = "","",'R8a - Net Debt input'!D319)</f>
        <v/>
      </c>
      <c r="D564" s="1275" t="str">
        <f>IF('R8a - Net Debt input'!E319 = "","",'R8a - Net Debt input'!E319)</f>
        <v/>
      </c>
      <c r="E564" s="1667" t="str">
        <f>IF('R8a - Net Debt input'!F319 = "","",'R8a - Net Debt input'!F319)</f>
        <v/>
      </c>
      <c r="F564" s="1669" t="str">
        <f>IF('R8a - Net Debt input'!G319 = "","",'R8a - Net Debt input'!G319)</f>
        <v/>
      </c>
      <c r="G564" s="1669" t="str">
        <f>IF('R8a - Net Debt input'!H319 = "","",'R8a - Net Debt input'!H319)</f>
        <v/>
      </c>
      <c r="H564" s="1669" t="str">
        <f>IF('R8a - Net Debt input'!I319 = "","",'R8a - Net Debt input'!I319)</f>
        <v/>
      </c>
      <c r="I564" s="1670" t="str">
        <f>IF('R8a - Net Debt input'!J319 = "","",'R8a - Net Debt input'!J319)</f>
        <v/>
      </c>
      <c r="J564" s="364"/>
      <c r="K564" s="364"/>
      <c r="L564" s="364"/>
      <c r="M564" s="1151"/>
      <c r="N564" s="1152"/>
      <c r="O564" s="1152"/>
      <c r="P564" s="1152"/>
      <c r="Q564" s="1152"/>
      <c r="R564" s="1152"/>
      <c r="S564" s="1152"/>
      <c r="T564" s="1153"/>
      <c r="U564" s="1154"/>
      <c r="V564" s="1152"/>
      <c r="W564" s="1152"/>
      <c r="X564" s="1152"/>
      <c r="Y564" s="1155"/>
    </row>
    <row r="565" spans="2:25" outlineLevel="1">
      <c r="B565" s="655" t="s">
        <v>517</v>
      </c>
      <c r="C565" s="1275" t="str">
        <f>IF('R8a - Net Debt input'!D320 = "","",'R8a - Net Debt input'!D320)</f>
        <v/>
      </c>
      <c r="D565" s="1275" t="str">
        <f>IF('R8a - Net Debt input'!E320 = "","",'R8a - Net Debt input'!E320)</f>
        <v/>
      </c>
      <c r="E565" s="1667" t="str">
        <f>IF('R8a - Net Debt input'!F320 = "","",'R8a - Net Debt input'!F320)</f>
        <v/>
      </c>
      <c r="F565" s="1669" t="str">
        <f>IF('R8a - Net Debt input'!G320 = "","",'R8a - Net Debt input'!G320)</f>
        <v/>
      </c>
      <c r="G565" s="1669" t="str">
        <f>IF('R8a - Net Debt input'!H320 = "","",'R8a - Net Debt input'!H320)</f>
        <v/>
      </c>
      <c r="H565" s="1669" t="str">
        <f>IF('R8a - Net Debt input'!I320 = "","",'R8a - Net Debt input'!I320)</f>
        <v/>
      </c>
      <c r="I565" s="1670" t="str">
        <f>IF('R8a - Net Debt input'!J320 = "","",'R8a - Net Debt input'!J320)</f>
        <v/>
      </c>
      <c r="J565" s="364"/>
      <c r="K565" s="364"/>
      <c r="L565" s="364"/>
      <c r="M565" s="1151"/>
      <c r="N565" s="1152"/>
      <c r="O565" s="1152"/>
      <c r="P565" s="1152"/>
      <c r="Q565" s="1152"/>
      <c r="R565" s="1152"/>
      <c r="S565" s="1152"/>
      <c r="T565" s="1153"/>
      <c r="U565" s="1154"/>
      <c r="V565" s="1152"/>
      <c r="W565" s="1152"/>
      <c r="X565" s="1152"/>
      <c r="Y565" s="1155"/>
    </row>
    <row r="566" spans="2:25" outlineLevel="1">
      <c r="B566" s="657" t="s">
        <v>518</v>
      </c>
      <c r="C566" s="1680" t="s">
        <v>401</v>
      </c>
      <c r="D566" s="1681"/>
      <c r="E566" s="1681"/>
      <c r="F566" s="1681"/>
      <c r="G566" s="1681"/>
      <c r="H566" s="1681"/>
      <c r="I566" s="1682"/>
      <c r="J566" s="364"/>
      <c r="K566" s="364"/>
      <c r="L566" s="364"/>
      <c r="M566" s="1156"/>
      <c r="N566" s="1157"/>
      <c r="O566" s="1157"/>
      <c r="P566" s="1157"/>
      <c r="Q566" s="1157"/>
      <c r="R566" s="1157"/>
      <c r="S566" s="1157"/>
      <c r="T566" s="1158"/>
      <c r="U566" s="1159"/>
      <c r="V566" s="1157"/>
      <c r="W566" s="1157"/>
      <c r="X566" s="1157"/>
      <c r="Y566" s="1160"/>
    </row>
    <row r="567" spans="2:25" s="357" customFormat="1">
      <c r="B567" s="403"/>
      <c r="E567" s="403"/>
      <c r="F567" s="403"/>
      <c r="G567" s="403"/>
      <c r="H567" s="403"/>
      <c r="L567" s="404" t="s">
        <v>519</v>
      </c>
      <c r="M567" s="1525">
        <f t="shared" ref="M567:Y567" si="61">SUM(M562:M566)</f>
        <v>0</v>
      </c>
      <c r="N567" s="1526">
        <f t="shared" si="61"/>
        <v>0</v>
      </c>
      <c r="O567" s="1526">
        <f t="shared" si="61"/>
        <v>0</v>
      </c>
      <c r="P567" s="1526">
        <f t="shared" si="61"/>
        <v>0</v>
      </c>
      <c r="Q567" s="1526">
        <f t="shared" si="61"/>
        <v>0</v>
      </c>
      <c r="R567" s="1526">
        <f t="shared" si="61"/>
        <v>0</v>
      </c>
      <c r="S567" s="1526">
        <f t="shared" si="61"/>
        <v>0</v>
      </c>
      <c r="T567" s="1529">
        <f t="shared" si="61"/>
        <v>0</v>
      </c>
      <c r="U567" s="1527">
        <f t="shared" si="61"/>
        <v>0</v>
      </c>
      <c r="V567" s="1526">
        <f t="shared" si="61"/>
        <v>0</v>
      </c>
      <c r="W567" s="1526">
        <f t="shared" si="61"/>
        <v>0</v>
      </c>
      <c r="X567" s="1526">
        <f t="shared" si="61"/>
        <v>0</v>
      </c>
      <c r="Y567" s="1528">
        <f t="shared" si="61"/>
        <v>0</v>
      </c>
    </row>
    <row r="568" spans="2:25" s="357" customFormat="1">
      <c r="B568" s="403"/>
      <c r="E568" s="403"/>
      <c r="F568" s="403"/>
      <c r="G568" s="403"/>
      <c r="H568" s="403"/>
      <c r="L568" s="355"/>
      <c r="U568" s="612"/>
    </row>
    <row r="569" spans="2:25" ht="14.25">
      <c r="B569" s="553" t="s">
        <v>520</v>
      </c>
      <c r="C569" s="554" t="s">
        <v>754</v>
      </c>
      <c r="D569" s="554"/>
      <c r="E569" s="554"/>
      <c r="F569" s="554"/>
      <c r="G569" s="555"/>
      <c r="H569" s="555"/>
      <c r="I569" s="555"/>
      <c r="J569" s="555"/>
      <c r="K569" s="555"/>
      <c r="L569" s="553"/>
      <c r="M569" s="554"/>
      <c r="N569" s="554"/>
      <c r="O569" s="554"/>
      <c r="P569" s="554"/>
      <c r="Q569" s="554"/>
      <c r="R569" s="554"/>
      <c r="S569" s="554"/>
      <c r="T569" s="554"/>
      <c r="U569" s="608"/>
      <c r="V569" s="554"/>
      <c r="W569" s="554"/>
      <c r="X569" s="554"/>
      <c r="Y569" s="554"/>
    </row>
    <row r="570" spans="2:25">
      <c r="C570" s="355"/>
      <c r="Q570" s="355"/>
      <c r="R570" s="355"/>
      <c r="S570" s="355"/>
      <c r="T570" s="355"/>
      <c r="U570" s="355"/>
      <c r="V570" s="355"/>
      <c r="W570" s="355"/>
      <c r="X570" s="355"/>
      <c r="Y570" s="355"/>
    </row>
    <row r="571" spans="2:25" ht="18" outlineLevel="1">
      <c r="B571" s="362"/>
      <c r="C571" s="363"/>
      <c r="D571" s="575" t="s">
        <v>286</v>
      </c>
      <c r="E571" s="580"/>
      <c r="F571" s="580"/>
      <c r="G571" s="576"/>
      <c r="H571" s="576"/>
      <c r="I571" s="576"/>
      <c r="J571" s="576"/>
      <c r="K571" s="576"/>
      <c r="L571" s="628"/>
      <c r="M571" s="580"/>
      <c r="N571" s="580"/>
      <c r="O571" s="580"/>
      <c r="P571" s="580"/>
      <c r="Q571" s="580"/>
      <c r="R571" s="580"/>
      <c r="S571" s="580"/>
      <c r="T571" s="580"/>
      <c r="U571" s="610"/>
      <c r="V571" s="580"/>
      <c r="W571" s="580"/>
      <c r="X571" s="580"/>
      <c r="Y571" s="580"/>
    </row>
    <row r="572" spans="2:25">
      <c r="C572" s="355"/>
      <c r="Q572" s="355"/>
      <c r="R572" s="355"/>
      <c r="S572" s="355"/>
      <c r="T572" s="355"/>
      <c r="U572" s="355"/>
      <c r="V572" s="355"/>
      <c r="W572" s="355"/>
      <c r="X572" s="355"/>
      <c r="Y572" s="355"/>
    </row>
    <row r="573" spans="2:25" ht="25.5" customHeight="1" outlineLevel="1">
      <c r="B573" s="711"/>
      <c r="C573" s="684" t="s">
        <v>404</v>
      </c>
      <c r="D573" s="684" t="s">
        <v>405</v>
      </c>
      <c r="E573" s="1674" t="s">
        <v>459</v>
      </c>
      <c r="F573" s="1675"/>
      <c r="G573" s="1675"/>
      <c r="H573" s="1675"/>
      <c r="I573" s="1676"/>
      <c r="J573" s="364"/>
      <c r="K573" s="364"/>
      <c r="L573" s="364"/>
      <c r="Q573" s="355"/>
      <c r="R573" s="355"/>
      <c r="S573" s="355"/>
      <c r="T573" s="355"/>
      <c r="U573" s="612"/>
      <c r="V573" s="355"/>
      <c r="W573" s="355"/>
      <c r="X573" s="355"/>
      <c r="Y573" s="355"/>
    </row>
    <row r="574" spans="2:25" ht="12.75" customHeight="1" outlineLevel="1">
      <c r="B574" s="698" t="s">
        <v>287</v>
      </c>
      <c r="C574" s="688" t="s">
        <v>414</v>
      </c>
      <c r="D574" s="688" t="s">
        <v>414</v>
      </c>
      <c r="E574" s="1677"/>
      <c r="F574" s="1678"/>
      <c r="G574" s="1678"/>
      <c r="H574" s="1678"/>
      <c r="I574" s="1679"/>
      <c r="J574" s="364"/>
      <c r="K574" s="364"/>
      <c r="L574" s="364"/>
      <c r="M574" s="463" t="s">
        <v>288</v>
      </c>
      <c r="N574" s="464" t="s">
        <v>288</v>
      </c>
      <c r="O574" s="464" t="s">
        <v>288</v>
      </c>
      <c r="P574" s="464" t="s">
        <v>288</v>
      </c>
      <c r="Q574" s="464" t="s">
        <v>288</v>
      </c>
      <c r="R574" s="464" t="s">
        <v>288</v>
      </c>
      <c r="S574" s="464" t="s">
        <v>288</v>
      </c>
      <c r="T574" s="594" t="s">
        <v>288</v>
      </c>
      <c r="U574" s="617" t="s">
        <v>288</v>
      </c>
      <c r="V574" s="464" t="s">
        <v>288</v>
      </c>
      <c r="W574" s="464" t="s">
        <v>288</v>
      </c>
      <c r="X574" s="464" t="s">
        <v>288</v>
      </c>
      <c r="Y574" s="465" t="s">
        <v>288</v>
      </c>
    </row>
    <row r="575" spans="2:25" outlineLevel="1">
      <c r="B575" s="700" t="s">
        <v>524</v>
      </c>
      <c r="C575" s="1275" t="str">
        <f>IF('R8a - Net Debt input'!D335 = "","",'R8a - Net Debt input'!D335)</f>
        <v/>
      </c>
      <c r="D575" s="1275" t="str">
        <f>IF('R8a - Net Debt input'!E335 = "","",'R8a - Net Debt input'!E335)</f>
        <v/>
      </c>
      <c r="E575" s="1291" t="str">
        <f>IF('R8a - Net Debt input'!F335 = "","",'R8a - Net Debt input'!F335)</f>
        <v/>
      </c>
      <c r="F575" s="1292"/>
      <c r="G575" s="1292"/>
      <c r="H575" s="1292"/>
      <c r="I575" s="1293"/>
      <c r="J575" s="364"/>
      <c r="K575" s="364"/>
      <c r="L575" s="364"/>
      <c r="M575" s="1151"/>
      <c r="N575" s="1152"/>
      <c r="O575" s="1152"/>
      <c r="P575" s="1152"/>
      <c r="Q575" s="1152"/>
      <c r="R575" s="1152"/>
      <c r="S575" s="1152"/>
      <c r="T575" s="1153"/>
      <c r="U575" s="1154"/>
      <c r="V575" s="1152"/>
      <c r="W575" s="1152"/>
      <c r="X575" s="1152"/>
      <c r="Y575" s="1155"/>
    </row>
    <row r="576" spans="2:25" outlineLevel="1">
      <c r="B576" s="655" t="s">
        <v>525</v>
      </c>
      <c r="C576" s="1275" t="str">
        <f>IF('R8a - Net Debt input'!D336 = "","",'R8a - Net Debt input'!D336)</f>
        <v/>
      </c>
      <c r="D576" s="1275" t="str">
        <f>IF('R8a - Net Debt input'!E336 = "","",'R8a - Net Debt input'!E336)</f>
        <v/>
      </c>
      <c r="E576" s="1291" t="str">
        <f>IF('R8a - Net Debt input'!F336 = "","",'R8a - Net Debt input'!F336)</f>
        <v/>
      </c>
      <c r="F576" s="1292"/>
      <c r="G576" s="1292"/>
      <c r="H576" s="1292"/>
      <c r="I576" s="1293"/>
      <c r="J576" s="364"/>
      <c r="K576" s="364"/>
      <c r="L576" s="364"/>
      <c r="M576" s="1151"/>
      <c r="N576" s="1152"/>
      <c r="O576" s="1152"/>
      <c r="P576" s="1152"/>
      <c r="Q576" s="1152"/>
      <c r="R576" s="1152"/>
      <c r="S576" s="1152"/>
      <c r="T576" s="1153"/>
      <c r="U576" s="1154"/>
      <c r="V576" s="1152"/>
      <c r="W576" s="1152"/>
      <c r="X576" s="1152"/>
      <c r="Y576" s="1155"/>
    </row>
    <row r="577" spans="2:25" outlineLevel="1">
      <c r="B577" s="655" t="s">
        <v>526</v>
      </c>
      <c r="C577" s="1275" t="str">
        <f>IF('R8a - Net Debt input'!D337 = "","",'R8a - Net Debt input'!D337)</f>
        <v/>
      </c>
      <c r="D577" s="1275" t="str">
        <f>IF('R8a - Net Debt input'!E337 = "","",'R8a - Net Debt input'!E337)</f>
        <v/>
      </c>
      <c r="E577" s="1291" t="str">
        <f>IF('R8a - Net Debt input'!F337 = "","",'R8a - Net Debt input'!F337)</f>
        <v/>
      </c>
      <c r="F577" s="1292"/>
      <c r="G577" s="1292"/>
      <c r="H577" s="1292"/>
      <c r="I577" s="1293"/>
      <c r="J577" s="364"/>
      <c r="K577" s="364"/>
      <c r="L577" s="364"/>
      <c r="M577" s="1151"/>
      <c r="N577" s="1152"/>
      <c r="O577" s="1152"/>
      <c r="P577" s="1152"/>
      <c r="Q577" s="1152"/>
      <c r="R577" s="1152"/>
      <c r="S577" s="1152"/>
      <c r="T577" s="1153"/>
      <c r="U577" s="1154"/>
      <c r="V577" s="1152"/>
      <c r="W577" s="1152"/>
      <c r="X577" s="1152"/>
      <c r="Y577" s="1155"/>
    </row>
    <row r="578" spans="2:25" outlineLevel="1">
      <c r="B578" s="655" t="s">
        <v>527</v>
      </c>
      <c r="C578" s="1275" t="str">
        <f>IF('R8a - Net Debt input'!D338 = "","",'R8a - Net Debt input'!D338)</f>
        <v/>
      </c>
      <c r="D578" s="1275" t="str">
        <f>IF('R8a - Net Debt input'!E338 = "","",'R8a - Net Debt input'!E338)</f>
        <v/>
      </c>
      <c r="E578" s="1291" t="str">
        <f>IF('R8a - Net Debt input'!F338 = "","",'R8a - Net Debt input'!F338)</f>
        <v/>
      </c>
      <c r="F578" s="1292"/>
      <c r="G578" s="1292"/>
      <c r="H578" s="1292"/>
      <c r="I578" s="1293"/>
      <c r="J578" s="364"/>
      <c r="K578" s="364"/>
      <c r="L578" s="364"/>
      <c r="M578" s="1151"/>
      <c r="N578" s="1152"/>
      <c r="O578" s="1152"/>
      <c r="P578" s="1152"/>
      <c r="Q578" s="1152"/>
      <c r="R578" s="1152"/>
      <c r="S578" s="1152"/>
      <c r="T578" s="1153"/>
      <c r="U578" s="1154"/>
      <c r="V578" s="1152"/>
      <c r="W578" s="1152"/>
      <c r="X578" s="1152"/>
      <c r="Y578" s="1155"/>
    </row>
    <row r="579" spans="2:25" outlineLevel="1">
      <c r="B579" s="657" t="s">
        <v>528</v>
      </c>
      <c r="C579" s="1277" t="s">
        <v>401</v>
      </c>
      <c r="D579" s="1278"/>
      <c r="E579" s="1279"/>
      <c r="F579" s="1279"/>
      <c r="G579" s="1279"/>
      <c r="H579" s="1279"/>
      <c r="I579" s="1280"/>
      <c r="J579" s="364"/>
      <c r="K579" s="364"/>
      <c r="L579" s="364"/>
      <c r="M579" s="1156"/>
      <c r="N579" s="1157"/>
      <c r="O579" s="1157"/>
      <c r="P579" s="1157"/>
      <c r="Q579" s="1157"/>
      <c r="R579" s="1157"/>
      <c r="S579" s="1157"/>
      <c r="T579" s="1158"/>
      <c r="U579" s="1159"/>
      <c r="V579" s="1157"/>
      <c r="W579" s="1157"/>
      <c r="X579" s="1157"/>
      <c r="Y579" s="1160"/>
    </row>
    <row r="580" spans="2:25" s="357" customFormat="1">
      <c r="B580" s="403"/>
      <c r="E580" s="403"/>
      <c r="F580" s="403"/>
      <c r="G580" s="403"/>
      <c r="H580" s="403"/>
      <c r="L580" s="404" t="s">
        <v>530</v>
      </c>
      <c r="M580" s="1525">
        <f t="shared" ref="M580:Y580" si="62">SUM(M575:M579)</f>
        <v>0</v>
      </c>
      <c r="N580" s="1525">
        <f t="shared" si="62"/>
        <v>0</v>
      </c>
      <c r="O580" s="1525">
        <f t="shared" si="62"/>
        <v>0</v>
      </c>
      <c r="P580" s="1525">
        <f t="shared" si="62"/>
        <v>0</v>
      </c>
      <c r="Q580" s="1525">
        <f t="shared" si="62"/>
        <v>0</v>
      </c>
      <c r="R580" s="1525">
        <f t="shared" si="62"/>
        <v>0</v>
      </c>
      <c r="S580" s="1525">
        <f t="shared" si="62"/>
        <v>0</v>
      </c>
      <c r="T580" s="1525">
        <f t="shared" si="62"/>
        <v>0</v>
      </c>
      <c r="U580" s="1525">
        <f t="shared" si="62"/>
        <v>0</v>
      </c>
      <c r="V580" s="1525">
        <f t="shared" si="62"/>
        <v>0</v>
      </c>
      <c r="W580" s="1525">
        <f t="shared" si="62"/>
        <v>0</v>
      </c>
      <c r="X580" s="1525">
        <f t="shared" si="62"/>
        <v>0</v>
      </c>
      <c r="Y580" s="1525">
        <f t="shared" si="62"/>
        <v>0</v>
      </c>
    </row>
    <row r="581" spans="2:25" s="357" customFormat="1">
      <c r="B581" s="403"/>
    </row>
    <row r="582" spans="2:25" ht="18" outlineLevel="1">
      <c r="C582" s="363"/>
      <c r="D582" s="575" t="s">
        <v>298</v>
      </c>
      <c r="E582" s="576"/>
      <c r="F582" s="576"/>
      <c r="G582" s="576"/>
      <c r="H582" s="576"/>
      <c r="I582" s="576"/>
      <c r="J582" s="576"/>
      <c r="K582" s="576"/>
      <c r="L582" s="628"/>
      <c r="M582" s="576"/>
      <c r="N582" s="576"/>
      <c r="O582" s="576"/>
      <c r="P582" s="576"/>
      <c r="Q582" s="576"/>
      <c r="R582" s="576"/>
      <c r="S582" s="576"/>
      <c r="T582" s="576"/>
      <c r="U582" s="604"/>
      <c r="V582" s="576"/>
      <c r="W582" s="576"/>
      <c r="X582" s="576"/>
      <c r="Y582" s="576"/>
    </row>
    <row r="583" spans="2:25">
      <c r="B583" s="638"/>
      <c r="C583" s="363"/>
      <c r="D583" s="363"/>
      <c r="Q583" s="355"/>
      <c r="R583" s="355"/>
      <c r="S583" s="355"/>
      <c r="T583" s="355"/>
      <c r="U583" s="612"/>
      <c r="V583" s="355"/>
      <c r="W583" s="355"/>
      <c r="X583" s="355"/>
      <c r="Y583" s="355"/>
    </row>
    <row r="584" spans="2:25" ht="25.5" customHeight="1" outlineLevel="1">
      <c r="B584" s="711"/>
      <c r="C584" s="684" t="s">
        <v>404</v>
      </c>
      <c r="D584" s="684" t="s">
        <v>405</v>
      </c>
      <c r="E584" s="1674" t="s">
        <v>459</v>
      </c>
      <c r="F584" s="1675"/>
      <c r="G584" s="1675"/>
      <c r="H584" s="1675"/>
      <c r="I584" s="1676"/>
      <c r="J584" s="364"/>
      <c r="K584" s="364"/>
      <c r="L584" s="364"/>
      <c r="Q584" s="355"/>
      <c r="R584" s="355"/>
      <c r="S584" s="355"/>
      <c r="T584" s="355"/>
      <c r="U584" s="612"/>
      <c r="V584" s="355"/>
      <c r="W584" s="355"/>
      <c r="X584" s="355"/>
      <c r="Y584" s="355"/>
    </row>
    <row r="585" spans="2:25" ht="12.75" customHeight="1" outlineLevel="1">
      <c r="B585" s="698" t="s">
        <v>287</v>
      </c>
      <c r="C585" s="688" t="s">
        <v>414</v>
      </c>
      <c r="D585" s="688" t="s">
        <v>414</v>
      </c>
      <c r="E585" s="1677"/>
      <c r="F585" s="1678"/>
      <c r="G585" s="1678"/>
      <c r="H585" s="1678"/>
      <c r="I585" s="1679"/>
      <c r="J585" s="364"/>
      <c r="K585" s="364"/>
      <c r="L585" s="364"/>
      <c r="M585" s="463" t="s">
        <v>288</v>
      </c>
      <c r="N585" s="464" t="s">
        <v>288</v>
      </c>
      <c r="O585" s="464" t="s">
        <v>288</v>
      </c>
      <c r="P585" s="464" t="s">
        <v>288</v>
      </c>
      <c r="Q585" s="464" t="s">
        <v>288</v>
      </c>
      <c r="R585" s="464" t="s">
        <v>288</v>
      </c>
      <c r="S585" s="464" t="s">
        <v>288</v>
      </c>
      <c r="T585" s="594" t="s">
        <v>288</v>
      </c>
      <c r="U585" s="617" t="s">
        <v>288</v>
      </c>
      <c r="V585" s="464" t="s">
        <v>288</v>
      </c>
      <c r="W585" s="464" t="s">
        <v>288</v>
      </c>
      <c r="X585" s="464" t="s">
        <v>288</v>
      </c>
      <c r="Y585" s="465" t="s">
        <v>288</v>
      </c>
    </row>
    <row r="586" spans="2:25" outlineLevel="1">
      <c r="B586" s="700" t="s">
        <v>524</v>
      </c>
      <c r="C586" s="1275" t="str">
        <f>IF('R8a - Net Debt input'!D335 = "","",'R8a - Net Debt input'!D335)</f>
        <v/>
      </c>
      <c r="D586" s="1275" t="str">
        <f>IF('R8a - Net Debt input'!E335 = "","",'R8a - Net Debt input'!E335)</f>
        <v/>
      </c>
      <c r="E586" s="1671" t="str">
        <f>IF('R8a - Net Debt input'!F335 = "","",'R8a - Net Debt input'!F335)</f>
        <v/>
      </c>
      <c r="F586" s="1672" t="str">
        <f>IF('R8a - Net Debt input'!G335 = "","",'R8a - Net Debt input'!G335)</f>
        <v/>
      </c>
      <c r="G586" s="1672" t="str">
        <f>IF('R8a - Net Debt input'!H335 = "","",'R8a - Net Debt input'!H335)</f>
        <v/>
      </c>
      <c r="H586" s="1672" t="str">
        <f>IF('R8a - Net Debt input'!I335 = "","",'R8a - Net Debt input'!I335)</f>
        <v/>
      </c>
      <c r="I586" s="1673" t="str">
        <f>IF('R8a - Net Debt input'!J335 = "","",'R8a - Net Debt input'!J335)</f>
        <v/>
      </c>
      <c r="J586" s="364"/>
      <c r="K586" s="364"/>
      <c r="L586" s="364"/>
      <c r="M586" s="1151"/>
      <c r="N586" s="1152"/>
      <c r="O586" s="1152"/>
      <c r="P586" s="1152"/>
      <c r="Q586" s="1152"/>
      <c r="R586" s="1152"/>
      <c r="S586" s="1152"/>
      <c r="T586" s="1153"/>
      <c r="U586" s="1154"/>
      <c r="V586" s="1152"/>
      <c r="W586" s="1152"/>
      <c r="X586" s="1152"/>
      <c r="Y586" s="1155"/>
    </row>
    <row r="587" spans="2:25" outlineLevel="1">
      <c r="B587" s="655" t="s">
        <v>525</v>
      </c>
      <c r="C587" s="1275" t="str">
        <f>IF('R8a - Net Debt input'!D336 = "","",'R8a - Net Debt input'!D336)</f>
        <v/>
      </c>
      <c r="D587" s="1275" t="str">
        <f>IF('R8a - Net Debt input'!E336 = "","",'R8a - Net Debt input'!E336)</f>
        <v/>
      </c>
      <c r="E587" s="1667" t="str">
        <f>IF('R8a - Net Debt input'!F336 = "","",'R8a - Net Debt input'!F336)</f>
        <v/>
      </c>
      <c r="F587" s="1669" t="str">
        <f>IF('R8a - Net Debt input'!G336 = "","",'R8a - Net Debt input'!G336)</f>
        <v/>
      </c>
      <c r="G587" s="1669" t="str">
        <f>IF('R8a - Net Debt input'!H336 = "","",'R8a - Net Debt input'!H336)</f>
        <v/>
      </c>
      <c r="H587" s="1669" t="str">
        <f>IF('R8a - Net Debt input'!I336 = "","",'R8a - Net Debt input'!I336)</f>
        <v/>
      </c>
      <c r="I587" s="1670" t="str">
        <f>IF('R8a - Net Debt input'!J336 = "","",'R8a - Net Debt input'!J336)</f>
        <v/>
      </c>
      <c r="J587" s="364"/>
      <c r="K587" s="364"/>
      <c r="L587" s="364"/>
      <c r="M587" s="1151"/>
      <c r="N587" s="1152"/>
      <c r="O587" s="1152"/>
      <c r="P587" s="1152"/>
      <c r="Q587" s="1152"/>
      <c r="R587" s="1152"/>
      <c r="S587" s="1152"/>
      <c r="T587" s="1153"/>
      <c r="U587" s="1154"/>
      <c r="V587" s="1152"/>
      <c r="W587" s="1152"/>
      <c r="X587" s="1152"/>
      <c r="Y587" s="1155"/>
    </row>
    <row r="588" spans="2:25" outlineLevel="1">
      <c r="B588" s="655" t="s">
        <v>526</v>
      </c>
      <c r="C588" s="1275" t="str">
        <f>IF('R8a - Net Debt input'!D337 = "","",'R8a - Net Debt input'!D337)</f>
        <v/>
      </c>
      <c r="D588" s="1275" t="str">
        <f>IF('R8a - Net Debt input'!E337 = "","",'R8a - Net Debt input'!E337)</f>
        <v/>
      </c>
      <c r="E588" s="1667" t="str">
        <f>IF('R8a - Net Debt input'!F337 = "","",'R8a - Net Debt input'!F337)</f>
        <v/>
      </c>
      <c r="F588" s="1669" t="str">
        <f>IF('R8a - Net Debt input'!G337 = "","",'R8a - Net Debt input'!G337)</f>
        <v/>
      </c>
      <c r="G588" s="1669" t="str">
        <f>IF('R8a - Net Debt input'!H337 = "","",'R8a - Net Debt input'!H337)</f>
        <v/>
      </c>
      <c r="H588" s="1669" t="str">
        <f>IF('R8a - Net Debt input'!I337 = "","",'R8a - Net Debt input'!I337)</f>
        <v/>
      </c>
      <c r="I588" s="1670" t="str">
        <f>IF('R8a - Net Debt input'!J337 = "","",'R8a - Net Debt input'!J337)</f>
        <v/>
      </c>
      <c r="J588" s="364"/>
      <c r="K588" s="364"/>
      <c r="L588" s="364"/>
      <c r="M588" s="1151"/>
      <c r="N588" s="1152"/>
      <c r="O588" s="1152"/>
      <c r="P588" s="1152"/>
      <c r="Q588" s="1152"/>
      <c r="R588" s="1152"/>
      <c r="S588" s="1152"/>
      <c r="T588" s="1153"/>
      <c r="U588" s="1154"/>
      <c r="V588" s="1152"/>
      <c r="W588" s="1152"/>
      <c r="X588" s="1152"/>
      <c r="Y588" s="1155"/>
    </row>
    <row r="589" spans="2:25" outlineLevel="1">
      <c r="B589" s="655" t="s">
        <v>527</v>
      </c>
      <c r="C589" s="1275" t="str">
        <f>IF('R8a - Net Debt input'!D338 = "","",'R8a - Net Debt input'!D338)</f>
        <v/>
      </c>
      <c r="D589" s="1275" t="str">
        <f>IF('R8a - Net Debt input'!E338 = "","",'R8a - Net Debt input'!E338)</f>
        <v/>
      </c>
      <c r="E589" s="1667" t="str">
        <f>IF('R8a - Net Debt input'!F338 = "","",'R8a - Net Debt input'!F338)</f>
        <v/>
      </c>
      <c r="F589" s="1669" t="str">
        <f>IF('R8a - Net Debt input'!G338 = "","",'R8a - Net Debt input'!G338)</f>
        <v/>
      </c>
      <c r="G589" s="1669" t="str">
        <f>IF('R8a - Net Debt input'!H338 = "","",'R8a - Net Debt input'!H338)</f>
        <v/>
      </c>
      <c r="H589" s="1669" t="str">
        <f>IF('R8a - Net Debt input'!I338 = "","",'R8a - Net Debt input'!I338)</f>
        <v/>
      </c>
      <c r="I589" s="1670" t="str">
        <f>IF('R8a - Net Debt input'!J338 = "","",'R8a - Net Debt input'!J338)</f>
        <v/>
      </c>
      <c r="J589" s="364"/>
      <c r="K589" s="364"/>
      <c r="L589" s="364"/>
      <c r="M589" s="1151"/>
      <c r="N589" s="1152"/>
      <c r="O589" s="1152"/>
      <c r="P589" s="1152"/>
      <c r="Q589" s="1152"/>
      <c r="R589" s="1152"/>
      <c r="S589" s="1152"/>
      <c r="T589" s="1153"/>
      <c r="U589" s="1154"/>
      <c r="V589" s="1152"/>
      <c r="W589" s="1152"/>
      <c r="X589" s="1152"/>
      <c r="Y589" s="1155"/>
    </row>
    <row r="590" spans="2:25" outlineLevel="1">
      <c r="B590" s="657" t="s">
        <v>528</v>
      </c>
      <c r="C590" s="1277" t="s">
        <v>401</v>
      </c>
      <c r="D590" s="1278"/>
      <c r="E590" s="1279"/>
      <c r="F590" s="1279"/>
      <c r="G590" s="1279"/>
      <c r="H590" s="1279"/>
      <c r="I590" s="1280"/>
      <c r="J590" s="364"/>
      <c r="K590" s="364"/>
      <c r="L590" s="364"/>
      <c r="M590" s="1156"/>
      <c r="N590" s="1157"/>
      <c r="O590" s="1157"/>
      <c r="P590" s="1157"/>
      <c r="Q590" s="1157"/>
      <c r="R590" s="1157"/>
      <c r="S590" s="1157"/>
      <c r="T590" s="1158"/>
      <c r="U590" s="1159"/>
      <c r="V590" s="1157"/>
      <c r="W590" s="1157"/>
      <c r="X590" s="1157"/>
      <c r="Y590" s="1160"/>
    </row>
    <row r="591" spans="2:25" s="357" customFormat="1">
      <c r="B591" s="403"/>
      <c r="E591" s="403"/>
      <c r="F591" s="403"/>
      <c r="G591" s="403"/>
      <c r="H591" s="403"/>
      <c r="L591" s="404" t="s">
        <v>530</v>
      </c>
      <c r="M591" s="1525">
        <f t="shared" ref="M591:Y591" si="63">SUM(M586:M590)</f>
        <v>0</v>
      </c>
      <c r="N591" s="1525">
        <f t="shared" si="63"/>
        <v>0</v>
      </c>
      <c r="O591" s="1525">
        <f t="shared" si="63"/>
        <v>0</v>
      </c>
      <c r="P591" s="1525">
        <f t="shared" si="63"/>
        <v>0</v>
      </c>
      <c r="Q591" s="1525">
        <f t="shared" si="63"/>
        <v>0</v>
      </c>
      <c r="R591" s="1525">
        <f t="shared" si="63"/>
        <v>0</v>
      </c>
      <c r="S591" s="1525">
        <f t="shared" si="63"/>
        <v>0</v>
      </c>
      <c r="T591" s="1525">
        <f t="shared" si="63"/>
        <v>0</v>
      </c>
      <c r="U591" s="1525">
        <f t="shared" si="63"/>
        <v>0</v>
      </c>
      <c r="V591" s="1525">
        <f t="shared" si="63"/>
        <v>0</v>
      </c>
      <c r="W591" s="1525">
        <f t="shared" si="63"/>
        <v>0</v>
      </c>
      <c r="X591" s="1525">
        <f t="shared" si="63"/>
        <v>0</v>
      </c>
      <c r="Y591" s="1525">
        <f t="shared" si="63"/>
        <v>0</v>
      </c>
    </row>
    <row r="592" spans="2:25" s="357" customFormat="1">
      <c r="B592" s="403"/>
      <c r="L592" s="355"/>
      <c r="U592" s="612"/>
    </row>
    <row r="593" spans="2:25" ht="14.25">
      <c r="B593" s="553" t="s">
        <v>531</v>
      </c>
      <c r="C593" s="554" t="s">
        <v>753</v>
      </c>
      <c r="D593" s="554"/>
      <c r="E593" s="554"/>
      <c r="F593" s="554"/>
      <c r="G593" s="555"/>
      <c r="H593" s="555"/>
      <c r="I593" s="555"/>
      <c r="J593" s="555"/>
      <c r="K593" s="555"/>
      <c r="L593" s="553"/>
      <c r="M593" s="554"/>
      <c r="N593" s="554"/>
      <c r="O593" s="554"/>
      <c r="P593" s="554"/>
      <c r="Q593" s="554"/>
      <c r="R593" s="554"/>
      <c r="S593" s="554"/>
      <c r="T593" s="554"/>
      <c r="U593" s="608"/>
      <c r="V593" s="554"/>
      <c r="W593" s="554"/>
      <c r="X593" s="554"/>
      <c r="Y593" s="554"/>
    </row>
    <row r="594" spans="2:25">
      <c r="C594" s="355"/>
      <c r="Q594" s="355"/>
      <c r="R594" s="355"/>
      <c r="S594" s="355"/>
      <c r="T594" s="355"/>
      <c r="U594" s="355"/>
      <c r="V594" s="355"/>
      <c r="W594" s="355"/>
      <c r="X594" s="355"/>
      <c r="Y594" s="355"/>
    </row>
    <row r="595" spans="2:25" ht="18" outlineLevel="1">
      <c r="B595" s="362"/>
      <c r="C595" s="363"/>
      <c r="D595" s="575" t="s">
        <v>286</v>
      </c>
      <c r="E595" s="580"/>
      <c r="F595" s="580"/>
      <c r="G595" s="576"/>
      <c r="H595" s="576"/>
      <c r="I595" s="576"/>
      <c r="J595" s="576"/>
      <c r="K595" s="576"/>
      <c r="L595" s="628"/>
      <c r="M595" s="580"/>
      <c r="N595" s="580"/>
      <c r="O595" s="580"/>
      <c r="P595" s="580"/>
      <c r="Q595" s="580"/>
      <c r="R595" s="580"/>
      <c r="S595" s="580"/>
      <c r="T595" s="580"/>
      <c r="U595" s="610"/>
      <c r="V595" s="580"/>
      <c r="W595" s="580"/>
      <c r="X595" s="580"/>
      <c r="Y595" s="580"/>
    </row>
    <row r="596" spans="2:25">
      <c r="C596" s="355"/>
      <c r="Q596" s="355"/>
      <c r="R596" s="355"/>
      <c r="S596" s="355"/>
      <c r="T596" s="355"/>
      <c r="U596" s="355"/>
      <c r="V596" s="355"/>
      <c r="W596" s="355"/>
      <c r="X596" s="355"/>
      <c r="Y596" s="355"/>
    </row>
    <row r="597" spans="2:25" outlineLevel="1">
      <c r="B597" s="656" t="s">
        <v>287</v>
      </c>
      <c r="C597" s="1273" t="s">
        <v>334</v>
      </c>
      <c r="D597" s="1299"/>
      <c r="E597" s="1299"/>
      <c r="F597" s="1299"/>
      <c r="G597" s="1299"/>
      <c r="H597" s="1299"/>
      <c r="I597" s="1300"/>
      <c r="J597" s="364"/>
      <c r="K597" s="364"/>
      <c r="L597" s="364"/>
      <c r="M597" s="463" t="s">
        <v>288</v>
      </c>
      <c r="N597" s="464" t="s">
        <v>288</v>
      </c>
      <c r="O597" s="464" t="s">
        <v>288</v>
      </c>
      <c r="P597" s="464" t="s">
        <v>288</v>
      </c>
      <c r="Q597" s="464" t="s">
        <v>288</v>
      </c>
      <c r="R597" s="464" t="s">
        <v>288</v>
      </c>
      <c r="S597" s="464" t="s">
        <v>288</v>
      </c>
      <c r="T597" s="594" t="s">
        <v>288</v>
      </c>
      <c r="U597" s="617" t="s">
        <v>288</v>
      </c>
      <c r="V597" s="464" t="s">
        <v>288</v>
      </c>
      <c r="W597" s="464" t="s">
        <v>288</v>
      </c>
      <c r="X597" s="464" t="s">
        <v>288</v>
      </c>
      <c r="Y597" s="465" t="s">
        <v>288</v>
      </c>
    </row>
    <row r="598" spans="2:25" outlineLevel="1">
      <c r="B598" s="655" t="s">
        <v>533</v>
      </c>
      <c r="C598" s="1667" t="str">
        <f>IF('R8a - Net Debt input'!D351 = "","",'R8a - Net Debt input'!D351)</f>
        <v>Net Cross Currency Swaps</v>
      </c>
      <c r="D598" s="1648"/>
      <c r="E598" s="1648"/>
      <c r="F598" s="1648"/>
      <c r="G598" s="1648"/>
      <c r="H598" s="1648"/>
      <c r="I598" s="1668"/>
      <c r="J598" s="364"/>
      <c r="K598" s="364"/>
      <c r="L598" s="364"/>
      <c r="M598" s="1151">
        <v>-54</v>
      </c>
      <c r="N598" s="1151">
        <v>-60</v>
      </c>
      <c r="O598" s="1151">
        <v>-69</v>
      </c>
      <c r="P598" s="1151">
        <v>-64</v>
      </c>
      <c r="Q598" s="1534">
        <v>0</v>
      </c>
      <c r="R598" s="1534">
        <v>0</v>
      </c>
      <c r="S598" s="1534">
        <v>0</v>
      </c>
      <c r="T598" s="1534">
        <v>0</v>
      </c>
      <c r="U598" s="1534">
        <v>0</v>
      </c>
      <c r="V598" s="1534">
        <v>0</v>
      </c>
      <c r="W598" s="1534">
        <v>0</v>
      </c>
      <c r="X598" s="1534">
        <v>0</v>
      </c>
      <c r="Y598" s="1534">
        <v>0</v>
      </c>
    </row>
    <row r="599" spans="2:25" outlineLevel="1">
      <c r="B599" s="655" t="s">
        <v>534</v>
      </c>
      <c r="C599" s="1667" t="str">
        <f>IF('R8a - Net Debt input'!D352 = "","",'R8a - Net Debt input'!D352)</f>
        <v>Net Interest and Inflation Rate Swaps</v>
      </c>
      <c r="D599" s="1648"/>
      <c r="E599" s="1648"/>
      <c r="F599" s="1648"/>
      <c r="G599" s="1648"/>
      <c r="H599" s="1648"/>
      <c r="I599" s="1668"/>
      <c r="J599" s="364"/>
      <c r="K599" s="364"/>
      <c r="L599" s="364"/>
      <c r="M599" s="1534">
        <v>0</v>
      </c>
      <c r="N599" s="1534">
        <v>0</v>
      </c>
      <c r="O599" s="1534">
        <v>0</v>
      </c>
      <c r="P599" s="1534">
        <v>0</v>
      </c>
      <c r="Q599" s="1534">
        <v>0</v>
      </c>
      <c r="R599" s="1534">
        <v>0</v>
      </c>
      <c r="S599" s="1534">
        <v>0</v>
      </c>
      <c r="T599" s="1534">
        <v>0</v>
      </c>
      <c r="U599" s="1534">
        <v>0</v>
      </c>
      <c r="V599" s="1534">
        <v>0</v>
      </c>
      <c r="W599" s="1534">
        <v>0</v>
      </c>
      <c r="X599" s="1534">
        <v>0</v>
      </c>
      <c r="Y599" s="1534">
        <v>0</v>
      </c>
    </row>
    <row r="600" spans="2:25" outlineLevel="1">
      <c r="B600" s="655" t="s">
        <v>535</v>
      </c>
      <c r="C600" s="1667" t="str">
        <f>IF('R8a - Net Debt input'!D353 = "","",'R8a - Net Debt input'!D353)</f>
        <v>Overdraft</v>
      </c>
      <c r="D600" s="1648"/>
      <c r="E600" s="1648"/>
      <c r="F600" s="1648"/>
      <c r="G600" s="1648"/>
      <c r="H600" s="1648"/>
      <c r="I600" s="1668"/>
      <c r="J600" s="364"/>
      <c r="K600" s="364"/>
      <c r="L600" s="364"/>
      <c r="M600" s="1534">
        <v>0</v>
      </c>
      <c r="N600" s="1534">
        <v>0</v>
      </c>
      <c r="O600" s="1534">
        <v>0</v>
      </c>
      <c r="P600" s="1534">
        <v>0</v>
      </c>
      <c r="Q600" s="1534">
        <v>0</v>
      </c>
      <c r="R600" s="1534">
        <v>0</v>
      </c>
      <c r="S600" s="1534">
        <v>0</v>
      </c>
      <c r="T600" s="1534">
        <v>0</v>
      </c>
      <c r="U600" s="1534">
        <v>0</v>
      </c>
      <c r="V600" s="1534">
        <v>0</v>
      </c>
      <c r="W600" s="1534">
        <v>0</v>
      </c>
      <c r="X600" s="1534">
        <v>0</v>
      </c>
      <c r="Y600" s="1534">
        <v>0</v>
      </c>
    </row>
    <row r="601" spans="2:25" outlineLevel="1">
      <c r="B601" s="655" t="s">
        <v>536</v>
      </c>
      <c r="C601" s="1667" t="str">
        <f>IF('R8a - Net Debt input'!D354 = "","",'R8a - Net Debt input'!D354)</f>
        <v>Other borrowings</v>
      </c>
      <c r="D601" s="1648"/>
      <c r="E601" s="1648"/>
      <c r="F601" s="1648"/>
      <c r="G601" s="1648"/>
      <c r="H601" s="1648"/>
      <c r="I601" s="1668"/>
      <c r="J601" s="364"/>
      <c r="K601" s="364"/>
      <c r="L601" s="364"/>
      <c r="M601" s="1534">
        <v>0</v>
      </c>
      <c r="N601" s="1534">
        <v>0</v>
      </c>
      <c r="O601" s="1534">
        <v>0</v>
      </c>
      <c r="P601" s="1534">
        <v>0</v>
      </c>
      <c r="Q601" s="1151">
        <v>-3.9</v>
      </c>
      <c r="R601" s="1151">
        <v>-4.5999999999999996</v>
      </c>
      <c r="S601" s="1151">
        <v>-4.5999999999999996</v>
      </c>
      <c r="T601" s="1151">
        <v>-4.5999999999999996</v>
      </c>
      <c r="U601" s="1151">
        <v>-4.5999999999999996</v>
      </c>
      <c r="V601" s="1151">
        <v>-4.5999999999999996</v>
      </c>
      <c r="W601" s="1151">
        <v>-4.5999999999999996</v>
      </c>
      <c r="X601" s="1151">
        <v>-4.5999999999999996</v>
      </c>
      <c r="Y601" s="1151">
        <v>-4.5999999999999996</v>
      </c>
    </row>
    <row r="602" spans="2:25" outlineLevel="1">
      <c r="B602" s="655" t="s">
        <v>987</v>
      </c>
      <c r="C602" s="1667" t="str">
        <f>IF('R8a - Net Debt input'!D355 = "","",'R8a - Net Debt input'!D355)</f>
        <v>Tax and Other</v>
      </c>
      <c r="D602" s="1648"/>
      <c r="E602" s="1648"/>
      <c r="F602" s="1648"/>
      <c r="G602" s="1648"/>
      <c r="H602" s="1648"/>
      <c r="I602" s="1668"/>
      <c r="J602" s="364"/>
      <c r="K602" s="364"/>
      <c r="L602" s="364"/>
      <c r="M602" s="1534">
        <v>0</v>
      </c>
      <c r="N602" s="1534">
        <v>0</v>
      </c>
      <c r="O602" s="1534">
        <v>0</v>
      </c>
      <c r="P602" s="1534">
        <v>0</v>
      </c>
      <c r="Q602" s="1534">
        <v>0</v>
      </c>
      <c r="R602" s="1534">
        <v>0</v>
      </c>
      <c r="S602" s="1534">
        <v>0</v>
      </c>
      <c r="T602" s="1534">
        <v>0</v>
      </c>
      <c r="U602" s="1534">
        <v>0</v>
      </c>
      <c r="V602" s="1534">
        <v>0</v>
      </c>
      <c r="W602" s="1534">
        <v>0</v>
      </c>
      <c r="X602" s="1534">
        <v>0</v>
      </c>
      <c r="Y602" s="1534">
        <v>0</v>
      </c>
    </row>
    <row r="603" spans="2:25" outlineLevel="1">
      <c r="B603" s="655" t="s">
        <v>988</v>
      </c>
      <c r="C603" s="1667" t="str">
        <f>IF('R8a - Net Debt input'!D356 = "","",'R8a - Net Debt input'!D356)</f>
        <v>Tax Income</v>
      </c>
      <c r="D603" s="1648"/>
      <c r="E603" s="1648"/>
      <c r="F603" s="1648"/>
      <c r="G603" s="1648"/>
      <c r="H603" s="1648"/>
      <c r="I603" s="1668"/>
      <c r="J603" s="364"/>
      <c r="K603" s="364"/>
      <c r="L603" s="364"/>
      <c r="M603" s="1534">
        <v>0</v>
      </c>
      <c r="N603" s="1534">
        <v>0</v>
      </c>
      <c r="O603" s="1534">
        <v>0</v>
      </c>
      <c r="P603" s="1534">
        <v>0</v>
      </c>
      <c r="Q603" s="1151">
        <v>-1</v>
      </c>
      <c r="R603" s="1151">
        <v>0.4</v>
      </c>
      <c r="S603" s="1151">
        <v>0.1</v>
      </c>
      <c r="T603" s="1151">
        <v>0.1</v>
      </c>
      <c r="U603" s="1151">
        <v>0.1</v>
      </c>
      <c r="V603" s="1151">
        <v>0.1</v>
      </c>
      <c r="W603" s="1151">
        <v>0.1</v>
      </c>
      <c r="X603" s="1151">
        <v>0.1</v>
      </c>
      <c r="Y603" s="1151">
        <v>0.1</v>
      </c>
    </row>
    <row r="604" spans="2:25" outlineLevel="1">
      <c r="B604" s="655" t="s">
        <v>989</v>
      </c>
      <c r="C604" s="1667" t="str">
        <f>IF('R8a - Net Debt input'!D357 = "","",'R8a - Net Debt input'!D357)</f>
        <v>Collateral Income</v>
      </c>
      <c r="D604" s="1648"/>
      <c r="E604" s="1648"/>
      <c r="F604" s="1648"/>
      <c r="G604" s="1648"/>
      <c r="H604" s="1648"/>
      <c r="I604" s="1668"/>
      <c r="J604" s="364"/>
      <c r="K604" s="364"/>
      <c r="L604" s="364"/>
      <c r="M604" s="1534">
        <v>0</v>
      </c>
      <c r="N604" s="1534">
        <v>0</v>
      </c>
      <c r="O604" s="1534">
        <v>0</v>
      </c>
      <c r="P604" s="1534">
        <v>0</v>
      </c>
      <c r="Q604" s="1151">
        <v>1.2</v>
      </c>
      <c r="R604" s="1151">
        <v>-2.5</v>
      </c>
      <c r="S604" s="1534">
        <v>0</v>
      </c>
      <c r="T604" s="1534">
        <v>0</v>
      </c>
      <c r="U604" s="1534">
        <v>0</v>
      </c>
      <c r="V604" s="1534">
        <v>0</v>
      </c>
      <c r="W604" s="1534">
        <v>0</v>
      </c>
      <c r="X604" s="1534">
        <v>0</v>
      </c>
      <c r="Y604" s="1534">
        <v>0</v>
      </c>
    </row>
    <row r="605" spans="2:25" outlineLevel="1">
      <c r="B605" s="655" t="s">
        <v>990</v>
      </c>
      <c r="C605" s="1667" t="str">
        <f>IF('R8a - Net Debt input'!D358 = "","",'R8a - Net Debt input'!D358)</f>
        <v>Collateral</v>
      </c>
      <c r="D605" s="1648"/>
      <c r="E605" s="1648"/>
      <c r="F605" s="1648"/>
      <c r="G605" s="1648"/>
      <c r="H605" s="1648"/>
      <c r="I605" s="1668"/>
      <c r="J605" s="364"/>
      <c r="K605" s="364"/>
      <c r="L605" s="364"/>
      <c r="M605" s="1534">
        <v>0</v>
      </c>
      <c r="N605" s="1534">
        <v>0</v>
      </c>
      <c r="O605" s="1534">
        <v>0</v>
      </c>
      <c r="P605" s="1534">
        <v>0</v>
      </c>
      <c r="Q605" s="1151">
        <v>-0.4</v>
      </c>
      <c r="R605" s="1151">
        <v>2.6</v>
      </c>
      <c r="S605" s="1151">
        <v>3.5</v>
      </c>
      <c r="T605" s="1151">
        <v>3.5</v>
      </c>
      <c r="U605" s="1151">
        <v>3.5</v>
      </c>
      <c r="V605" s="1151">
        <v>3.5</v>
      </c>
      <c r="W605" s="1151">
        <v>3.5</v>
      </c>
      <c r="X605" s="1151">
        <v>3.5</v>
      </c>
      <c r="Y605" s="1151">
        <v>3.5</v>
      </c>
    </row>
    <row r="606" spans="2:25" outlineLevel="1">
      <c r="B606" s="655" t="s">
        <v>991</v>
      </c>
      <c r="C606" s="1667" t="str">
        <f>IF('R8a - Net Debt input'!D359 = "","",'R8a - Net Debt input'!D359)</f>
        <v>BG Tax Accrual</v>
      </c>
      <c r="D606" s="1648"/>
      <c r="E606" s="1648"/>
      <c r="F606" s="1648"/>
      <c r="G606" s="1648"/>
      <c r="H606" s="1648"/>
      <c r="I606" s="1668"/>
      <c r="J606" s="364"/>
      <c r="K606" s="364"/>
      <c r="L606" s="364"/>
      <c r="M606" s="1534">
        <v>0</v>
      </c>
      <c r="N606" s="1534">
        <v>0</v>
      </c>
      <c r="O606" s="1534">
        <v>0</v>
      </c>
      <c r="P606" s="1534">
        <v>0</v>
      </c>
      <c r="Q606" s="1151">
        <v>1.5</v>
      </c>
      <c r="R606" s="1151">
        <v>1.5</v>
      </c>
      <c r="S606" s="1534">
        <v>0</v>
      </c>
      <c r="T606" s="1534">
        <v>0</v>
      </c>
      <c r="U606" s="1534">
        <v>0</v>
      </c>
      <c r="V606" s="1534">
        <v>0</v>
      </c>
      <c r="W606" s="1534">
        <v>0</v>
      </c>
      <c r="X606" s="1534">
        <v>0</v>
      </c>
      <c r="Y606" s="1534">
        <v>0</v>
      </c>
    </row>
    <row r="607" spans="2:25" outlineLevel="1">
      <c r="B607" s="655" t="s">
        <v>992</v>
      </c>
      <c r="C607" s="1667" t="str">
        <f>IF('R8a - Net Debt input'!D360 = "","",'R8a - Net Debt input'!D360)</f>
        <v>Facility Fees</v>
      </c>
      <c r="D607" s="1648"/>
      <c r="E607" s="1648"/>
      <c r="F607" s="1648"/>
      <c r="G607" s="1648"/>
      <c r="H607" s="1648"/>
      <c r="I607" s="1668"/>
      <c r="J607" s="364"/>
      <c r="K607" s="364"/>
      <c r="L607" s="364"/>
      <c r="M607" s="1534">
        <v>0</v>
      </c>
      <c r="N607" s="1534">
        <v>0</v>
      </c>
      <c r="O607" s="1534">
        <v>0</v>
      </c>
      <c r="P607" s="1534">
        <v>0</v>
      </c>
      <c r="Q607" s="1151">
        <v>0.7</v>
      </c>
      <c r="R607" s="1151">
        <v>1.1000000000000001</v>
      </c>
      <c r="S607" s="1151">
        <v>0.6</v>
      </c>
      <c r="T607" s="1151">
        <v>0.6</v>
      </c>
      <c r="U607" s="1151">
        <v>0.6</v>
      </c>
      <c r="V607" s="1151">
        <v>0.6</v>
      </c>
      <c r="W607" s="1151">
        <v>0.6</v>
      </c>
      <c r="X607" s="1151">
        <v>0.6</v>
      </c>
      <c r="Y607" s="1151">
        <v>0.6</v>
      </c>
    </row>
    <row r="608" spans="2:25" outlineLevel="1">
      <c r="B608" s="655" t="s">
        <v>993</v>
      </c>
      <c r="C608" s="1667" t="str">
        <f>IF('R8a - Net Debt input'!D361 = "","",'R8a - Net Debt input'!D361)</f>
        <v>Rounding</v>
      </c>
      <c r="D608" s="1648"/>
      <c r="E608" s="1648"/>
      <c r="F608" s="1648"/>
      <c r="G608" s="1648"/>
      <c r="H608" s="1648"/>
      <c r="I608" s="1668"/>
      <c r="J608" s="364"/>
      <c r="K608" s="364"/>
      <c r="L608" s="364"/>
      <c r="M608" s="1534">
        <v>0</v>
      </c>
      <c r="N608" s="1534">
        <v>0</v>
      </c>
      <c r="O608" s="1534">
        <v>0</v>
      </c>
      <c r="P608" s="1534">
        <v>0</v>
      </c>
      <c r="Q608" s="1151">
        <v>-1.5</v>
      </c>
      <c r="R608" s="1534">
        <v>0</v>
      </c>
      <c r="S608" s="1151">
        <v>-0.39999999999999997</v>
      </c>
      <c r="T608" s="1151">
        <v>-0.39999999999999997</v>
      </c>
      <c r="U608" s="1151">
        <v>-0.39999999999999997</v>
      </c>
      <c r="V608" s="1151">
        <v>-0.39999999999999997</v>
      </c>
      <c r="W608" s="1151">
        <v>-0.39999999999999997</v>
      </c>
      <c r="X608" s="1151">
        <v>-0.39999999999999997</v>
      </c>
      <c r="Y608" s="1151">
        <v>-0.39999999999999997</v>
      </c>
    </row>
    <row r="609" spans="2:25" outlineLevel="1">
      <c r="B609" s="655" t="s">
        <v>994</v>
      </c>
      <c r="C609" s="1667" t="str">
        <f>IF('R8a - Net Debt input'!D362 = "","",'R8a - Net Debt input'!D362)</f>
        <v>Swap termination</v>
      </c>
      <c r="D609" s="1648"/>
      <c r="E609" s="1648"/>
      <c r="F609" s="1648"/>
      <c r="G609" s="1648"/>
      <c r="H609" s="1648"/>
      <c r="I609" s="1668"/>
      <c r="J609" s="364"/>
      <c r="K609" s="364"/>
      <c r="L609" s="364"/>
      <c r="M609" s="1534">
        <v>0</v>
      </c>
      <c r="N609" s="1534">
        <v>0</v>
      </c>
      <c r="O609" s="1534">
        <v>0</v>
      </c>
      <c r="P609" s="1534">
        <v>0</v>
      </c>
      <c r="Q609" s="1534">
        <v>0</v>
      </c>
      <c r="R609" s="1534">
        <v>0</v>
      </c>
      <c r="S609" s="1151">
        <v>0.3</v>
      </c>
      <c r="T609" s="1151">
        <v>0.18708737207502868</v>
      </c>
      <c r="U609" s="1151">
        <v>0.18708737207502868</v>
      </c>
      <c r="V609" s="1151">
        <v>0.18708737207502868</v>
      </c>
      <c r="W609" s="1151">
        <v>0.18759994021770018</v>
      </c>
      <c r="X609" s="1151">
        <v>0.18708737207502868</v>
      </c>
      <c r="Y609" s="1151">
        <v>0.29548233982772243</v>
      </c>
    </row>
    <row r="610" spans="2:25" outlineLevel="1">
      <c r="B610" s="657" t="s">
        <v>537</v>
      </c>
      <c r="C610" s="1667" t="str">
        <f>IF('R8a - Net Debt input'!C363 = "","",'R8a - Net Debt input'!C363)</f>
        <v xml:space="preserve">{ Insert new rows here as necessary } </v>
      </c>
      <c r="D610" s="1648"/>
      <c r="E610" s="1648"/>
      <c r="F610" s="1648"/>
      <c r="G610" s="1648"/>
      <c r="H610" s="1648"/>
      <c r="I610" s="1668"/>
      <c r="J610" s="364"/>
      <c r="K610" s="364"/>
      <c r="L610" s="364"/>
      <c r="M610" s="1156"/>
      <c r="N610" s="1157"/>
      <c r="O610" s="1157"/>
      <c r="P610" s="1157"/>
      <c r="Q610" s="1157"/>
      <c r="R610" s="1157"/>
      <c r="S610" s="1157"/>
      <c r="T610" s="1158"/>
      <c r="U610" s="1159"/>
      <c r="V610" s="1157"/>
      <c r="W610" s="1157"/>
      <c r="X610" s="1157"/>
      <c r="Y610" s="1160"/>
    </row>
    <row r="611" spans="2:25" s="357" customFormat="1">
      <c r="B611" s="403"/>
      <c r="E611" s="403"/>
      <c r="F611" s="403"/>
      <c r="G611" s="403"/>
      <c r="H611" s="403"/>
      <c r="L611" s="404" t="s">
        <v>538</v>
      </c>
      <c r="M611" s="1116">
        <f t="shared" ref="M611:Y611" si="64">SUM(M598:M610)</f>
        <v>-54</v>
      </c>
      <c r="N611" s="1117">
        <f t="shared" si="64"/>
        <v>-60</v>
      </c>
      <c r="O611" s="1117">
        <f t="shared" si="64"/>
        <v>-69</v>
      </c>
      <c r="P611" s="1117">
        <f t="shared" si="64"/>
        <v>-64</v>
      </c>
      <c r="Q611" s="1117">
        <f t="shared" si="64"/>
        <v>-3.4000000000000004</v>
      </c>
      <c r="R611" s="1117">
        <f t="shared" si="64"/>
        <v>-1.4999999999999996</v>
      </c>
      <c r="S611" s="1117">
        <f t="shared" si="64"/>
        <v>-0.5</v>
      </c>
      <c r="T611" s="1118">
        <f t="shared" si="64"/>
        <v>-0.61291262792497136</v>
      </c>
      <c r="U611" s="1119">
        <f t="shared" si="64"/>
        <v>-0.61291262792497136</v>
      </c>
      <c r="V611" s="1117">
        <f t="shared" si="64"/>
        <v>-0.61291262792497136</v>
      </c>
      <c r="W611" s="1117">
        <f t="shared" si="64"/>
        <v>-0.61240005978229983</v>
      </c>
      <c r="X611" s="1117">
        <f t="shared" si="64"/>
        <v>-0.61291262792497136</v>
      </c>
      <c r="Y611" s="1120">
        <f t="shared" si="64"/>
        <v>-0.50451766017227762</v>
      </c>
    </row>
    <row r="612" spans="2:25">
      <c r="C612" s="355"/>
      <c r="Q612" s="355"/>
      <c r="R612" s="355"/>
      <c r="S612" s="355"/>
      <c r="T612" s="355"/>
      <c r="U612" s="355"/>
      <c r="V612" s="355"/>
      <c r="W612" s="355"/>
      <c r="X612" s="355"/>
      <c r="Y612" s="355"/>
    </row>
    <row r="613" spans="2:25">
      <c r="C613" s="355"/>
      <c r="Q613" s="355"/>
      <c r="R613" s="355"/>
      <c r="S613" s="355"/>
      <c r="T613" s="355"/>
      <c r="U613" s="355"/>
      <c r="V613" s="355"/>
      <c r="W613" s="355"/>
      <c r="X613" s="355"/>
      <c r="Y613" s="355"/>
    </row>
    <row r="614" spans="2:25" ht="18" outlineLevel="1">
      <c r="C614" s="363"/>
      <c r="D614" s="575" t="s">
        <v>298</v>
      </c>
      <c r="E614" s="576"/>
      <c r="F614" s="576"/>
      <c r="G614" s="576"/>
      <c r="H614" s="576"/>
      <c r="I614" s="576"/>
      <c r="J614" s="576"/>
      <c r="K614" s="576"/>
      <c r="L614" s="628"/>
      <c r="M614" s="576"/>
      <c r="N614" s="576"/>
      <c r="O614" s="576"/>
      <c r="P614" s="576"/>
      <c r="Q614" s="576"/>
      <c r="R614" s="576"/>
      <c r="S614" s="576"/>
      <c r="T614" s="576"/>
      <c r="U614" s="604"/>
      <c r="V614" s="576"/>
      <c r="W614" s="576"/>
      <c r="X614" s="576"/>
      <c r="Y614" s="576"/>
    </row>
    <row r="615" spans="2:25">
      <c r="C615" s="355"/>
      <c r="Q615" s="355"/>
      <c r="R615" s="355"/>
      <c r="S615" s="355"/>
      <c r="T615" s="355"/>
      <c r="U615" s="355"/>
      <c r="V615" s="355"/>
      <c r="W615" s="355"/>
      <c r="X615" s="355"/>
      <c r="Y615" s="355"/>
    </row>
    <row r="616" spans="2:25" outlineLevel="1">
      <c r="B616" s="656" t="s">
        <v>287</v>
      </c>
      <c r="C616" s="1273" t="s">
        <v>334</v>
      </c>
      <c r="D616" s="1271"/>
      <c r="E616" s="1271"/>
      <c r="F616" s="1271"/>
      <c r="G616" s="1271"/>
      <c r="H616" s="1271"/>
      <c r="I616" s="1272"/>
      <c r="J616" s="364"/>
      <c r="K616" s="364"/>
      <c r="L616" s="364"/>
      <c r="M616" s="463" t="s">
        <v>288</v>
      </c>
      <c r="N616" s="464" t="s">
        <v>288</v>
      </c>
      <c r="O616" s="464" t="s">
        <v>288</v>
      </c>
      <c r="P616" s="464" t="s">
        <v>288</v>
      </c>
      <c r="Q616" s="464" t="s">
        <v>288</v>
      </c>
      <c r="R616" s="464" t="s">
        <v>288</v>
      </c>
      <c r="S616" s="464" t="s">
        <v>288</v>
      </c>
      <c r="T616" s="594" t="s">
        <v>288</v>
      </c>
      <c r="U616" s="617" t="s">
        <v>288</v>
      </c>
      <c r="V616" s="464" t="s">
        <v>288</v>
      </c>
      <c r="W616" s="464" t="s">
        <v>288</v>
      </c>
      <c r="X616" s="464" t="s">
        <v>288</v>
      </c>
      <c r="Y616" s="465" t="s">
        <v>288</v>
      </c>
    </row>
    <row r="617" spans="2:25" outlineLevel="1">
      <c r="B617" s="655" t="s">
        <v>533</v>
      </c>
      <c r="C617" s="1667" t="str">
        <f>IF('R8a - Net Debt input'!D351 = "","",'R8a - Net Debt input'!D351)</f>
        <v>Net Cross Currency Swaps</v>
      </c>
      <c r="D617" s="1648" t="str">
        <f>IF('R8a - Net Debt input'!E344 = "","",'R8a - Net Debt input'!E344)</f>
        <v/>
      </c>
      <c r="E617" s="1648"/>
      <c r="F617" s="1648" t="str">
        <f>IF('R8a - Net Debt input'!G344 = "","",'R8a - Net Debt input'!G344)</f>
        <v/>
      </c>
      <c r="G617" s="1648" t="str">
        <f>IF('R8a - Net Debt input'!H344 = "","",'R8a - Net Debt input'!H344)</f>
        <v/>
      </c>
      <c r="H617" s="1648" t="str">
        <f>IF('R8a - Net Debt input'!I344 = "","",'R8a - Net Debt input'!I344)</f>
        <v/>
      </c>
      <c r="I617" s="1668" t="str">
        <f>IF('R8a - Net Debt input'!J344 = "","",'R8a - Net Debt input'!J344)</f>
        <v/>
      </c>
      <c r="J617" s="364"/>
      <c r="K617" s="364"/>
      <c r="L617" s="364"/>
      <c r="M617" s="1151">
        <v>-54</v>
      </c>
      <c r="N617" s="1151">
        <v>-60</v>
      </c>
      <c r="O617" s="1151">
        <v>-69</v>
      </c>
      <c r="P617" s="1151">
        <v>-64</v>
      </c>
      <c r="Q617" s="1534">
        <v>0</v>
      </c>
      <c r="R617" s="1534">
        <v>0</v>
      </c>
      <c r="S617" s="1534">
        <v>0</v>
      </c>
      <c r="T617" s="1534">
        <v>0</v>
      </c>
      <c r="U617" s="1534">
        <v>0</v>
      </c>
      <c r="V617" s="1534">
        <v>0</v>
      </c>
      <c r="W617" s="1534">
        <v>0</v>
      </c>
      <c r="X617" s="1534">
        <v>0</v>
      </c>
      <c r="Y617" s="1534">
        <v>0</v>
      </c>
    </row>
    <row r="618" spans="2:25" outlineLevel="1">
      <c r="B618" s="655" t="s">
        <v>534</v>
      </c>
      <c r="C618" s="1667" t="str">
        <f>IF('R8a - Net Debt input'!D352 = "","",'R8a - Net Debt input'!D352)</f>
        <v>Net Interest and Inflation Rate Swaps</v>
      </c>
      <c r="D618" s="1648" t="str">
        <f>IF('R8a - Net Debt input'!E345 = "","",'R8a - Net Debt input'!E345)</f>
        <v/>
      </c>
      <c r="E618" s="1648" t="str">
        <f>IF('R8a - Net Debt input'!F345 = "","",'R8a - Net Debt input'!F345)</f>
        <v/>
      </c>
      <c r="F618" s="1648" t="str">
        <f>IF('R8a - Net Debt input'!G345 = "","",'R8a - Net Debt input'!G345)</f>
        <v/>
      </c>
      <c r="G618" s="1648" t="str">
        <f>IF('R8a - Net Debt input'!H345 = "","",'R8a - Net Debt input'!H345)</f>
        <v/>
      </c>
      <c r="H618" s="1648" t="str">
        <f>IF('R8a - Net Debt input'!I345 = "","",'R8a - Net Debt input'!I345)</f>
        <v/>
      </c>
      <c r="I618" s="1668" t="str">
        <f>IF('R8a - Net Debt input'!J345 = "","",'R8a - Net Debt input'!J345)</f>
        <v/>
      </c>
      <c r="J618" s="364"/>
      <c r="K618" s="364"/>
      <c r="L618" s="364"/>
      <c r="M618" s="1534">
        <v>0</v>
      </c>
      <c r="N618" s="1534">
        <v>0</v>
      </c>
      <c r="O618" s="1534">
        <v>0</v>
      </c>
      <c r="P618" s="1534">
        <v>0</v>
      </c>
      <c r="Q618" s="1534">
        <v>0</v>
      </c>
      <c r="R618" s="1534">
        <v>0</v>
      </c>
      <c r="S618" s="1534">
        <v>0</v>
      </c>
      <c r="T618" s="1534">
        <v>0</v>
      </c>
      <c r="U618" s="1534">
        <v>0</v>
      </c>
      <c r="V618" s="1534">
        <v>0</v>
      </c>
      <c r="W618" s="1534">
        <v>0</v>
      </c>
      <c r="X618" s="1534">
        <v>0</v>
      </c>
      <c r="Y618" s="1534">
        <v>0</v>
      </c>
    </row>
    <row r="619" spans="2:25" outlineLevel="1">
      <c r="B619" s="655" t="s">
        <v>535</v>
      </c>
      <c r="C619" s="1667" t="str">
        <f>IF('R8a - Net Debt input'!D353 = "","",'R8a - Net Debt input'!D353)</f>
        <v>Overdraft</v>
      </c>
      <c r="D619" s="1648" t="str">
        <f>IF('R8a - Net Debt input'!E346 = "","",'R8a - Net Debt input'!E346)</f>
        <v/>
      </c>
      <c r="E619" s="1648" t="str">
        <f>IF('R8a - Net Debt input'!F346 = "","",'R8a - Net Debt input'!F346)</f>
        <v/>
      </c>
      <c r="F619" s="1648" t="str">
        <f>IF('R8a - Net Debt input'!G346 = "","",'R8a - Net Debt input'!G346)</f>
        <v/>
      </c>
      <c r="G619" s="1648" t="str">
        <f>IF('R8a - Net Debt input'!H346 = "","",'R8a - Net Debt input'!H346)</f>
        <v/>
      </c>
      <c r="H619" s="1648" t="str">
        <f>IF('R8a - Net Debt input'!I346 = "","",'R8a - Net Debt input'!I346)</f>
        <v/>
      </c>
      <c r="I619" s="1668" t="str">
        <f>IF('R8a - Net Debt input'!J346 = "","",'R8a - Net Debt input'!J346)</f>
        <v/>
      </c>
      <c r="J619" s="364"/>
      <c r="K619" s="364"/>
      <c r="L619" s="364"/>
      <c r="M619" s="1534">
        <v>0</v>
      </c>
      <c r="N619" s="1534">
        <v>0</v>
      </c>
      <c r="O619" s="1534">
        <v>0</v>
      </c>
      <c r="P619" s="1534">
        <v>0</v>
      </c>
      <c r="Q619" s="1534">
        <v>0</v>
      </c>
      <c r="R619" s="1534">
        <v>0</v>
      </c>
      <c r="S619" s="1534">
        <v>0</v>
      </c>
      <c r="T619" s="1534">
        <v>0</v>
      </c>
      <c r="U619" s="1534">
        <v>0</v>
      </c>
      <c r="V619" s="1534">
        <v>0</v>
      </c>
      <c r="W619" s="1534">
        <v>0</v>
      </c>
      <c r="X619" s="1534">
        <v>0</v>
      </c>
      <c r="Y619" s="1534">
        <v>0</v>
      </c>
    </row>
    <row r="620" spans="2:25" outlineLevel="1">
      <c r="B620" s="655" t="s">
        <v>536</v>
      </c>
      <c r="C620" s="1667" t="str">
        <f>IF('R8a - Net Debt input'!D354 = "","",'R8a - Net Debt input'!D354)</f>
        <v>Other borrowings</v>
      </c>
      <c r="D620" s="1648" t="str">
        <f>IF('R8a - Net Debt input'!E347 = "","",'R8a - Net Debt input'!E347)</f>
        <v/>
      </c>
      <c r="E620" s="1648" t="str">
        <f>IF('R8a - Net Debt input'!F347 = "","",'R8a - Net Debt input'!F347)</f>
        <v/>
      </c>
      <c r="F620" s="1648" t="str">
        <f>IF('R8a - Net Debt input'!G347 = "","",'R8a - Net Debt input'!G347)</f>
        <v/>
      </c>
      <c r="G620" s="1648" t="str">
        <f>IF('R8a - Net Debt input'!H347 = "","",'R8a - Net Debt input'!H347)</f>
        <v/>
      </c>
      <c r="H620" s="1648" t="str">
        <f>IF('R8a - Net Debt input'!I347 = "","",'R8a - Net Debt input'!I347)</f>
        <v/>
      </c>
      <c r="I620" s="1668" t="str">
        <f>IF('R8a - Net Debt input'!J347 = "","",'R8a - Net Debt input'!J347)</f>
        <v/>
      </c>
      <c r="J620" s="364"/>
      <c r="K620" s="364"/>
      <c r="L620" s="364"/>
      <c r="M620" s="1534">
        <v>0</v>
      </c>
      <c r="N620" s="1534">
        <v>0</v>
      </c>
      <c r="O620" s="1534">
        <v>0</v>
      </c>
      <c r="P620" s="1534">
        <v>0</v>
      </c>
      <c r="Q620" s="1151">
        <v>-3.9</v>
      </c>
      <c r="R620" s="1534">
        <v>0</v>
      </c>
      <c r="S620" s="1534">
        <v>0</v>
      </c>
      <c r="T620" s="1151">
        <v>-4.5999999999999996</v>
      </c>
      <c r="U620" s="1151">
        <v>-4.5999999999999996</v>
      </c>
      <c r="V620" s="1151">
        <v>-4.5999999999999996</v>
      </c>
      <c r="W620" s="1151">
        <v>-4.5999999999999996</v>
      </c>
      <c r="X620" s="1151">
        <v>-4.5999999999999996</v>
      </c>
      <c r="Y620" s="1151">
        <v>-4.5999999999999996</v>
      </c>
    </row>
    <row r="621" spans="2:25" outlineLevel="1">
      <c r="B621" s="655" t="s">
        <v>987</v>
      </c>
      <c r="C621" s="1667" t="str">
        <f>IF('R8a - Net Debt input'!D355 = "","",'R8a - Net Debt input'!D355)</f>
        <v>Tax and Other</v>
      </c>
      <c r="D621" s="1648" t="str">
        <f>IF('R8a - Net Debt input'!E348 = "","",'R8a - Net Debt input'!E348)</f>
        <v/>
      </c>
      <c r="E621" s="1648" t="str">
        <f>IF('R8a - Net Debt input'!F348 = "","",'R8a - Net Debt input'!F348)</f>
        <v/>
      </c>
      <c r="F621" s="1648" t="str">
        <f>IF('R8a - Net Debt input'!G348 = "","",'R8a - Net Debt input'!G348)</f>
        <v/>
      </c>
      <c r="G621" s="1648" t="str">
        <f>IF('R8a - Net Debt input'!H348 = "","",'R8a - Net Debt input'!H348)</f>
        <v/>
      </c>
      <c r="H621" s="1648" t="str">
        <f>IF('R8a - Net Debt input'!I348 = "","",'R8a - Net Debt input'!I348)</f>
        <v/>
      </c>
      <c r="I621" s="1668" t="str">
        <f>IF('R8a - Net Debt input'!J348 = "","",'R8a - Net Debt input'!J348)</f>
        <v/>
      </c>
      <c r="J621" s="364"/>
      <c r="K621" s="364"/>
      <c r="L621" s="364"/>
      <c r="M621" s="1534">
        <v>0</v>
      </c>
      <c r="N621" s="1534">
        <v>0</v>
      </c>
      <c r="O621" s="1534">
        <v>0</v>
      </c>
      <c r="P621" s="1534">
        <v>0</v>
      </c>
      <c r="Q621" s="1534">
        <v>0</v>
      </c>
      <c r="R621" s="1534">
        <v>0</v>
      </c>
      <c r="S621" s="1534">
        <v>0</v>
      </c>
      <c r="T621" s="1534">
        <v>0</v>
      </c>
      <c r="U621" s="1534">
        <v>0</v>
      </c>
      <c r="V621" s="1534">
        <v>0</v>
      </c>
      <c r="W621" s="1534">
        <v>0</v>
      </c>
      <c r="X621" s="1534">
        <v>0</v>
      </c>
      <c r="Y621" s="1534">
        <v>0</v>
      </c>
    </row>
    <row r="622" spans="2:25" outlineLevel="1">
      <c r="B622" s="655" t="s">
        <v>988</v>
      </c>
      <c r="C622" s="1667" t="str">
        <f>IF('R8a - Net Debt input'!D356 = "","",'R8a - Net Debt input'!D356)</f>
        <v>Tax Income</v>
      </c>
      <c r="D622" s="1648" t="str">
        <f>IF('R8a - Net Debt input'!E349 = "","",'R8a - Net Debt input'!E349)</f>
        <v/>
      </c>
      <c r="E622" s="1648" t="str">
        <f>IF('R8a - Net Debt input'!F349 = "","",'R8a - Net Debt input'!F349)</f>
        <v/>
      </c>
      <c r="F622" s="1648" t="str">
        <f>IF('R8a - Net Debt input'!G349 = "","",'R8a - Net Debt input'!G349)</f>
        <v/>
      </c>
      <c r="G622" s="1648" t="str">
        <f>IF('R8a - Net Debt input'!H349 = "","",'R8a - Net Debt input'!H349)</f>
        <v/>
      </c>
      <c r="H622" s="1648" t="str">
        <f>IF('R8a - Net Debt input'!I349 = "","",'R8a - Net Debt input'!I349)</f>
        <v/>
      </c>
      <c r="I622" s="1668" t="str">
        <f>IF('R8a - Net Debt input'!J349 = "","",'R8a - Net Debt input'!J349)</f>
        <v/>
      </c>
      <c r="J622" s="364"/>
      <c r="K622" s="364"/>
      <c r="L622" s="364"/>
      <c r="M622" s="1534">
        <v>0</v>
      </c>
      <c r="N622" s="1534">
        <v>0</v>
      </c>
      <c r="O622" s="1534">
        <v>0</v>
      </c>
      <c r="P622" s="1534">
        <v>0</v>
      </c>
      <c r="Q622" s="1151">
        <v>-1</v>
      </c>
      <c r="R622" s="1151">
        <v>0.4</v>
      </c>
      <c r="S622" s="1151">
        <v>0.1</v>
      </c>
      <c r="T622" s="1151">
        <v>0.1</v>
      </c>
      <c r="U622" s="1151">
        <v>0.1</v>
      </c>
      <c r="V622" s="1151">
        <v>0.1</v>
      </c>
      <c r="W622" s="1151">
        <v>0.1</v>
      </c>
      <c r="X622" s="1151">
        <v>0.1</v>
      </c>
      <c r="Y622" s="1151">
        <v>0.1</v>
      </c>
    </row>
    <row r="623" spans="2:25" outlineLevel="1">
      <c r="B623" s="655" t="s">
        <v>989</v>
      </c>
      <c r="C623" s="1667" t="str">
        <f>IF('R8a - Net Debt input'!D357 = "","",'R8a - Net Debt input'!D357)</f>
        <v>Collateral Income</v>
      </c>
      <c r="D623" s="1648" t="str">
        <f>IF('R8a - Net Debt input'!E350 = "","",'R8a - Net Debt input'!E350)</f>
        <v/>
      </c>
      <c r="E623" s="1648" t="str">
        <f>IF('R8a - Net Debt input'!F350 = "","",'R8a - Net Debt input'!F350)</f>
        <v/>
      </c>
      <c r="F623" s="1648" t="str">
        <f>IF('R8a - Net Debt input'!G350 = "","",'R8a - Net Debt input'!G350)</f>
        <v/>
      </c>
      <c r="G623" s="1648" t="str">
        <f>IF('R8a - Net Debt input'!H350 = "","",'R8a - Net Debt input'!H350)</f>
        <v/>
      </c>
      <c r="H623" s="1648" t="str">
        <f>IF('R8a - Net Debt input'!I350 = "","",'R8a - Net Debt input'!I350)</f>
        <v/>
      </c>
      <c r="I623" s="1668" t="str">
        <f>IF('R8a - Net Debt input'!J350 = "","",'R8a - Net Debt input'!J350)</f>
        <v/>
      </c>
      <c r="J623" s="364"/>
      <c r="K623" s="364"/>
      <c r="L623" s="364"/>
      <c r="M623" s="1534">
        <v>0</v>
      </c>
      <c r="N623" s="1534">
        <v>0</v>
      </c>
      <c r="O623" s="1534">
        <v>0</v>
      </c>
      <c r="P623" s="1534">
        <v>0</v>
      </c>
      <c r="Q623" s="1151">
        <v>1.2</v>
      </c>
      <c r="R623" s="1151">
        <v>-2.5</v>
      </c>
      <c r="S623" s="1534">
        <v>0</v>
      </c>
      <c r="T623" s="1534">
        <v>0</v>
      </c>
      <c r="U623" s="1534">
        <v>0</v>
      </c>
      <c r="V623" s="1534">
        <v>0</v>
      </c>
      <c r="W623" s="1534">
        <v>0</v>
      </c>
      <c r="X623" s="1534">
        <v>0</v>
      </c>
      <c r="Y623" s="1534">
        <v>0</v>
      </c>
    </row>
    <row r="624" spans="2:25" outlineLevel="1">
      <c r="B624" s="655" t="s">
        <v>990</v>
      </c>
      <c r="C624" s="1667" t="str">
        <f>IF('R8a - Net Debt input'!D358 = "","",'R8a - Net Debt input'!D358)</f>
        <v>Collateral</v>
      </c>
      <c r="D624" s="1648" t="str">
        <f>IF('R8a - Net Debt input'!E351 = "","",'R8a - Net Debt input'!E351)</f>
        <v/>
      </c>
      <c r="E624" s="1648" t="str">
        <f>IF('R8a - Net Debt input'!F351 = "","",'R8a - Net Debt input'!F351)</f>
        <v/>
      </c>
      <c r="F624" s="1648" t="str">
        <f>IF('R8a - Net Debt input'!G351 = "","",'R8a - Net Debt input'!G351)</f>
        <v/>
      </c>
      <c r="G624" s="1648" t="str">
        <f>IF('R8a - Net Debt input'!H351 = "","",'R8a - Net Debt input'!H351)</f>
        <v/>
      </c>
      <c r="H624" s="1648" t="str">
        <f>IF('R8a - Net Debt input'!I351 = "","",'R8a - Net Debt input'!I351)</f>
        <v/>
      </c>
      <c r="I624" s="1668" t="str">
        <f>IF('R8a - Net Debt input'!J351 = "","",'R8a - Net Debt input'!J351)</f>
        <v/>
      </c>
      <c r="J624" s="364"/>
      <c r="K624" s="364"/>
      <c r="L624" s="364"/>
      <c r="M624" s="1534">
        <v>0</v>
      </c>
      <c r="N624" s="1534">
        <v>0</v>
      </c>
      <c r="O624" s="1534">
        <v>0</v>
      </c>
      <c r="P624" s="1534">
        <v>0</v>
      </c>
      <c r="Q624" s="1151">
        <v>-0.4</v>
      </c>
      <c r="R624" s="1151">
        <v>2.6</v>
      </c>
      <c r="S624" s="1151">
        <v>3.5</v>
      </c>
      <c r="T624" s="1151">
        <v>3.5</v>
      </c>
      <c r="U624" s="1151">
        <v>3.5</v>
      </c>
      <c r="V624" s="1151">
        <v>3.5</v>
      </c>
      <c r="W624" s="1151">
        <v>3.5</v>
      </c>
      <c r="X624" s="1151">
        <v>3.5</v>
      </c>
      <c r="Y624" s="1151">
        <v>3.5</v>
      </c>
    </row>
    <row r="625" spans="2:26" outlineLevel="1">
      <c r="B625" s="655" t="s">
        <v>991</v>
      </c>
      <c r="C625" s="1667" t="str">
        <f>IF('R8a - Net Debt input'!D359 = "","",'R8a - Net Debt input'!D359)</f>
        <v>BG Tax Accrual</v>
      </c>
      <c r="D625" s="1648" t="str">
        <f>IF('R8a - Net Debt input'!E352 = "","",'R8a - Net Debt input'!E352)</f>
        <v/>
      </c>
      <c r="E625" s="1648" t="str">
        <f>IF('R8a - Net Debt input'!F352 = "","",'R8a - Net Debt input'!F352)</f>
        <v/>
      </c>
      <c r="F625" s="1648" t="str">
        <f>IF('R8a - Net Debt input'!G352 = "","",'R8a - Net Debt input'!G352)</f>
        <v/>
      </c>
      <c r="G625" s="1648" t="str">
        <f>IF('R8a - Net Debt input'!H352 = "","",'R8a - Net Debt input'!H352)</f>
        <v/>
      </c>
      <c r="H625" s="1648" t="str">
        <f>IF('R8a - Net Debt input'!I352 = "","",'R8a - Net Debt input'!I352)</f>
        <v/>
      </c>
      <c r="I625" s="1668" t="str">
        <f>IF('R8a - Net Debt input'!J352 = "","",'R8a - Net Debt input'!J352)</f>
        <v/>
      </c>
      <c r="J625" s="364"/>
      <c r="K625" s="364"/>
      <c r="L625" s="364"/>
      <c r="M625" s="1534">
        <v>0</v>
      </c>
      <c r="N625" s="1534">
        <v>0</v>
      </c>
      <c r="O625" s="1534">
        <v>0</v>
      </c>
      <c r="P625" s="1534">
        <v>0</v>
      </c>
      <c r="Q625" s="1151">
        <v>0.7</v>
      </c>
      <c r="R625" s="1534">
        <v>0</v>
      </c>
      <c r="S625" s="1534">
        <v>0</v>
      </c>
      <c r="T625" s="1534">
        <v>0</v>
      </c>
      <c r="U625" s="1534">
        <v>0</v>
      </c>
      <c r="V625" s="1534">
        <v>0</v>
      </c>
      <c r="W625" s="1534">
        <v>0</v>
      </c>
      <c r="X625" s="1534">
        <v>0</v>
      </c>
      <c r="Y625" s="1534">
        <v>0</v>
      </c>
    </row>
    <row r="626" spans="2:26" outlineLevel="1">
      <c r="B626" s="655" t="s">
        <v>992</v>
      </c>
      <c r="C626" s="1667" t="str">
        <f>IF('R8a - Net Debt input'!D360 = "","",'R8a - Net Debt input'!D360)</f>
        <v>Facility Fees</v>
      </c>
      <c r="D626" s="1648" t="str">
        <f>IF('R8a - Net Debt input'!E353 = "","",'R8a - Net Debt input'!E353)</f>
        <v/>
      </c>
      <c r="E626" s="1648" t="str">
        <f>IF('R8a - Net Debt input'!F353 = "","",'R8a - Net Debt input'!F353)</f>
        <v/>
      </c>
      <c r="F626" s="1648" t="str">
        <f>IF('R8a - Net Debt input'!G353 = "","",'R8a - Net Debt input'!G353)</f>
        <v/>
      </c>
      <c r="G626" s="1648" t="str">
        <f>IF('R8a - Net Debt input'!H353 = "","",'R8a - Net Debt input'!H353)</f>
        <v/>
      </c>
      <c r="H626" s="1648" t="str">
        <f>IF('R8a - Net Debt input'!I353 = "","",'R8a - Net Debt input'!I353)</f>
        <v/>
      </c>
      <c r="I626" s="1668" t="str">
        <f>IF('R8a - Net Debt input'!J353 = "","",'R8a - Net Debt input'!J353)</f>
        <v/>
      </c>
      <c r="J626" s="364"/>
      <c r="K626" s="364"/>
      <c r="L626" s="364"/>
      <c r="M626" s="1534">
        <v>0</v>
      </c>
      <c r="N626" s="1534">
        <v>0</v>
      </c>
      <c r="O626" s="1534">
        <v>0</v>
      </c>
      <c r="P626" s="1534">
        <v>0</v>
      </c>
      <c r="Q626" s="1151">
        <v>1.5</v>
      </c>
      <c r="R626" s="1151">
        <v>1.1000000000000001</v>
      </c>
      <c r="S626" s="1151">
        <v>0.6</v>
      </c>
      <c r="T626" s="1151">
        <v>0.6</v>
      </c>
      <c r="U626" s="1151">
        <v>0.6</v>
      </c>
      <c r="V626" s="1151">
        <v>0.6</v>
      </c>
      <c r="W626" s="1151">
        <v>0.6</v>
      </c>
      <c r="X626" s="1151">
        <v>0.6</v>
      </c>
      <c r="Y626" s="1151">
        <v>0.6</v>
      </c>
    </row>
    <row r="627" spans="2:26" outlineLevel="1">
      <c r="B627" s="655" t="s">
        <v>993</v>
      </c>
      <c r="C627" s="1667" t="str">
        <f>IF('R8a - Net Debt input'!D361 = "","",'R8a - Net Debt input'!D361)</f>
        <v>Rounding</v>
      </c>
      <c r="D627" s="1648" t="str">
        <f>IF('R8a - Net Debt input'!E354 = "","",'R8a - Net Debt input'!E354)</f>
        <v/>
      </c>
      <c r="E627" s="1648" t="str">
        <f>IF('R8a - Net Debt input'!F354 = "","",'R8a - Net Debt input'!F354)</f>
        <v/>
      </c>
      <c r="F627" s="1648" t="str">
        <f>IF('R8a - Net Debt input'!G354 = "","",'R8a - Net Debt input'!G354)</f>
        <v/>
      </c>
      <c r="G627" s="1648" t="str">
        <f>IF('R8a - Net Debt input'!H354 = "","",'R8a - Net Debt input'!H354)</f>
        <v/>
      </c>
      <c r="H627" s="1648" t="str">
        <f>IF('R8a - Net Debt input'!I354 = "","",'R8a - Net Debt input'!I354)</f>
        <v/>
      </c>
      <c r="I627" s="1668" t="str">
        <f>IF('R8a - Net Debt input'!J354 = "","",'R8a - Net Debt input'!J354)</f>
        <v/>
      </c>
      <c r="J627" s="364"/>
      <c r="K627" s="364"/>
      <c r="L627" s="364"/>
      <c r="M627" s="1534">
        <v>0</v>
      </c>
      <c r="N627" s="1534">
        <v>0</v>
      </c>
      <c r="O627" s="1534">
        <v>0</v>
      </c>
      <c r="P627" s="1534">
        <v>0</v>
      </c>
      <c r="Q627" s="1151">
        <v>-1.5</v>
      </c>
      <c r="R627" s="1534">
        <v>0</v>
      </c>
      <c r="S627" s="1534">
        <v>0</v>
      </c>
      <c r="T627" s="1151">
        <v>-0.39999999999999997</v>
      </c>
      <c r="U627" s="1151">
        <v>-0.39999999999999997</v>
      </c>
      <c r="V627" s="1151">
        <v>-0.39999999999999997</v>
      </c>
      <c r="W627" s="1151">
        <v>-0.39999999999999997</v>
      </c>
      <c r="X627" s="1151">
        <v>-0.39999999999999997</v>
      </c>
      <c r="Y627" s="1151">
        <v>-0.39999999999999997</v>
      </c>
    </row>
    <row r="628" spans="2:26" outlineLevel="1">
      <c r="B628" s="655" t="s">
        <v>994</v>
      </c>
      <c r="C628" s="1667" t="str">
        <f>IF('R8a - Net Debt input'!D362 = "","",'R8a - Net Debt input'!D362)</f>
        <v>Swap termination</v>
      </c>
      <c r="D628" s="1648" t="str">
        <f>IF('R8a - Net Debt input'!E355 = "","",'R8a - Net Debt input'!E355)</f>
        <v/>
      </c>
      <c r="E628" s="1648" t="str">
        <f>IF('R8a - Net Debt input'!F355 = "","",'R8a - Net Debt input'!F355)</f>
        <v/>
      </c>
      <c r="F628" s="1648" t="str">
        <f>IF('R8a - Net Debt input'!G355 = "","",'R8a - Net Debt input'!G355)</f>
        <v/>
      </c>
      <c r="G628" s="1648" t="str">
        <f>IF('R8a - Net Debt input'!H355 = "","",'R8a - Net Debt input'!H355)</f>
        <v/>
      </c>
      <c r="H628" s="1648" t="str">
        <f>IF('R8a - Net Debt input'!I355 = "","",'R8a - Net Debt input'!I355)</f>
        <v/>
      </c>
      <c r="I628" s="1668" t="str">
        <f>IF('R8a - Net Debt input'!J355 = "","",'R8a - Net Debt input'!J355)</f>
        <v/>
      </c>
      <c r="J628" s="364"/>
      <c r="K628" s="364"/>
      <c r="L628" s="364"/>
      <c r="M628" s="1534">
        <v>0</v>
      </c>
      <c r="N628" s="1534">
        <v>0</v>
      </c>
      <c r="O628" s="1534">
        <v>0</v>
      </c>
      <c r="P628" s="1534">
        <v>0</v>
      </c>
      <c r="Q628" s="1534">
        <v>0</v>
      </c>
      <c r="R628" s="1534">
        <v>0</v>
      </c>
      <c r="S628" s="1534">
        <v>0</v>
      </c>
      <c r="T628" s="1534">
        <v>0</v>
      </c>
      <c r="U628" s="1534">
        <v>0</v>
      </c>
      <c r="V628" s="1534">
        <v>0</v>
      </c>
      <c r="W628" s="1534">
        <v>0</v>
      </c>
      <c r="X628" s="1534">
        <v>0</v>
      </c>
      <c r="Y628" s="1534">
        <v>0</v>
      </c>
    </row>
    <row r="629" spans="2:26" outlineLevel="1">
      <c r="B629" s="657" t="s">
        <v>537</v>
      </c>
      <c r="C629" s="1667" t="s">
        <v>401</v>
      </c>
      <c r="D629" s="1648"/>
      <c r="E629" s="1648"/>
      <c r="F629" s="1648"/>
      <c r="G629" s="1648"/>
      <c r="H629" s="1648"/>
      <c r="I629" s="1668"/>
      <c r="J629" s="364"/>
      <c r="K629" s="364"/>
      <c r="L629" s="364"/>
      <c r="M629" s="1156"/>
      <c r="N629" s="1157"/>
      <c r="O629" s="1157"/>
      <c r="P629" s="1157"/>
      <c r="Q629" s="1157"/>
      <c r="R629" s="1157"/>
      <c r="S629" s="1157"/>
      <c r="T629" s="1158"/>
      <c r="U629" s="1159"/>
      <c r="V629" s="1157"/>
      <c r="W629" s="1157"/>
      <c r="X629" s="1157"/>
      <c r="Y629" s="1160"/>
    </row>
    <row r="630" spans="2:26" s="357" customFormat="1">
      <c r="B630" s="403"/>
      <c r="E630" s="403"/>
      <c r="F630" s="403"/>
      <c r="G630" s="403"/>
      <c r="H630" s="403"/>
      <c r="L630" s="404" t="s">
        <v>538</v>
      </c>
      <c r="M630" s="1116">
        <f t="shared" ref="M630:Y630" si="65">SUM(M617:M629)</f>
        <v>-54</v>
      </c>
      <c r="N630" s="1117">
        <f t="shared" si="65"/>
        <v>-60</v>
      </c>
      <c r="O630" s="1117">
        <f t="shared" si="65"/>
        <v>-69</v>
      </c>
      <c r="P630" s="1117">
        <f t="shared" si="65"/>
        <v>-64</v>
      </c>
      <c r="Q630" s="1117">
        <f t="shared" si="65"/>
        <v>-3.4000000000000004</v>
      </c>
      <c r="R630" s="1117">
        <f t="shared" si="65"/>
        <v>1.6</v>
      </c>
      <c r="S630" s="1117">
        <f t="shared" si="65"/>
        <v>4.2</v>
      </c>
      <c r="T630" s="1118">
        <f t="shared" si="65"/>
        <v>-0.8</v>
      </c>
      <c r="U630" s="1119">
        <f t="shared" si="65"/>
        <v>-0.8</v>
      </c>
      <c r="V630" s="1117">
        <f t="shared" si="65"/>
        <v>-0.8</v>
      </c>
      <c r="W630" s="1117">
        <f t="shared" si="65"/>
        <v>-0.8</v>
      </c>
      <c r="X630" s="1117">
        <f t="shared" si="65"/>
        <v>-0.8</v>
      </c>
      <c r="Y630" s="1120">
        <f t="shared" si="65"/>
        <v>-0.8</v>
      </c>
    </row>
    <row r="631" spans="2:26" s="357" customFormat="1">
      <c r="B631" s="403"/>
      <c r="L631" s="355"/>
      <c r="M631" s="355"/>
      <c r="N631" s="355"/>
      <c r="O631" s="355"/>
      <c r="P631" s="355"/>
      <c r="Q631" s="355"/>
      <c r="R631" s="355"/>
      <c r="S631" s="355"/>
      <c r="T631" s="355"/>
      <c r="U631" s="355"/>
      <c r="V631" s="355"/>
      <c r="W631" s="355"/>
      <c r="X631" s="355"/>
      <c r="Y631" s="355"/>
    </row>
    <row r="632" spans="2:26" ht="14.25">
      <c r="B632" s="553" t="s">
        <v>539</v>
      </c>
      <c r="C632" s="554" t="s">
        <v>752</v>
      </c>
      <c r="D632" s="554"/>
      <c r="E632" s="554"/>
      <c r="F632" s="554"/>
      <c r="G632" s="555"/>
      <c r="H632" s="555"/>
      <c r="I632" s="555"/>
      <c r="J632" s="555"/>
      <c r="K632" s="555"/>
      <c r="L632" s="553"/>
      <c r="M632" s="554"/>
      <c r="N632" s="554"/>
      <c r="O632" s="554"/>
      <c r="P632" s="554"/>
      <c r="Q632" s="554"/>
      <c r="R632" s="554"/>
      <c r="S632" s="554"/>
      <c r="T632" s="554"/>
      <c r="U632" s="608"/>
      <c r="V632" s="554"/>
      <c r="W632" s="554"/>
      <c r="X632" s="554"/>
      <c r="Y632" s="554"/>
    </row>
    <row r="633" spans="2:26">
      <c r="C633" s="355"/>
      <c r="Q633" s="355"/>
      <c r="R633" s="355"/>
      <c r="S633" s="355"/>
      <c r="T633" s="355"/>
      <c r="U633" s="355"/>
      <c r="V633" s="355"/>
      <c r="W633" s="355"/>
      <c r="X633" s="355"/>
      <c r="Y633" s="355"/>
    </row>
    <row r="634" spans="2:26" ht="18" outlineLevel="1">
      <c r="B634" s="362"/>
      <c r="C634" s="363"/>
      <c r="D634" s="575" t="s">
        <v>286</v>
      </c>
      <c r="E634" s="580"/>
      <c r="F634" s="580"/>
      <c r="G634" s="576"/>
      <c r="H634" s="576"/>
      <c r="I634" s="576"/>
      <c r="J634" s="576"/>
      <c r="K634" s="576"/>
      <c r="L634" s="628"/>
      <c r="M634" s="580"/>
      <c r="N634" s="580"/>
      <c r="O634" s="580"/>
      <c r="P634" s="580"/>
      <c r="Q634" s="580"/>
      <c r="R634" s="580"/>
      <c r="S634" s="580"/>
      <c r="T634" s="580"/>
      <c r="U634" s="610"/>
      <c r="V634" s="580"/>
      <c r="W634" s="580"/>
      <c r="X634" s="580"/>
      <c r="Y634" s="580"/>
    </row>
    <row r="635" spans="2:26" outlineLevel="1">
      <c r="B635" s="362"/>
      <c r="C635" s="363"/>
      <c r="D635" s="363"/>
      <c r="E635" s="363"/>
      <c r="F635" s="363"/>
      <c r="G635" s="363"/>
      <c r="H635" s="363"/>
      <c r="I635" s="363"/>
      <c r="J635" s="363"/>
      <c r="K635" s="363"/>
      <c r="L635" s="363"/>
      <c r="M635" s="363"/>
      <c r="N635" s="363"/>
      <c r="O635" s="363"/>
      <c r="P635" s="363"/>
      <c r="Q635" s="363"/>
      <c r="R635" s="363"/>
      <c r="S635" s="363"/>
      <c r="T635" s="363"/>
      <c r="U635" s="363"/>
      <c r="V635" s="363"/>
      <c r="W635" s="363"/>
      <c r="X635" s="363"/>
      <c r="Y635" s="363"/>
      <c r="Z635" s="363"/>
    </row>
    <row r="636" spans="2:26" outlineLevel="1">
      <c r="B636" s="656" t="s">
        <v>287</v>
      </c>
      <c r="C636" s="1273" t="s">
        <v>334</v>
      </c>
      <c r="D636" s="1299"/>
      <c r="E636" s="1299"/>
      <c r="F636" s="1299"/>
      <c r="G636" s="1299"/>
      <c r="H636" s="1299"/>
      <c r="I636" s="1300"/>
      <c r="J636" s="364"/>
      <c r="K636" s="364"/>
      <c r="L636" s="364"/>
      <c r="M636" s="463" t="s">
        <v>288</v>
      </c>
      <c r="N636" s="464" t="s">
        <v>288</v>
      </c>
      <c r="O636" s="464" t="s">
        <v>288</v>
      </c>
      <c r="P636" s="464" t="s">
        <v>288</v>
      </c>
      <c r="Q636" s="464" t="s">
        <v>288</v>
      </c>
      <c r="R636" s="464" t="s">
        <v>288</v>
      </c>
      <c r="S636" s="464" t="s">
        <v>288</v>
      </c>
      <c r="T636" s="594" t="s">
        <v>288</v>
      </c>
      <c r="U636" s="617" t="s">
        <v>288</v>
      </c>
      <c r="V636" s="464" t="s">
        <v>288</v>
      </c>
      <c r="W636" s="464" t="s">
        <v>288</v>
      </c>
      <c r="X636" s="464" t="s">
        <v>288</v>
      </c>
      <c r="Y636" s="465" t="s">
        <v>288</v>
      </c>
    </row>
    <row r="637" spans="2:26" outlineLevel="1">
      <c r="B637" s="655" t="s">
        <v>541</v>
      </c>
      <c r="C637" s="1667" t="str">
        <f>IF('R8a - Net Debt input'!D375 = "","",'R8a - Net Debt input'!D375)</f>
        <v/>
      </c>
      <c r="D637" s="1648"/>
      <c r="E637" s="1648"/>
      <c r="F637" s="1648"/>
      <c r="G637" s="1648"/>
      <c r="H637" s="1648"/>
      <c r="I637" s="1668"/>
      <c r="J637" s="364"/>
      <c r="K637" s="364"/>
      <c r="L637" s="364"/>
      <c r="M637" s="1151"/>
      <c r="N637" s="1152"/>
      <c r="O637" s="1152"/>
      <c r="P637" s="1152"/>
      <c r="Q637" s="1152"/>
      <c r="R637" s="1152"/>
      <c r="S637" s="1152"/>
      <c r="T637" s="1153"/>
      <c r="U637" s="1154"/>
      <c r="V637" s="1152"/>
      <c r="W637" s="1152"/>
      <c r="X637" s="1152"/>
      <c r="Y637" s="1155"/>
    </row>
    <row r="638" spans="2:26" outlineLevel="1">
      <c r="B638" s="655" t="s">
        <v>542</v>
      </c>
      <c r="C638" s="1667" t="str">
        <f>IF('R8a - Net Debt input'!D367 = "","",'R8a - Net Debt input'!D367)</f>
        <v/>
      </c>
      <c r="D638" s="1648" t="str">
        <f>IF('R8a - Net Debt input'!E345 = "","",'R8a - Net Debt input'!E345)</f>
        <v/>
      </c>
      <c r="E638" s="1648" t="str">
        <f>IF('R8a - Net Debt input'!F345 = "","",'R8a - Net Debt input'!F345)</f>
        <v/>
      </c>
      <c r="F638" s="1648" t="str">
        <f>IF('R8a - Net Debt input'!G345 = "","",'R8a - Net Debt input'!G345)</f>
        <v/>
      </c>
      <c r="G638" s="1648" t="str">
        <f>IF('R8a - Net Debt input'!H345 = "","",'R8a - Net Debt input'!H345)</f>
        <v/>
      </c>
      <c r="H638" s="1648" t="str">
        <f>IF('R8a - Net Debt input'!I345 = "","",'R8a - Net Debt input'!I345)</f>
        <v/>
      </c>
      <c r="I638" s="1668" t="str">
        <f>IF('R8a - Net Debt input'!J345 = "","",'R8a - Net Debt input'!J345)</f>
        <v/>
      </c>
      <c r="J638" s="364"/>
      <c r="K638" s="364"/>
      <c r="L638" s="364"/>
      <c r="M638" s="1151"/>
      <c r="N638" s="1152"/>
      <c r="O638" s="1152"/>
      <c r="P638" s="1152"/>
      <c r="Q638" s="1152"/>
      <c r="R638" s="1152"/>
      <c r="S638" s="1152"/>
      <c r="T638" s="1153"/>
      <c r="U638" s="1154"/>
      <c r="V638" s="1152"/>
      <c r="W638" s="1152"/>
      <c r="X638" s="1152"/>
      <c r="Y638" s="1155"/>
    </row>
    <row r="639" spans="2:26" outlineLevel="1">
      <c r="B639" s="655" t="s">
        <v>543</v>
      </c>
      <c r="C639" s="1667" t="str">
        <f>IF('R8a - Net Debt input'!D368 = "","",'R8a - Net Debt input'!D368)</f>
        <v/>
      </c>
      <c r="D639" s="1648" t="str">
        <f>IF('R8a - Net Debt input'!E346 = "","",'R8a - Net Debt input'!E346)</f>
        <v/>
      </c>
      <c r="E639" s="1648" t="str">
        <f>IF('R8a - Net Debt input'!F346 = "","",'R8a - Net Debt input'!F346)</f>
        <v/>
      </c>
      <c r="F639" s="1648" t="str">
        <f>IF('R8a - Net Debt input'!G346 = "","",'R8a - Net Debt input'!G346)</f>
        <v/>
      </c>
      <c r="G639" s="1648" t="str">
        <f>IF('R8a - Net Debt input'!H346 = "","",'R8a - Net Debt input'!H346)</f>
        <v/>
      </c>
      <c r="H639" s="1648" t="str">
        <f>IF('R8a - Net Debt input'!I346 = "","",'R8a - Net Debt input'!I346)</f>
        <v/>
      </c>
      <c r="I639" s="1668" t="str">
        <f>IF('R8a - Net Debt input'!J346 = "","",'R8a - Net Debt input'!J346)</f>
        <v/>
      </c>
      <c r="J639" s="364"/>
      <c r="K639" s="364"/>
      <c r="L639" s="364"/>
      <c r="M639" s="1151"/>
      <c r="N639" s="1152"/>
      <c r="O639" s="1152"/>
      <c r="P639" s="1152"/>
      <c r="Q639" s="1152"/>
      <c r="R639" s="1152"/>
      <c r="S639" s="1152"/>
      <c r="T639" s="1153"/>
      <c r="U639" s="1154"/>
      <c r="V639" s="1152"/>
      <c r="W639" s="1152"/>
      <c r="X639" s="1152"/>
      <c r="Y639" s="1155"/>
    </row>
    <row r="640" spans="2:26" outlineLevel="1">
      <c r="B640" s="655" t="s">
        <v>544</v>
      </c>
      <c r="C640" s="1667" t="str">
        <f>IF('R8a - Net Debt input'!D369 = "","",'R8a - Net Debt input'!D369)</f>
        <v/>
      </c>
      <c r="D640" s="1648" t="str">
        <f>IF('R8a - Net Debt input'!E347 = "","",'R8a - Net Debt input'!E347)</f>
        <v/>
      </c>
      <c r="E640" s="1648" t="str">
        <f>IF('R8a - Net Debt input'!F347 = "","",'R8a - Net Debt input'!F347)</f>
        <v/>
      </c>
      <c r="F640" s="1648" t="str">
        <f>IF('R8a - Net Debt input'!G347 = "","",'R8a - Net Debt input'!G347)</f>
        <v/>
      </c>
      <c r="G640" s="1648" t="str">
        <f>IF('R8a - Net Debt input'!H347 = "","",'R8a - Net Debt input'!H347)</f>
        <v/>
      </c>
      <c r="H640" s="1648" t="str">
        <f>IF('R8a - Net Debt input'!I347 = "","",'R8a - Net Debt input'!I347)</f>
        <v/>
      </c>
      <c r="I640" s="1668" t="str">
        <f>IF('R8a - Net Debt input'!J347 = "","",'R8a - Net Debt input'!J347)</f>
        <v/>
      </c>
      <c r="J640" s="364"/>
      <c r="K640" s="364"/>
      <c r="L640" s="364"/>
      <c r="M640" s="1151"/>
      <c r="N640" s="1152"/>
      <c r="O640" s="1152"/>
      <c r="P640" s="1152"/>
      <c r="Q640" s="1152"/>
      <c r="R640" s="1152"/>
      <c r="S640" s="1152"/>
      <c r="T640" s="1153"/>
      <c r="U640" s="1154"/>
      <c r="V640" s="1152"/>
      <c r="W640" s="1152"/>
      <c r="X640" s="1152"/>
      <c r="Y640" s="1155"/>
    </row>
    <row r="641" spans="2:25" outlineLevel="1">
      <c r="B641" s="657" t="s">
        <v>545</v>
      </c>
      <c r="C641" s="1667" t="s">
        <v>401</v>
      </c>
      <c r="D641" s="1648"/>
      <c r="E641" s="1648"/>
      <c r="F641" s="1648"/>
      <c r="G641" s="1648"/>
      <c r="H641" s="1648"/>
      <c r="I641" s="1668"/>
      <c r="J641" s="364"/>
      <c r="K641" s="364"/>
      <c r="L641" s="364"/>
      <c r="M641" s="1156"/>
      <c r="N641" s="1157"/>
      <c r="O641" s="1157"/>
      <c r="P641" s="1157"/>
      <c r="Q641" s="1157"/>
      <c r="R641" s="1157"/>
      <c r="S641" s="1157"/>
      <c r="T641" s="1158"/>
      <c r="U641" s="1159"/>
      <c r="V641" s="1157"/>
      <c r="W641" s="1157"/>
      <c r="X641" s="1157"/>
      <c r="Y641" s="1160"/>
    </row>
    <row r="642" spans="2:25" s="357" customFormat="1">
      <c r="B642" s="403"/>
      <c r="E642" s="403"/>
      <c r="F642" s="403"/>
      <c r="G642" s="403"/>
      <c r="H642" s="403"/>
      <c r="L642" s="404" t="s">
        <v>546</v>
      </c>
      <c r="M642" s="1525">
        <f>SUM(M637:M641)</f>
        <v>0</v>
      </c>
      <c r="N642" s="1525">
        <f t="shared" ref="N642:Y642" si="66">SUM(N637:N641)</f>
        <v>0</v>
      </c>
      <c r="O642" s="1525">
        <f t="shared" si="66"/>
        <v>0</v>
      </c>
      <c r="P642" s="1525">
        <f t="shared" si="66"/>
        <v>0</v>
      </c>
      <c r="Q642" s="1525">
        <f t="shared" si="66"/>
        <v>0</v>
      </c>
      <c r="R642" s="1525">
        <f t="shared" si="66"/>
        <v>0</v>
      </c>
      <c r="S642" s="1525">
        <f t="shared" si="66"/>
        <v>0</v>
      </c>
      <c r="T642" s="1525">
        <f t="shared" si="66"/>
        <v>0</v>
      </c>
      <c r="U642" s="1525">
        <f t="shared" si="66"/>
        <v>0</v>
      </c>
      <c r="V642" s="1525">
        <f t="shared" si="66"/>
        <v>0</v>
      </c>
      <c r="W642" s="1525">
        <f t="shared" si="66"/>
        <v>0</v>
      </c>
      <c r="X642" s="1525">
        <f t="shared" si="66"/>
        <v>0</v>
      </c>
      <c r="Y642" s="1525">
        <f t="shared" si="66"/>
        <v>0</v>
      </c>
    </row>
    <row r="643" spans="2:25" s="357" customFormat="1">
      <c r="B643" s="403"/>
    </row>
    <row r="644" spans="2:25" ht="18" outlineLevel="1">
      <c r="C644" s="363"/>
      <c r="D644" s="575" t="s">
        <v>298</v>
      </c>
      <c r="E644" s="576"/>
      <c r="F644" s="576"/>
      <c r="G644" s="576"/>
      <c r="H644" s="576"/>
      <c r="I644" s="576"/>
      <c r="J644" s="576"/>
      <c r="K644" s="576"/>
      <c r="L644" s="628"/>
      <c r="M644" s="576"/>
      <c r="N644" s="576"/>
      <c r="O644" s="576"/>
      <c r="P644" s="576"/>
      <c r="Q644" s="576"/>
      <c r="R644" s="576"/>
      <c r="S644" s="576"/>
      <c r="T644" s="576"/>
      <c r="U644" s="604"/>
      <c r="V644" s="576"/>
      <c r="W644" s="576"/>
      <c r="X644" s="576"/>
      <c r="Y644" s="576"/>
    </row>
    <row r="645" spans="2:25">
      <c r="C645" s="355"/>
      <c r="Q645" s="355"/>
      <c r="R645" s="355"/>
      <c r="S645" s="355"/>
      <c r="T645" s="355"/>
      <c r="U645" s="355"/>
      <c r="V645" s="355"/>
      <c r="W645" s="355"/>
      <c r="X645" s="355"/>
      <c r="Y645" s="355"/>
    </row>
    <row r="646" spans="2:25" outlineLevel="1">
      <c r="B646" s="656" t="s">
        <v>287</v>
      </c>
      <c r="C646" s="1273" t="s">
        <v>334</v>
      </c>
      <c r="D646" s="1271"/>
      <c r="E646" s="1271"/>
      <c r="F646" s="1271"/>
      <c r="G646" s="1271"/>
      <c r="H646" s="1271"/>
      <c r="I646" s="1272"/>
      <c r="J646" s="364"/>
      <c r="K646" s="364"/>
      <c r="L646" s="364"/>
      <c r="M646" s="463" t="s">
        <v>288</v>
      </c>
      <c r="N646" s="464" t="s">
        <v>288</v>
      </c>
      <c r="O646" s="464" t="s">
        <v>288</v>
      </c>
      <c r="P646" s="464" t="s">
        <v>288</v>
      </c>
      <c r="Q646" s="464" t="s">
        <v>288</v>
      </c>
      <c r="R646" s="464" t="s">
        <v>288</v>
      </c>
      <c r="S646" s="464" t="s">
        <v>288</v>
      </c>
      <c r="T646" s="594" t="s">
        <v>288</v>
      </c>
      <c r="U646" s="617" t="s">
        <v>288</v>
      </c>
      <c r="V646" s="464" t="s">
        <v>288</v>
      </c>
      <c r="W646" s="464" t="s">
        <v>288</v>
      </c>
      <c r="X646" s="464" t="s">
        <v>288</v>
      </c>
      <c r="Y646" s="465" t="s">
        <v>288</v>
      </c>
    </row>
    <row r="647" spans="2:25" outlineLevel="1">
      <c r="B647" s="655" t="s">
        <v>541</v>
      </c>
      <c r="C647" s="1667" t="str">
        <f>IF('R8a - Net Debt input'!D375 = "","",'R8a - Net Debt input'!D375)</f>
        <v/>
      </c>
      <c r="D647" s="1648" t="str">
        <f>IF('R8a - Net Debt input'!E353 = "","",'R8a - Net Debt input'!E353)</f>
        <v/>
      </c>
      <c r="E647" s="1648" t="str">
        <f>IF('R8a - Net Debt input'!F353 = "","",'R8a - Net Debt input'!F353)</f>
        <v/>
      </c>
      <c r="F647" s="1648" t="str">
        <f>IF('R8a - Net Debt input'!G353 = "","",'R8a - Net Debt input'!G353)</f>
        <v/>
      </c>
      <c r="G647" s="1648" t="str">
        <f>IF('R8a - Net Debt input'!H353 = "","",'R8a - Net Debt input'!H353)</f>
        <v/>
      </c>
      <c r="H647" s="1648" t="str">
        <f>IF('R8a - Net Debt input'!I353 = "","",'R8a - Net Debt input'!I353)</f>
        <v/>
      </c>
      <c r="I647" s="1668" t="str">
        <f>IF('R8a - Net Debt input'!J353 = "","",'R8a - Net Debt input'!J353)</f>
        <v/>
      </c>
      <c r="J647" s="364"/>
      <c r="K647" s="364"/>
      <c r="L647" s="364"/>
      <c r="M647" s="1151"/>
      <c r="N647" s="1152"/>
      <c r="O647" s="1152"/>
      <c r="P647" s="1152"/>
      <c r="Q647" s="1152"/>
      <c r="R647" s="1152"/>
      <c r="S647" s="1152"/>
      <c r="T647" s="1153"/>
      <c r="U647" s="1154"/>
      <c r="V647" s="1152"/>
      <c r="W647" s="1152"/>
      <c r="X647" s="1152"/>
      <c r="Y647" s="1155"/>
    </row>
    <row r="648" spans="2:25" outlineLevel="1">
      <c r="B648" s="655" t="s">
        <v>542</v>
      </c>
      <c r="C648" s="1667" t="str">
        <f>IF('R8a - Net Debt input'!D376 = "","",'R8a - Net Debt input'!D376)</f>
        <v/>
      </c>
      <c r="D648" s="1648" t="str">
        <f>IF('R8a - Net Debt input'!E354 = "","",'R8a - Net Debt input'!E354)</f>
        <v/>
      </c>
      <c r="E648" s="1648" t="str">
        <f>IF('R8a - Net Debt input'!F354 = "","",'R8a - Net Debt input'!F354)</f>
        <v/>
      </c>
      <c r="F648" s="1648" t="str">
        <f>IF('R8a - Net Debt input'!G354 = "","",'R8a - Net Debt input'!G354)</f>
        <v/>
      </c>
      <c r="G648" s="1648" t="str">
        <f>IF('R8a - Net Debt input'!H354 = "","",'R8a - Net Debt input'!H354)</f>
        <v/>
      </c>
      <c r="H648" s="1648" t="str">
        <f>IF('R8a - Net Debt input'!I354 = "","",'R8a - Net Debt input'!I354)</f>
        <v/>
      </c>
      <c r="I648" s="1668" t="str">
        <f>IF('R8a - Net Debt input'!J354 = "","",'R8a - Net Debt input'!J354)</f>
        <v/>
      </c>
      <c r="J648" s="364"/>
      <c r="K648" s="364"/>
      <c r="L648" s="364"/>
      <c r="M648" s="1151"/>
      <c r="N648" s="1152"/>
      <c r="O648" s="1152"/>
      <c r="P648" s="1152"/>
      <c r="Q648" s="1152"/>
      <c r="R648" s="1152"/>
      <c r="S648" s="1152"/>
      <c r="T648" s="1153"/>
      <c r="U648" s="1154"/>
      <c r="V648" s="1152"/>
      <c r="W648" s="1152"/>
      <c r="X648" s="1152"/>
      <c r="Y648" s="1155"/>
    </row>
    <row r="649" spans="2:25" outlineLevel="1">
      <c r="B649" s="655" t="s">
        <v>543</v>
      </c>
      <c r="C649" s="1667" t="str">
        <f>IF('R8a - Net Debt input'!D377 = "","",'R8a - Net Debt input'!D377)</f>
        <v/>
      </c>
      <c r="D649" s="1648" t="str">
        <f>IF('R8a - Net Debt input'!E363 = "","",'R8a - Net Debt input'!E363)</f>
        <v/>
      </c>
      <c r="E649" s="1648" t="str">
        <f>IF('R8a - Net Debt input'!F363 = "","",'R8a - Net Debt input'!F363)</f>
        <v/>
      </c>
      <c r="F649" s="1648" t="str">
        <f>IF('R8a - Net Debt input'!G363 = "","",'R8a - Net Debt input'!G363)</f>
        <v/>
      </c>
      <c r="G649" s="1648" t="str">
        <f>IF('R8a - Net Debt input'!H363 = "","",'R8a - Net Debt input'!H363)</f>
        <v/>
      </c>
      <c r="H649" s="1648" t="str">
        <f>IF('R8a - Net Debt input'!I363 = "","",'R8a - Net Debt input'!I363)</f>
        <v/>
      </c>
      <c r="I649" s="1668" t="str">
        <f>IF('R8a - Net Debt input'!J363 = "","",'R8a - Net Debt input'!J363)</f>
        <v/>
      </c>
      <c r="J649" s="364"/>
      <c r="K649" s="364"/>
      <c r="L649" s="364"/>
      <c r="M649" s="1151"/>
      <c r="N649" s="1152"/>
      <c r="O649" s="1152"/>
      <c r="P649" s="1152"/>
      <c r="Q649" s="1152"/>
      <c r="R649" s="1152"/>
      <c r="S649" s="1152"/>
      <c r="T649" s="1153"/>
      <c r="U649" s="1154"/>
      <c r="V649" s="1152"/>
      <c r="W649" s="1152"/>
      <c r="X649" s="1152"/>
      <c r="Y649" s="1155"/>
    </row>
    <row r="650" spans="2:25" outlineLevel="1">
      <c r="B650" s="655" t="s">
        <v>544</v>
      </c>
      <c r="C650" s="1667" t="str">
        <f>IF('R8a - Net Debt input'!D378 = "","",'R8a - Net Debt input'!D378)</f>
        <v/>
      </c>
      <c r="D650" s="1648" t="str">
        <f>IF('R8a - Net Debt input'!E364 = "","",'R8a - Net Debt input'!E364)</f>
        <v/>
      </c>
      <c r="E650" s="1648" t="str">
        <f>IF('R8a - Net Debt input'!F364 = "","",'R8a - Net Debt input'!F364)</f>
        <v/>
      </c>
      <c r="F650" s="1648" t="str">
        <f>IF('R8a - Net Debt input'!G364 = "","",'R8a - Net Debt input'!G364)</f>
        <v/>
      </c>
      <c r="G650" s="1648" t="str">
        <f>IF('R8a - Net Debt input'!H364 = "","",'R8a - Net Debt input'!H364)</f>
        <v/>
      </c>
      <c r="H650" s="1648" t="str">
        <f>IF('R8a - Net Debt input'!I364 = "","",'R8a - Net Debt input'!I364)</f>
        <v/>
      </c>
      <c r="I650" s="1668" t="str">
        <f>IF('R8a - Net Debt input'!J364 = "","",'R8a - Net Debt input'!J364)</f>
        <v/>
      </c>
      <c r="J650" s="364"/>
      <c r="K650" s="364"/>
      <c r="L650" s="364"/>
      <c r="M650" s="1151"/>
      <c r="N650" s="1152"/>
      <c r="O650" s="1152"/>
      <c r="P650" s="1152"/>
      <c r="Q650" s="1152"/>
      <c r="R650" s="1152"/>
      <c r="S650" s="1152"/>
      <c r="T650" s="1153"/>
      <c r="U650" s="1154"/>
      <c r="V650" s="1152"/>
      <c r="W650" s="1152"/>
      <c r="X650" s="1152"/>
      <c r="Y650" s="1155"/>
    </row>
    <row r="651" spans="2:25" outlineLevel="1">
      <c r="B651" s="657" t="s">
        <v>545</v>
      </c>
      <c r="C651" s="1667" t="s">
        <v>401</v>
      </c>
      <c r="D651" s="1648"/>
      <c r="E651" s="1648"/>
      <c r="F651" s="1648"/>
      <c r="G651" s="1648"/>
      <c r="H651" s="1648"/>
      <c r="I651" s="1668"/>
      <c r="J651" s="364"/>
      <c r="K651" s="364"/>
      <c r="L651" s="364"/>
      <c r="M651" s="1156"/>
      <c r="N651" s="1157"/>
      <c r="O651" s="1157"/>
      <c r="P651" s="1157"/>
      <c r="Q651" s="1157"/>
      <c r="R651" s="1157"/>
      <c r="S651" s="1157"/>
      <c r="T651" s="1158"/>
      <c r="U651" s="1159"/>
      <c r="V651" s="1157"/>
      <c r="W651" s="1157"/>
      <c r="X651" s="1157"/>
      <c r="Y651" s="1160"/>
    </row>
    <row r="652" spans="2:25" s="357" customFormat="1">
      <c r="B652" s="403"/>
      <c r="E652" s="403"/>
      <c r="F652" s="403"/>
      <c r="G652" s="403"/>
      <c r="H652" s="403"/>
      <c r="L652" s="404" t="s">
        <v>546</v>
      </c>
      <c r="M652" s="1525">
        <f t="shared" ref="M652:Y652" si="67">SUM(M647:M651)</f>
        <v>0</v>
      </c>
      <c r="N652" s="1525">
        <f t="shared" si="67"/>
        <v>0</v>
      </c>
      <c r="O652" s="1525">
        <f t="shared" si="67"/>
        <v>0</v>
      </c>
      <c r="P652" s="1525">
        <f t="shared" si="67"/>
        <v>0</v>
      </c>
      <c r="Q652" s="1525">
        <f t="shared" si="67"/>
        <v>0</v>
      </c>
      <c r="R652" s="1525">
        <f t="shared" si="67"/>
        <v>0</v>
      </c>
      <c r="S652" s="1525">
        <f t="shared" si="67"/>
        <v>0</v>
      </c>
      <c r="T652" s="1525">
        <f t="shared" si="67"/>
        <v>0</v>
      </c>
      <c r="U652" s="1525">
        <f t="shared" si="67"/>
        <v>0</v>
      </c>
      <c r="V652" s="1525">
        <f t="shared" si="67"/>
        <v>0</v>
      </c>
      <c r="W652" s="1525">
        <f t="shared" si="67"/>
        <v>0</v>
      </c>
      <c r="X652" s="1525">
        <f t="shared" si="67"/>
        <v>0</v>
      </c>
      <c r="Y652" s="1525">
        <f t="shared" si="67"/>
        <v>0</v>
      </c>
    </row>
    <row r="653" spans="2:25" s="357" customFormat="1">
      <c r="B653" s="403"/>
      <c r="E653" s="403"/>
      <c r="F653" s="403"/>
      <c r="G653" s="403"/>
      <c r="H653" s="403"/>
      <c r="U653" s="612"/>
    </row>
    <row r="654" spans="2:25" ht="15">
      <c r="B654" s="559" t="s">
        <v>344</v>
      </c>
      <c r="C654" s="551"/>
      <c r="D654" s="552"/>
      <c r="E654" s="560"/>
      <c r="F654" s="560"/>
      <c r="G654" s="549"/>
      <c r="H654" s="549"/>
      <c r="I654" s="549"/>
      <c r="J654" s="549"/>
      <c r="K654" s="549"/>
      <c r="L654" s="552"/>
      <c r="M654" s="551"/>
      <c r="N654" s="551"/>
      <c r="O654" s="551"/>
      <c r="P654" s="551"/>
      <c r="Q654" s="551"/>
      <c r="R654" s="551"/>
      <c r="S654" s="551"/>
      <c r="T654" s="551"/>
      <c r="U654" s="616"/>
      <c r="V654" s="551"/>
      <c r="W654" s="551"/>
      <c r="X654" s="551"/>
      <c r="Y654" s="551"/>
    </row>
    <row r="655" spans="2:25" s="386" customFormat="1" ht="15">
      <c r="B655" s="583"/>
      <c r="C655" s="364"/>
      <c r="D655" s="389"/>
      <c r="E655" s="388"/>
      <c r="F655" s="388"/>
      <c r="L655" s="389"/>
      <c r="M655" s="364"/>
      <c r="N655" s="364"/>
      <c r="O655" s="364"/>
      <c r="P655" s="364"/>
      <c r="Q655" s="364"/>
      <c r="R655" s="364"/>
      <c r="S655" s="364"/>
      <c r="T655" s="364"/>
      <c r="U655" s="600"/>
      <c r="V655" s="364"/>
      <c r="W655" s="364"/>
      <c r="X655" s="364"/>
      <c r="Y655" s="364"/>
    </row>
    <row r="656" spans="2:25" outlineLevel="1">
      <c r="B656" s="372" t="s">
        <v>345</v>
      </c>
      <c r="D656" s="371"/>
      <c r="L656" s="357"/>
      <c r="M656" s="463" t="s">
        <v>288</v>
      </c>
      <c r="N656" s="464" t="s">
        <v>288</v>
      </c>
      <c r="O656" s="464" t="s">
        <v>288</v>
      </c>
      <c r="P656" s="464" t="s">
        <v>288</v>
      </c>
      <c r="Q656" s="464" t="s">
        <v>288</v>
      </c>
      <c r="R656" s="464" t="s">
        <v>288</v>
      </c>
      <c r="S656" s="464" t="s">
        <v>288</v>
      </c>
      <c r="T656" s="594" t="s">
        <v>288</v>
      </c>
      <c r="U656" s="617" t="s">
        <v>288</v>
      </c>
      <c r="V656" s="464" t="s">
        <v>288</v>
      </c>
      <c r="W656" s="464" t="s">
        <v>288</v>
      </c>
      <c r="X656" s="464" t="s">
        <v>288</v>
      </c>
      <c r="Y656" s="465" t="s">
        <v>288</v>
      </c>
    </row>
    <row r="657" spans="2:27" outlineLevel="1">
      <c r="C657" s="494" t="s">
        <v>346</v>
      </c>
      <c r="D657" s="495"/>
      <c r="E657" s="496"/>
      <c r="F657" s="473"/>
      <c r="G657" s="473"/>
      <c r="H657" s="473"/>
      <c r="I657" s="473"/>
      <c r="J657" s="473"/>
      <c r="K657" s="473"/>
      <c r="L657" s="473"/>
      <c r="M657" s="1538">
        <v>0</v>
      </c>
      <c r="N657" s="1538">
        <v>0</v>
      </c>
      <c r="O657" s="1538">
        <v>0</v>
      </c>
      <c r="P657" s="1538">
        <v>0</v>
      </c>
      <c r="Q657" s="1538">
        <v>0</v>
      </c>
      <c r="R657" s="1538">
        <v>0</v>
      </c>
      <c r="S657" s="1538">
        <v>0</v>
      </c>
      <c r="T657" s="1538">
        <v>0</v>
      </c>
      <c r="U657" s="1538">
        <v>0</v>
      </c>
      <c r="V657" s="1538">
        <v>0</v>
      </c>
      <c r="W657" s="1538">
        <v>0</v>
      </c>
      <c r="X657" s="1538">
        <v>0</v>
      </c>
      <c r="Y657" s="1538">
        <v>0</v>
      </c>
      <c r="AA657" s="368"/>
    </row>
    <row r="658" spans="2:27" outlineLevel="1">
      <c r="C658" s="494" t="s">
        <v>347</v>
      </c>
      <c r="D658" s="495"/>
      <c r="E658" s="496"/>
      <c r="F658" s="496"/>
      <c r="G658" s="473"/>
      <c r="H658" s="473"/>
      <c r="I658" s="473"/>
      <c r="J658" s="473"/>
      <c r="K658" s="473"/>
      <c r="L658" s="473"/>
      <c r="M658" s="1538">
        <v>0</v>
      </c>
      <c r="N658" s="1538">
        <v>0</v>
      </c>
      <c r="O658" s="1538">
        <v>0</v>
      </c>
      <c r="P658" s="1538">
        <v>0</v>
      </c>
      <c r="Q658" s="1538">
        <v>0</v>
      </c>
      <c r="R658" s="1538">
        <v>0</v>
      </c>
      <c r="S658" s="1538">
        <v>0</v>
      </c>
      <c r="T658" s="1538">
        <v>0</v>
      </c>
      <c r="U658" s="1538">
        <v>0</v>
      </c>
      <c r="V658" s="1538">
        <v>0</v>
      </c>
      <c r="W658" s="1538">
        <v>0</v>
      </c>
      <c r="X658" s="1538">
        <v>0</v>
      </c>
      <c r="Y658" s="1538">
        <v>0</v>
      </c>
      <c r="AA658" s="368"/>
    </row>
    <row r="659" spans="2:27" outlineLevel="1">
      <c r="B659" s="374" t="s">
        <v>283</v>
      </c>
      <c r="C659" s="473" t="s">
        <v>285</v>
      </c>
      <c r="D659" s="495"/>
      <c r="E659" s="496"/>
      <c r="F659" s="496"/>
      <c r="G659" s="473"/>
      <c r="H659" s="473"/>
      <c r="I659" s="473"/>
      <c r="J659" s="473"/>
      <c r="K659" s="473"/>
      <c r="L659" s="473"/>
      <c r="M659" s="1407">
        <f t="shared" ref="M659:Y659" si="68">M65</f>
        <v>304.71922821999999</v>
      </c>
      <c r="N659" s="1408">
        <f t="shared" si="68"/>
        <v>254.92388804000001</v>
      </c>
      <c r="O659" s="1408">
        <f t="shared" si="68"/>
        <v>260.61914055</v>
      </c>
      <c r="P659" s="1408">
        <f t="shared" si="68"/>
        <v>194.01923310999999</v>
      </c>
      <c r="Q659" s="1408">
        <f t="shared" si="68"/>
        <v>237.50000000000003</v>
      </c>
      <c r="R659" s="1408">
        <f t="shared" si="68"/>
        <v>193.49999999999997</v>
      </c>
      <c r="S659" s="1408">
        <f t="shared" si="68"/>
        <v>174.3</v>
      </c>
      <c r="T659" s="1409">
        <f t="shared" si="68"/>
        <v>155.44483713205346</v>
      </c>
      <c r="U659" s="1410">
        <f t="shared" si="68"/>
        <v>154.50300109399683</v>
      </c>
      <c r="V659" s="1408">
        <f t="shared" si="68"/>
        <v>123.41158290600106</v>
      </c>
      <c r="W659" s="1408">
        <f t="shared" si="68"/>
        <v>129.13305415868507</v>
      </c>
      <c r="X659" s="1408">
        <f t="shared" si="68"/>
        <v>129.44887678847584</v>
      </c>
      <c r="Y659" s="1411">
        <f t="shared" si="68"/>
        <v>126.35577879589086</v>
      </c>
      <c r="AA659" s="375">
        <f>AA65</f>
        <v>0</v>
      </c>
    </row>
    <row r="660" spans="2:27" outlineLevel="1">
      <c r="B660" s="374" t="s">
        <v>283</v>
      </c>
      <c r="C660" s="494" t="s">
        <v>348</v>
      </c>
      <c r="D660" s="495"/>
      <c r="E660" s="496"/>
      <c r="F660" s="496"/>
      <c r="G660" s="473"/>
      <c r="H660" s="473"/>
      <c r="I660" s="473"/>
      <c r="J660" s="473"/>
      <c r="K660" s="473"/>
      <c r="L660" s="473"/>
      <c r="M660" s="1407">
        <f t="shared" ref="M660:Y660" si="69">M133</f>
        <v>40</v>
      </c>
      <c r="N660" s="1408">
        <f t="shared" si="69"/>
        <v>32</v>
      </c>
      <c r="O660" s="1408">
        <f t="shared" si="69"/>
        <v>25</v>
      </c>
      <c r="P660" s="1408">
        <f t="shared" si="69"/>
        <v>21</v>
      </c>
      <c r="Q660" s="1408">
        <f t="shared" si="69"/>
        <v>28.200000000000003</v>
      </c>
      <c r="R660" s="1408">
        <f t="shared" si="69"/>
        <v>26.9</v>
      </c>
      <c r="S660" s="1408">
        <f t="shared" si="69"/>
        <v>24.6</v>
      </c>
      <c r="T660" s="1409">
        <f t="shared" si="69"/>
        <v>21.808000000000053</v>
      </c>
      <c r="U660" s="1410">
        <f t="shared" si="69"/>
        <v>24.5971713114754</v>
      </c>
      <c r="V660" s="1408">
        <f t="shared" si="69"/>
        <v>1.0329777688524591</v>
      </c>
      <c r="W660" s="1408">
        <f t="shared" si="69"/>
        <v>0.3</v>
      </c>
      <c r="X660" s="1408">
        <f t="shared" si="69"/>
        <v>0.3</v>
      </c>
      <c r="Y660" s="1411">
        <f t="shared" si="69"/>
        <v>0.3</v>
      </c>
      <c r="AA660" s="375">
        <f>AA133</f>
        <v>0</v>
      </c>
    </row>
    <row r="661" spans="2:27" outlineLevel="1">
      <c r="B661" s="374" t="s">
        <v>309</v>
      </c>
      <c r="C661" s="494" t="s">
        <v>349</v>
      </c>
      <c r="D661" s="495"/>
      <c r="E661" s="496"/>
      <c r="F661" s="496"/>
      <c r="G661" s="473"/>
      <c r="H661" s="473"/>
      <c r="I661" s="473"/>
      <c r="J661" s="473"/>
      <c r="K661" s="473"/>
      <c r="L661" s="473"/>
      <c r="M661" s="1539">
        <f t="shared" ref="M661:Y661" si="70">M166</f>
        <v>0</v>
      </c>
      <c r="N661" s="1540">
        <f t="shared" si="70"/>
        <v>0</v>
      </c>
      <c r="O661" s="1540">
        <f t="shared" si="70"/>
        <v>0</v>
      </c>
      <c r="P661" s="1540">
        <f t="shared" si="70"/>
        <v>0</v>
      </c>
      <c r="Q661" s="1540">
        <f t="shared" si="70"/>
        <v>0</v>
      </c>
      <c r="R661" s="1540">
        <f t="shared" si="70"/>
        <v>0</v>
      </c>
      <c r="S661" s="1540">
        <f t="shared" si="70"/>
        <v>0</v>
      </c>
      <c r="T661" s="1541">
        <f t="shared" si="70"/>
        <v>0</v>
      </c>
      <c r="U661" s="1542">
        <f t="shared" si="70"/>
        <v>0</v>
      </c>
      <c r="V661" s="1540">
        <f t="shared" si="70"/>
        <v>0</v>
      </c>
      <c r="W661" s="1540">
        <f t="shared" si="70"/>
        <v>0</v>
      </c>
      <c r="X661" s="1540">
        <f t="shared" si="70"/>
        <v>0</v>
      </c>
      <c r="Y661" s="1543">
        <f t="shared" si="70"/>
        <v>0</v>
      </c>
      <c r="AA661" s="375">
        <f>AA166</f>
        <v>0</v>
      </c>
    </row>
    <row r="662" spans="2:27" outlineLevel="1">
      <c r="B662" s="374" t="s">
        <v>717</v>
      </c>
      <c r="C662" s="494" t="s">
        <v>719</v>
      </c>
      <c r="D662" s="495"/>
      <c r="E662" s="496"/>
      <c r="F662" s="496"/>
      <c r="G662" s="473"/>
      <c r="H662" s="473"/>
      <c r="I662" s="473"/>
      <c r="J662" s="473"/>
      <c r="K662" s="473"/>
      <c r="L662" s="473"/>
      <c r="M662" s="1407">
        <f t="shared" ref="M662:Y662" si="71">SUM( M302,M417,M527,M556,M580,M611,M642)</f>
        <v>-54</v>
      </c>
      <c r="N662" s="1407">
        <f t="shared" si="71"/>
        <v>-60</v>
      </c>
      <c r="O662" s="1407">
        <f t="shared" si="71"/>
        <v>-69</v>
      </c>
      <c r="P662" s="1407">
        <f t="shared" si="71"/>
        <v>-64</v>
      </c>
      <c r="Q662" s="1407">
        <f t="shared" si="71"/>
        <v>-56.523465980000005</v>
      </c>
      <c r="R662" s="1407">
        <f t="shared" si="71"/>
        <v>-53.099999999999994</v>
      </c>
      <c r="S662" s="1407">
        <f t="shared" si="71"/>
        <v>-55.600000000000009</v>
      </c>
      <c r="T662" s="1407">
        <f t="shared" si="71"/>
        <v>-59.492546900245095</v>
      </c>
      <c r="U662" s="1407">
        <f t="shared" si="71"/>
        <v>-42.828879881224907</v>
      </c>
      <c r="V662" s="1407">
        <f t="shared" si="71"/>
        <v>-12.789274035922856</v>
      </c>
      <c r="W662" s="1407">
        <f t="shared" si="71"/>
        <v>-12.33135059784046</v>
      </c>
      <c r="X662" s="1407">
        <f t="shared" si="71"/>
        <v>-12.126228441764715</v>
      </c>
      <c r="Y662" s="1407">
        <f t="shared" si="71"/>
        <v>-11.191179113091533</v>
      </c>
      <c r="AA662" s="375"/>
    </row>
    <row r="663" spans="2:27" outlineLevel="1">
      <c r="C663" s="867" t="s">
        <v>350</v>
      </c>
      <c r="D663" s="868"/>
      <c r="E663" s="869"/>
      <c r="F663" s="869"/>
      <c r="G663" s="473"/>
      <c r="H663" s="473"/>
      <c r="I663" s="473"/>
      <c r="J663" s="473"/>
      <c r="K663" s="473"/>
      <c r="L663" s="473"/>
      <c r="M663" s="1538"/>
      <c r="N663" s="1538"/>
      <c r="O663" s="1538"/>
      <c r="P663" s="1538"/>
      <c r="Q663" s="1538"/>
      <c r="R663" s="1538"/>
      <c r="S663" s="1538"/>
      <c r="T663" s="1538"/>
      <c r="U663" s="1538"/>
      <c r="V663" s="1538"/>
      <c r="W663" s="1538"/>
      <c r="X663" s="1538"/>
      <c r="Y663" s="1538"/>
      <c r="AA663" s="368"/>
    </row>
    <row r="664" spans="2:27" outlineLevel="1">
      <c r="C664" s="867" t="s">
        <v>350</v>
      </c>
      <c r="D664" s="868"/>
      <c r="E664" s="869"/>
      <c r="F664" s="869"/>
      <c r="G664" s="473"/>
      <c r="H664" s="473"/>
      <c r="I664" s="473"/>
      <c r="J664" s="473"/>
      <c r="K664" s="473"/>
      <c r="L664" s="473"/>
      <c r="M664" s="1538"/>
      <c r="N664" s="1538"/>
      <c r="O664" s="1538"/>
      <c r="P664" s="1538"/>
      <c r="Q664" s="1538"/>
      <c r="R664" s="1538"/>
      <c r="S664" s="1538"/>
      <c r="T664" s="1538"/>
      <c r="U664" s="1538"/>
      <c r="V664" s="1538"/>
      <c r="W664" s="1538"/>
      <c r="X664" s="1538"/>
      <c r="Y664" s="1538"/>
      <c r="AA664" s="368"/>
    </row>
    <row r="665" spans="2:27" outlineLevel="1">
      <c r="C665" s="867" t="s">
        <v>350</v>
      </c>
      <c r="D665" s="868"/>
      <c r="E665" s="869"/>
      <c r="F665" s="869"/>
      <c r="G665" s="473"/>
      <c r="H665" s="473"/>
      <c r="I665" s="473"/>
      <c r="J665" s="473"/>
      <c r="K665" s="473"/>
      <c r="L665" s="473"/>
      <c r="M665" s="1538"/>
      <c r="N665" s="1538"/>
      <c r="O665" s="1538"/>
      <c r="P665" s="1538"/>
      <c r="Q665" s="1538"/>
      <c r="R665" s="1538"/>
      <c r="S665" s="1538"/>
      <c r="T665" s="1538"/>
      <c r="U665" s="1538"/>
      <c r="V665" s="1538"/>
      <c r="W665" s="1538"/>
      <c r="X665" s="1538"/>
      <c r="Y665" s="1538"/>
      <c r="AA665" s="368"/>
    </row>
    <row r="666" spans="2:27" outlineLevel="1">
      <c r="C666" s="867" t="s">
        <v>350</v>
      </c>
      <c r="D666" s="868"/>
      <c r="E666" s="869"/>
      <c r="F666" s="869"/>
      <c r="G666" s="473"/>
      <c r="H666" s="473"/>
      <c r="I666" s="473"/>
      <c r="J666" s="473"/>
      <c r="K666" s="473"/>
      <c r="L666" s="473"/>
      <c r="M666" s="1538"/>
      <c r="N666" s="1538"/>
      <c r="O666" s="1538"/>
      <c r="P666" s="1538"/>
      <c r="Q666" s="1538"/>
      <c r="R666" s="1538"/>
      <c r="S666" s="1538"/>
      <c r="T666" s="1538"/>
      <c r="U666" s="1538"/>
      <c r="V666" s="1538"/>
      <c r="W666" s="1538"/>
      <c r="X666" s="1538"/>
      <c r="Y666" s="1538"/>
      <c r="AA666" s="368"/>
    </row>
    <row r="667" spans="2:27" outlineLevel="1">
      <c r="C667" s="867" t="s">
        <v>350</v>
      </c>
      <c r="D667" s="868"/>
      <c r="E667" s="869"/>
      <c r="F667" s="869"/>
      <c r="G667" s="473"/>
      <c r="H667" s="473"/>
      <c r="I667" s="473"/>
      <c r="J667" s="473"/>
      <c r="K667" s="473"/>
      <c r="L667" s="473"/>
      <c r="M667" s="1538"/>
      <c r="N667" s="1538"/>
      <c r="O667" s="1538"/>
      <c r="P667" s="1538"/>
      <c r="Q667" s="1538"/>
      <c r="R667" s="1538"/>
      <c r="S667" s="1538"/>
      <c r="T667" s="1538"/>
      <c r="U667" s="1538"/>
      <c r="V667" s="1538"/>
      <c r="W667" s="1538"/>
      <c r="X667" s="1538"/>
      <c r="Y667" s="1538"/>
      <c r="AA667" s="368"/>
    </row>
    <row r="668" spans="2:27" outlineLevel="1">
      <c r="C668" s="497" t="s">
        <v>731</v>
      </c>
      <c r="D668" s="495"/>
      <c r="E668" s="496"/>
      <c r="F668" s="496"/>
      <c r="G668" s="473"/>
      <c r="H668" s="473"/>
      <c r="I668" s="473"/>
      <c r="J668" s="473"/>
      <c r="K668" s="473"/>
      <c r="L668" s="473"/>
      <c r="M668" s="1121">
        <f t="shared" ref="M668:Y668" si="72">SUM(M657:M667)</f>
        <v>290.71922821999999</v>
      </c>
      <c r="N668" s="1122">
        <f t="shared" si="72"/>
        <v>226.92388804000001</v>
      </c>
      <c r="O668" s="1122">
        <f t="shared" si="72"/>
        <v>216.61914055</v>
      </c>
      <c r="P668" s="1122">
        <f t="shared" si="72"/>
        <v>151.01923310999999</v>
      </c>
      <c r="Q668" s="1122">
        <f t="shared" si="72"/>
        <v>209.17653402000005</v>
      </c>
      <c r="R668" s="1122">
        <f t="shared" si="72"/>
        <v>167.29999999999998</v>
      </c>
      <c r="S668" s="1122">
        <f t="shared" si="72"/>
        <v>143.30000000000001</v>
      </c>
      <c r="T668" s="1123">
        <f t="shared" si="72"/>
        <v>117.76029023180843</v>
      </c>
      <c r="U668" s="1124">
        <f t="shared" si="72"/>
        <v>136.27129252424731</v>
      </c>
      <c r="V668" s="1122">
        <f t="shared" si="72"/>
        <v>111.65528663893066</v>
      </c>
      <c r="W668" s="1122">
        <f t="shared" si="72"/>
        <v>117.10170356084463</v>
      </c>
      <c r="X668" s="1122">
        <f t="shared" si="72"/>
        <v>117.62264834671114</v>
      </c>
      <c r="Y668" s="1125">
        <f t="shared" si="72"/>
        <v>115.46459968279932</v>
      </c>
      <c r="AA668" s="369">
        <f>SUM(AA657:AA663)</f>
        <v>0</v>
      </c>
    </row>
    <row r="669" spans="2:27" outlineLevel="1">
      <c r="C669" s="494" t="s">
        <v>351</v>
      </c>
      <c r="D669" s="495"/>
      <c r="E669" s="496"/>
      <c r="F669" s="496"/>
      <c r="G669" s="473"/>
      <c r="H669" s="473"/>
      <c r="I669" s="473"/>
      <c r="J669" s="473"/>
      <c r="K669" s="473"/>
      <c r="L669" s="473"/>
      <c r="M669" s="1538">
        <v>0</v>
      </c>
      <c r="N669" s="1538">
        <v>0</v>
      </c>
      <c r="O669" s="1538">
        <v>0</v>
      </c>
      <c r="P669" s="1101">
        <v>1</v>
      </c>
      <c r="Q669" s="1538">
        <v>0</v>
      </c>
      <c r="R669" s="1538">
        <v>0</v>
      </c>
      <c r="S669" s="1538">
        <v>0</v>
      </c>
      <c r="T669" s="1538">
        <v>0</v>
      </c>
      <c r="U669" s="1538">
        <v>0</v>
      </c>
      <c r="V669" s="1538">
        <v>0</v>
      </c>
      <c r="W669" s="1538">
        <v>0</v>
      </c>
      <c r="X669" s="1538">
        <v>0</v>
      </c>
      <c r="Y669" s="1538">
        <v>0</v>
      </c>
      <c r="AA669" s="368"/>
    </row>
    <row r="670" spans="2:27" outlineLevel="1">
      <c r="C670" s="494" t="s">
        <v>352</v>
      </c>
      <c r="D670" s="495"/>
      <c r="E670" s="496"/>
      <c r="F670" s="496"/>
      <c r="G670" s="473"/>
      <c r="H670" s="473"/>
      <c r="I670" s="473"/>
      <c r="J670" s="473"/>
      <c r="K670" s="473"/>
      <c r="L670" s="473"/>
      <c r="M670" s="1101">
        <v>4</v>
      </c>
      <c r="N670" s="1101">
        <v>7</v>
      </c>
      <c r="O670" s="1101">
        <v>5</v>
      </c>
      <c r="P670" s="1101">
        <v>1</v>
      </c>
      <c r="Q670" s="1101">
        <v>1</v>
      </c>
      <c r="R670" s="1101">
        <v>1.61118929</v>
      </c>
      <c r="S670" s="1101">
        <v>1.75424388</v>
      </c>
      <c r="T670" s="1101">
        <v>1.75424388</v>
      </c>
      <c r="U670" s="1101">
        <v>1.75424388</v>
      </c>
      <c r="V670" s="1101">
        <v>1.75424388</v>
      </c>
      <c r="W670" s="1101">
        <v>1.75424388</v>
      </c>
      <c r="X670" s="1101">
        <v>1.75424388</v>
      </c>
      <c r="Y670" s="1101">
        <v>1.75424388</v>
      </c>
      <c r="AA670" s="368"/>
    </row>
    <row r="671" spans="2:27" outlineLevel="1">
      <c r="C671" s="494" t="s">
        <v>353</v>
      </c>
      <c r="D671" s="495"/>
      <c r="E671" s="496"/>
      <c r="F671" s="496"/>
      <c r="G671" s="473"/>
      <c r="H671" s="473"/>
      <c r="I671" s="473"/>
      <c r="J671" s="473"/>
      <c r="K671" s="473"/>
      <c r="L671" s="473"/>
      <c r="M671" s="1538">
        <v>0</v>
      </c>
      <c r="N671" s="1101">
        <v>31</v>
      </c>
      <c r="O671" s="1538">
        <v>0</v>
      </c>
      <c r="P671" s="1538">
        <v>0</v>
      </c>
      <c r="Q671" s="1538">
        <v>0</v>
      </c>
      <c r="R671" s="1538">
        <v>0</v>
      </c>
      <c r="S671" s="1538">
        <v>0</v>
      </c>
      <c r="T671" s="1538">
        <v>0</v>
      </c>
      <c r="U671" s="1538">
        <v>0</v>
      </c>
      <c r="V671" s="1538">
        <v>0</v>
      </c>
      <c r="W671" s="1538">
        <v>0</v>
      </c>
      <c r="X671" s="1538">
        <v>0</v>
      </c>
      <c r="Y671" s="1538">
        <v>0</v>
      </c>
      <c r="AA671" s="368"/>
    </row>
    <row r="672" spans="2:27" outlineLevel="1">
      <c r="C672" s="494" t="s">
        <v>354</v>
      </c>
      <c r="D672" s="495"/>
      <c r="E672" s="496"/>
      <c r="F672" s="496"/>
      <c r="G672" s="473"/>
      <c r="H672" s="473"/>
      <c r="I672" s="473"/>
      <c r="J672" s="473"/>
      <c r="K672" s="473"/>
      <c r="L672" s="473"/>
      <c r="M672" s="1538">
        <v>0</v>
      </c>
      <c r="N672" s="1538">
        <v>0</v>
      </c>
      <c r="O672" s="1538">
        <v>0</v>
      </c>
      <c r="P672" s="1538">
        <v>0</v>
      </c>
      <c r="Q672" s="1538">
        <v>0</v>
      </c>
      <c r="R672" s="1538">
        <v>0</v>
      </c>
      <c r="S672" s="1538">
        <v>0</v>
      </c>
      <c r="T672" s="1538">
        <v>0</v>
      </c>
      <c r="U672" s="1538">
        <v>0</v>
      </c>
      <c r="V672" s="1538">
        <v>0</v>
      </c>
      <c r="W672" s="1538">
        <v>0</v>
      </c>
      <c r="X672" s="1538">
        <v>0</v>
      </c>
      <c r="Y672" s="1538">
        <v>0</v>
      </c>
      <c r="AA672" s="368"/>
    </row>
    <row r="673" spans="3:27" outlineLevel="1">
      <c r="C673" s="494" t="s">
        <v>355</v>
      </c>
      <c r="D673" s="495"/>
      <c r="E673" s="496"/>
      <c r="F673" s="496"/>
      <c r="G673" s="473"/>
      <c r="H673" s="473"/>
      <c r="I673" s="473"/>
      <c r="J673" s="473"/>
      <c r="K673" s="473"/>
      <c r="L673" s="473"/>
      <c r="M673" s="1538">
        <v>0</v>
      </c>
      <c r="N673" s="1538">
        <v>0</v>
      </c>
      <c r="O673" s="1538">
        <v>0</v>
      </c>
      <c r="P673" s="1538">
        <v>0</v>
      </c>
      <c r="Q673" s="1538">
        <v>0</v>
      </c>
      <c r="R673" s="1538">
        <v>1.05724654</v>
      </c>
      <c r="S673" s="1538">
        <v>0</v>
      </c>
      <c r="T673" s="1538">
        <v>0</v>
      </c>
      <c r="U673" s="1538">
        <v>0</v>
      </c>
      <c r="V673" s="1538">
        <v>0</v>
      </c>
      <c r="W673" s="1538">
        <v>0</v>
      </c>
      <c r="X673" s="1538">
        <v>0</v>
      </c>
      <c r="Y673" s="1538">
        <v>0</v>
      </c>
      <c r="AA673" s="368"/>
    </row>
    <row r="674" spans="3:27" outlineLevel="1">
      <c r="C674" s="494" t="s">
        <v>356</v>
      </c>
      <c r="D674" s="495"/>
      <c r="E674" s="496"/>
      <c r="F674" s="496"/>
      <c r="G674" s="473"/>
      <c r="H674" s="473"/>
      <c r="I674" s="473"/>
      <c r="J674" s="473"/>
      <c r="K674" s="473"/>
      <c r="L674" s="473"/>
      <c r="M674" s="1101">
        <v>-18</v>
      </c>
      <c r="N674" s="1101">
        <v>-20</v>
      </c>
      <c r="O674" s="1101">
        <v>-4</v>
      </c>
      <c r="P674" s="1101">
        <v>-5</v>
      </c>
      <c r="Q674" s="1101">
        <v>-9</v>
      </c>
      <c r="R674" s="1101">
        <v>-17.24982829</v>
      </c>
      <c r="S674" s="1101">
        <v>-19.888736240000004</v>
      </c>
      <c r="T674" s="1101">
        <v>-19.888736240000004</v>
      </c>
      <c r="U674" s="1101">
        <v>-19.888736240000004</v>
      </c>
      <c r="V674" s="1101">
        <v>-19.888736240000004</v>
      </c>
      <c r="W674" s="1101">
        <v>-19.888736240000004</v>
      </c>
      <c r="X674" s="1101">
        <v>-19.888736240000004</v>
      </c>
      <c r="Y674" s="1101">
        <v>-19.888736240000004</v>
      </c>
      <c r="AA674" s="368"/>
    </row>
    <row r="675" spans="3:27" outlineLevel="1">
      <c r="C675" s="494" t="s">
        <v>357</v>
      </c>
      <c r="D675" s="495"/>
      <c r="E675" s="498"/>
      <c r="F675" s="498"/>
      <c r="G675" s="473"/>
      <c r="H675" s="473"/>
      <c r="I675" s="473"/>
      <c r="J675" s="473"/>
      <c r="K675" s="473"/>
      <c r="L675" s="473"/>
      <c r="M675" s="1101">
        <v>-16</v>
      </c>
      <c r="N675" s="1101">
        <v>26</v>
      </c>
      <c r="O675" s="1101">
        <v>9</v>
      </c>
      <c r="P675" s="1101">
        <v>7</v>
      </c>
      <c r="Q675" s="1101">
        <v>-21</v>
      </c>
      <c r="R675" s="1101">
        <v>16.758634460000003</v>
      </c>
      <c r="S675" s="1101">
        <v>27.102341389999999</v>
      </c>
      <c r="T675" s="1101">
        <v>27.102341389999999</v>
      </c>
      <c r="U675" s="1101">
        <v>27.102341389999999</v>
      </c>
      <c r="V675" s="1101">
        <v>27.102341389999999</v>
      </c>
      <c r="W675" s="1101">
        <v>27.102341389999999</v>
      </c>
      <c r="X675" s="1101">
        <v>27.102341389999999</v>
      </c>
      <c r="Y675" s="1101">
        <v>27.102341389999999</v>
      </c>
      <c r="AA675" s="368"/>
    </row>
    <row r="676" spans="3:27" outlineLevel="1">
      <c r="C676" s="867" t="s">
        <v>1066</v>
      </c>
      <c r="D676" s="868"/>
      <c r="E676" s="869"/>
      <c r="F676" s="869"/>
      <c r="G676" s="473"/>
      <c r="H676" s="473"/>
      <c r="I676" s="473"/>
      <c r="J676" s="473"/>
      <c r="K676" s="473"/>
      <c r="L676" s="473"/>
      <c r="M676" s="1101">
        <v>1</v>
      </c>
      <c r="N676" s="1101">
        <v>2</v>
      </c>
      <c r="O676" s="1101">
        <v>2</v>
      </c>
      <c r="P676" s="1101">
        <v>2</v>
      </c>
      <c r="Q676" s="1538">
        <v>0</v>
      </c>
      <c r="R676" s="1101">
        <v>1.9039462600000001</v>
      </c>
      <c r="S676" s="1101">
        <v>1.70619955</v>
      </c>
      <c r="T676" s="1101">
        <v>1.70619955</v>
      </c>
      <c r="U676" s="1101">
        <v>1.70619955</v>
      </c>
      <c r="V676" s="1101">
        <v>1.70619955</v>
      </c>
      <c r="W676" s="1101">
        <v>1.70619955</v>
      </c>
      <c r="X676" s="1101">
        <v>1.70619955</v>
      </c>
      <c r="Y676" s="1101">
        <v>1.70619955</v>
      </c>
      <c r="AA676" s="368"/>
    </row>
    <row r="677" spans="3:27" outlineLevel="1">
      <c r="C677" s="867" t="s">
        <v>350</v>
      </c>
      <c r="D677" s="868"/>
      <c r="E677" s="869"/>
      <c r="F677" s="869"/>
      <c r="G677" s="473"/>
      <c r="H677" s="473"/>
      <c r="I677" s="473"/>
      <c r="J677" s="473"/>
      <c r="K677" s="473"/>
      <c r="L677" s="473"/>
      <c r="M677" s="1538"/>
      <c r="N677" s="1538"/>
      <c r="O677" s="1538"/>
      <c r="P677" s="1538"/>
      <c r="Q677" s="1538"/>
      <c r="R677" s="1538"/>
      <c r="S677" s="1538"/>
      <c r="T677" s="1538"/>
      <c r="U677" s="1538"/>
      <c r="V677" s="1538"/>
      <c r="W677" s="1538"/>
      <c r="X677" s="1538"/>
      <c r="Y677" s="1538"/>
      <c r="AA677" s="368"/>
    </row>
    <row r="678" spans="3:27" outlineLevel="1">
      <c r="C678" s="867" t="s">
        <v>350</v>
      </c>
      <c r="D678" s="868"/>
      <c r="E678" s="869"/>
      <c r="F678" s="869"/>
      <c r="G678" s="473"/>
      <c r="H678" s="473"/>
      <c r="I678" s="473"/>
      <c r="J678" s="473"/>
      <c r="K678" s="473"/>
      <c r="L678" s="473"/>
      <c r="M678" s="1538"/>
      <c r="N678" s="1538"/>
      <c r="O678" s="1538"/>
      <c r="P678" s="1538"/>
      <c r="Q678" s="1538"/>
      <c r="R678" s="1538"/>
      <c r="S678" s="1538"/>
      <c r="T678" s="1538"/>
      <c r="U678" s="1538"/>
      <c r="V678" s="1538"/>
      <c r="W678" s="1538"/>
      <c r="X678" s="1538"/>
      <c r="Y678" s="1538"/>
      <c r="AA678" s="368"/>
    </row>
    <row r="679" spans="3:27" outlineLevel="1">
      <c r="C679" s="867" t="s">
        <v>350</v>
      </c>
      <c r="D679" s="868"/>
      <c r="E679" s="869"/>
      <c r="F679" s="869"/>
      <c r="G679" s="473"/>
      <c r="H679" s="473"/>
      <c r="I679" s="473"/>
      <c r="J679" s="473"/>
      <c r="K679" s="473"/>
      <c r="L679" s="473"/>
      <c r="M679" s="1538"/>
      <c r="N679" s="1538"/>
      <c r="O679" s="1538"/>
      <c r="P679" s="1538"/>
      <c r="Q679" s="1538"/>
      <c r="R679" s="1538"/>
      <c r="S679" s="1538"/>
      <c r="T679" s="1538"/>
      <c r="U679" s="1538"/>
      <c r="V679" s="1538"/>
      <c r="W679" s="1538"/>
      <c r="X679" s="1538"/>
      <c r="Y679" s="1538"/>
      <c r="AA679" s="368"/>
    </row>
    <row r="680" spans="3:27" outlineLevel="1">
      <c r="C680" s="867" t="s">
        <v>350</v>
      </c>
      <c r="D680" s="868"/>
      <c r="E680" s="869"/>
      <c r="F680" s="869"/>
      <c r="G680" s="473"/>
      <c r="H680" s="473"/>
      <c r="I680" s="473"/>
      <c r="J680" s="473"/>
      <c r="K680" s="473"/>
      <c r="L680" s="473"/>
      <c r="M680" s="1538"/>
      <c r="N680" s="1538"/>
      <c r="O680" s="1538"/>
      <c r="P680" s="1538"/>
      <c r="Q680" s="1538"/>
      <c r="R680" s="1538"/>
      <c r="S680" s="1538"/>
      <c r="T680" s="1538"/>
      <c r="U680" s="1538"/>
      <c r="V680" s="1538"/>
      <c r="W680" s="1538"/>
      <c r="X680" s="1538"/>
      <c r="Y680" s="1538"/>
      <c r="AA680" s="368"/>
    </row>
    <row r="681" spans="3:27" outlineLevel="1">
      <c r="C681" s="867" t="s">
        <v>350</v>
      </c>
      <c r="D681" s="868"/>
      <c r="E681" s="869"/>
      <c r="F681" s="869"/>
      <c r="G681" s="473"/>
      <c r="H681" s="473"/>
      <c r="I681" s="473"/>
      <c r="J681" s="473"/>
      <c r="K681" s="473"/>
      <c r="L681" s="473"/>
      <c r="M681" s="1538"/>
      <c r="N681" s="1538"/>
      <c r="O681" s="1538"/>
      <c r="P681" s="1538"/>
      <c r="Q681" s="1538"/>
      <c r="R681" s="1538"/>
      <c r="S681" s="1538"/>
      <c r="T681" s="1538"/>
      <c r="U681" s="1538"/>
      <c r="V681" s="1538"/>
      <c r="W681" s="1538"/>
      <c r="X681" s="1538"/>
      <c r="Y681" s="1538"/>
      <c r="AA681" s="368"/>
    </row>
    <row r="682" spans="3:27" outlineLevel="1">
      <c r="C682" s="867" t="s">
        <v>350</v>
      </c>
      <c r="D682" s="868"/>
      <c r="E682" s="869"/>
      <c r="F682" s="869"/>
      <c r="G682" s="473"/>
      <c r="H682" s="473"/>
      <c r="I682" s="473"/>
      <c r="J682" s="473"/>
      <c r="K682" s="473"/>
      <c r="L682" s="473"/>
      <c r="M682" s="1538"/>
      <c r="N682" s="1538"/>
      <c r="O682" s="1538"/>
      <c r="P682" s="1538"/>
      <c r="Q682" s="1538"/>
      <c r="R682" s="1538"/>
      <c r="S682" s="1538"/>
      <c r="T682" s="1538"/>
      <c r="U682" s="1538"/>
      <c r="V682" s="1538"/>
      <c r="W682" s="1538"/>
      <c r="X682" s="1538"/>
      <c r="Y682" s="1538"/>
      <c r="AA682" s="368"/>
    </row>
    <row r="683" spans="3:27" outlineLevel="1">
      <c r="C683" s="867" t="s">
        <v>350</v>
      </c>
      <c r="D683" s="868"/>
      <c r="E683" s="869"/>
      <c r="F683" s="869"/>
      <c r="G683" s="473"/>
      <c r="H683" s="473"/>
      <c r="I683" s="473"/>
      <c r="J683" s="473"/>
      <c r="K683" s="473"/>
      <c r="L683" s="473"/>
      <c r="M683" s="1538"/>
      <c r="N683" s="1538"/>
      <c r="O683" s="1538"/>
      <c r="P683" s="1538"/>
      <c r="Q683" s="1538"/>
      <c r="R683" s="1538"/>
      <c r="S683" s="1538"/>
      <c r="T683" s="1538"/>
      <c r="U683" s="1538"/>
      <c r="V683" s="1538"/>
      <c r="W683" s="1538"/>
      <c r="X683" s="1538"/>
      <c r="Y683" s="1538"/>
      <c r="AA683" s="368"/>
    </row>
    <row r="684" spans="3:27" outlineLevel="1">
      <c r="C684" s="497" t="s">
        <v>358</v>
      </c>
      <c r="D684" s="495"/>
      <c r="E684" s="499"/>
      <c r="F684" s="499"/>
      <c r="G684" s="473"/>
      <c r="H684" s="473"/>
      <c r="I684" s="473"/>
      <c r="J684" s="473"/>
      <c r="K684" s="473"/>
      <c r="L684" s="473"/>
      <c r="M684" s="1116">
        <f>SUM(M668:M683)</f>
        <v>261.71922821999999</v>
      </c>
      <c r="N684" s="1117">
        <f t="shared" ref="N684:Y684" si="73">SUM(N668:N683)</f>
        <v>272.92388804000001</v>
      </c>
      <c r="O684" s="1117">
        <f t="shared" si="73"/>
        <v>228.61914055</v>
      </c>
      <c r="P684" s="1117">
        <f t="shared" si="73"/>
        <v>157.01923310999999</v>
      </c>
      <c r="Q684" s="1117">
        <f t="shared" si="73"/>
        <v>180.17653402000005</v>
      </c>
      <c r="R684" s="1117">
        <f t="shared" si="73"/>
        <v>171.38118825999996</v>
      </c>
      <c r="S684" s="1117">
        <f t="shared" si="73"/>
        <v>153.97404858000002</v>
      </c>
      <c r="T684" s="1118">
        <f t="shared" si="73"/>
        <v>128.43433881180843</v>
      </c>
      <c r="U684" s="1119">
        <f t="shared" si="73"/>
        <v>146.94534110424732</v>
      </c>
      <c r="V684" s="1117">
        <f t="shared" si="73"/>
        <v>122.32933521893067</v>
      </c>
      <c r="W684" s="1117">
        <f t="shared" si="73"/>
        <v>127.77575214084463</v>
      </c>
      <c r="X684" s="1117">
        <f t="shared" si="73"/>
        <v>128.29669692671115</v>
      </c>
      <c r="Y684" s="1120">
        <f t="shared" si="73"/>
        <v>126.13864826279932</v>
      </c>
      <c r="AA684" s="369">
        <f>SUM(AA668:AA676)</f>
        <v>0</v>
      </c>
    </row>
    <row r="685" spans="3:27" outlineLevel="1">
      <c r="C685" s="505"/>
      <c r="D685" s="506"/>
      <c r="E685" s="507"/>
      <c r="F685" s="507"/>
      <c r="G685" s="508"/>
      <c r="H685" s="508"/>
      <c r="I685" s="508"/>
      <c r="J685" s="508"/>
      <c r="K685" s="508"/>
      <c r="L685" s="508"/>
      <c r="M685" s="508"/>
      <c r="N685" s="508"/>
      <c r="O685" s="508"/>
      <c r="P685" s="508"/>
      <c r="Q685" s="508"/>
      <c r="R685" s="508"/>
      <c r="S685" s="508"/>
      <c r="T685" s="508"/>
      <c r="U685" s="508"/>
      <c r="V685" s="508"/>
      <c r="W685" s="508"/>
      <c r="X685" s="508"/>
      <c r="Y685" s="508"/>
      <c r="AA685" s="377"/>
    </row>
    <row r="686" spans="3:27" outlineLevel="1">
      <c r="C686" s="509" t="s">
        <v>359</v>
      </c>
      <c r="D686" s="510"/>
      <c r="E686" s="511"/>
      <c r="F686" s="512"/>
      <c r="G686" s="511"/>
      <c r="H686" s="511"/>
      <c r="I686" s="511"/>
      <c r="J686" s="511"/>
      <c r="K686" s="511"/>
      <c r="L686" s="511"/>
      <c r="M686" s="377"/>
      <c r="N686" s="377"/>
      <c r="O686" s="377"/>
      <c r="P686" s="377"/>
      <c r="Q686" s="377"/>
      <c r="R686" s="377"/>
      <c r="S686" s="377"/>
      <c r="T686" s="377"/>
      <c r="U686" s="618"/>
      <c r="V686" s="377"/>
      <c r="W686" s="377"/>
      <c r="X686" s="377"/>
      <c r="Y686" s="377"/>
      <c r="AA686" s="377"/>
    </row>
    <row r="687" spans="3:27" outlineLevel="1">
      <c r="C687" s="494" t="s">
        <v>360</v>
      </c>
      <c r="D687" s="495"/>
      <c r="E687" s="496"/>
      <c r="F687" s="496"/>
      <c r="G687" s="473"/>
      <c r="H687" s="473"/>
      <c r="I687" s="473"/>
      <c r="J687" s="473"/>
      <c r="K687" s="473"/>
      <c r="L687" s="496"/>
      <c r="M687" s="1522">
        <v>0</v>
      </c>
      <c r="N687" s="1522">
        <v>0</v>
      </c>
      <c r="O687" s="1522">
        <v>0</v>
      </c>
      <c r="P687" s="1522">
        <v>0</v>
      </c>
      <c r="Q687" s="1522">
        <v>0</v>
      </c>
      <c r="R687" s="1522">
        <v>0</v>
      </c>
      <c r="S687" s="1522">
        <v>0</v>
      </c>
      <c r="T687" s="1522">
        <v>0</v>
      </c>
      <c r="U687" s="1522">
        <v>0</v>
      </c>
      <c r="V687" s="1522">
        <v>0</v>
      </c>
      <c r="W687" s="1522">
        <v>0</v>
      </c>
      <c r="X687" s="1522">
        <v>0</v>
      </c>
      <c r="Y687" s="1522">
        <v>0</v>
      </c>
      <c r="AA687" s="368"/>
    </row>
    <row r="688" spans="3:27" outlineLevel="1">
      <c r="C688" s="496" t="s">
        <v>361</v>
      </c>
      <c r="D688" s="495"/>
      <c r="E688" s="496"/>
      <c r="F688" s="496"/>
      <c r="G688" s="473"/>
      <c r="H688" s="473"/>
      <c r="I688" s="473"/>
      <c r="J688" s="473"/>
      <c r="K688" s="473"/>
      <c r="L688" s="496"/>
      <c r="M688" s="1522">
        <v>0</v>
      </c>
      <c r="N688" s="1522">
        <v>0</v>
      </c>
      <c r="O688" s="1522">
        <v>0</v>
      </c>
      <c r="P688" s="1522">
        <v>0</v>
      </c>
      <c r="Q688" s="1522">
        <v>0</v>
      </c>
      <c r="R688" s="1522">
        <v>0</v>
      </c>
      <c r="S688" s="1522">
        <v>0</v>
      </c>
      <c r="T688" s="1522">
        <v>0</v>
      </c>
      <c r="U688" s="1522">
        <v>0</v>
      </c>
      <c r="V688" s="1522">
        <v>0</v>
      </c>
      <c r="W688" s="1522">
        <v>0</v>
      </c>
      <c r="X688" s="1522">
        <v>0</v>
      </c>
      <c r="Y688" s="1522">
        <v>0</v>
      </c>
      <c r="AA688" s="368"/>
    </row>
    <row r="689" spans="2:27" outlineLevel="1">
      <c r="C689" s="496" t="s">
        <v>362</v>
      </c>
      <c r="D689" s="495"/>
      <c r="E689" s="496"/>
      <c r="F689" s="496"/>
      <c r="G689" s="473"/>
      <c r="H689" s="473"/>
      <c r="I689" s="473"/>
      <c r="J689" s="473"/>
      <c r="K689" s="473"/>
      <c r="L689" s="496"/>
      <c r="M689" s="1522">
        <v>0</v>
      </c>
      <c r="N689" s="1522">
        <v>0</v>
      </c>
      <c r="O689" s="1522">
        <v>0</v>
      </c>
      <c r="P689" s="1522">
        <v>0</v>
      </c>
      <c r="Q689" s="1522">
        <v>0</v>
      </c>
      <c r="R689" s="1522">
        <v>0</v>
      </c>
      <c r="S689" s="1522">
        <v>0</v>
      </c>
      <c r="T689" s="1522">
        <v>0</v>
      </c>
      <c r="U689" s="1522">
        <v>0</v>
      </c>
      <c r="V689" s="1522">
        <v>0</v>
      </c>
      <c r="W689" s="1522">
        <v>0</v>
      </c>
      <c r="X689" s="1522">
        <v>0</v>
      </c>
      <c r="Y689" s="1522">
        <v>0</v>
      </c>
      <c r="AA689" s="368"/>
    </row>
    <row r="690" spans="2:27" outlineLevel="1">
      <c r="B690" s="374" t="s">
        <v>320</v>
      </c>
      <c r="C690" s="494" t="s">
        <v>363</v>
      </c>
      <c r="D690" s="495"/>
      <c r="E690" s="496"/>
      <c r="F690" s="496"/>
      <c r="G690" s="473"/>
      <c r="H690" s="473"/>
      <c r="I690" s="473"/>
      <c r="J690" s="473"/>
      <c r="K690" s="473"/>
      <c r="L690" s="496"/>
      <c r="M690" s="1412">
        <f t="shared" ref="M690:Y690" si="74">M199</f>
        <v>21.280771780000002</v>
      </c>
      <c r="N690" s="1413">
        <f t="shared" si="74"/>
        <v>48.076111959999999</v>
      </c>
      <c r="O690" s="1413">
        <f t="shared" si="74"/>
        <v>15.380859449999999</v>
      </c>
      <c r="P690" s="1413">
        <f t="shared" si="74"/>
        <v>4.9807668900000008</v>
      </c>
      <c r="Q690" s="1413">
        <f t="shared" si="74"/>
        <v>-5.0999999999999996</v>
      </c>
      <c r="R690" s="1413">
        <f t="shared" si="74"/>
        <v>-10</v>
      </c>
      <c r="S690" s="1413">
        <f t="shared" si="74"/>
        <v>-5.2654279200000014</v>
      </c>
      <c r="T690" s="1414">
        <f t="shared" si="74"/>
        <v>-2.9228431500000003</v>
      </c>
      <c r="U690" s="1544">
        <f t="shared" si="74"/>
        <v>0</v>
      </c>
      <c r="V690" s="1545">
        <f t="shared" si="74"/>
        <v>0</v>
      </c>
      <c r="W690" s="1545">
        <f t="shared" si="74"/>
        <v>0</v>
      </c>
      <c r="X690" s="1545">
        <f t="shared" si="74"/>
        <v>0</v>
      </c>
      <c r="Y690" s="1546">
        <f t="shared" si="74"/>
        <v>0</v>
      </c>
      <c r="AA690" s="376">
        <f>AA199</f>
        <v>0</v>
      </c>
    </row>
    <row r="691" spans="2:27" outlineLevel="1">
      <c r="C691" s="497" t="s">
        <v>732</v>
      </c>
      <c r="D691" s="495"/>
      <c r="E691" s="496"/>
      <c r="F691" s="496"/>
      <c r="G691" s="473"/>
      <c r="H691" s="473"/>
      <c r="I691" s="473"/>
      <c r="J691" s="473"/>
      <c r="K691" s="473"/>
      <c r="L691" s="496"/>
      <c r="M691" s="1121">
        <f t="shared" ref="M691:AA691" si="75">SUM(M687:M690)</f>
        <v>21.280771780000002</v>
      </c>
      <c r="N691" s="1122">
        <f t="shared" si="75"/>
        <v>48.076111959999999</v>
      </c>
      <c r="O691" s="1122">
        <f t="shared" si="75"/>
        <v>15.380859449999999</v>
      </c>
      <c r="P691" s="1122">
        <f t="shared" si="75"/>
        <v>4.9807668900000008</v>
      </c>
      <c r="Q691" s="1122">
        <f t="shared" si="75"/>
        <v>-5.0999999999999996</v>
      </c>
      <c r="R691" s="1122">
        <f t="shared" si="75"/>
        <v>-10</v>
      </c>
      <c r="S691" s="1122">
        <f t="shared" si="75"/>
        <v>-5.2654279200000014</v>
      </c>
      <c r="T691" s="1123">
        <f t="shared" si="75"/>
        <v>-2.9228431500000003</v>
      </c>
      <c r="U691" s="1547">
        <f t="shared" si="75"/>
        <v>0</v>
      </c>
      <c r="V691" s="1548">
        <f t="shared" si="75"/>
        <v>0</v>
      </c>
      <c r="W691" s="1548">
        <f t="shared" si="75"/>
        <v>0</v>
      </c>
      <c r="X691" s="1548">
        <f t="shared" si="75"/>
        <v>0</v>
      </c>
      <c r="Y691" s="1549">
        <f t="shared" si="75"/>
        <v>0</v>
      </c>
      <c r="AA691" s="369">
        <f t="shared" si="75"/>
        <v>0</v>
      </c>
    </row>
    <row r="692" spans="2:27" outlineLevel="1">
      <c r="C692" s="494" t="s">
        <v>365</v>
      </c>
      <c r="D692" s="495"/>
      <c r="E692" s="496"/>
      <c r="F692" s="496"/>
      <c r="G692" s="473"/>
      <c r="H692" s="473"/>
      <c r="I692" s="473"/>
      <c r="J692" s="473"/>
      <c r="K692" s="473"/>
      <c r="L692" s="496"/>
      <c r="M692" s="1538">
        <v>0</v>
      </c>
      <c r="N692" s="1538">
        <v>0</v>
      </c>
      <c r="O692" s="1538">
        <v>0</v>
      </c>
      <c r="P692" s="1538">
        <v>0</v>
      </c>
      <c r="Q692" s="1538">
        <v>0</v>
      </c>
      <c r="R692" s="1101">
        <v>-11</v>
      </c>
      <c r="S692" s="1101">
        <v>-11</v>
      </c>
      <c r="T692" s="1101">
        <v>-11</v>
      </c>
      <c r="U692" s="1101">
        <v>-11</v>
      </c>
      <c r="V692" s="1101">
        <v>-11</v>
      </c>
      <c r="W692" s="1101">
        <v>-11</v>
      </c>
      <c r="X692" s="1101">
        <v>-11</v>
      </c>
      <c r="Y692" s="1101">
        <v>-11</v>
      </c>
      <c r="AA692" s="368"/>
    </row>
    <row r="693" spans="2:27" outlineLevel="1">
      <c r="C693" s="494" t="s">
        <v>366</v>
      </c>
      <c r="D693" s="495"/>
      <c r="E693" s="496"/>
      <c r="F693" s="496"/>
      <c r="G693" s="473"/>
      <c r="H693" s="473"/>
      <c r="I693" s="473"/>
      <c r="J693" s="473"/>
      <c r="K693" s="473"/>
      <c r="L693" s="496"/>
      <c r="M693" s="1538">
        <v>0</v>
      </c>
      <c r="N693" s="1538">
        <v>0</v>
      </c>
      <c r="O693" s="1538">
        <v>0</v>
      </c>
      <c r="P693" s="1538">
        <v>0</v>
      </c>
      <c r="Q693" s="1538">
        <v>0</v>
      </c>
      <c r="R693" s="1538">
        <v>0</v>
      </c>
      <c r="S693" s="1538">
        <v>0</v>
      </c>
      <c r="T693" s="1538">
        <v>0</v>
      </c>
      <c r="U693" s="1538">
        <v>0</v>
      </c>
      <c r="V693" s="1538">
        <v>0</v>
      </c>
      <c r="W693" s="1538">
        <v>0</v>
      </c>
      <c r="X693" s="1538">
        <v>0</v>
      </c>
      <c r="Y693" s="1538">
        <v>0</v>
      </c>
      <c r="AA693" s="368"/>
    </row>
    <row r="694" spans="2:27" outlineLevel="1">
      <c r="C694" s="494" t="s">
        <v>367</v>
      </c>
      <c r="D694" s="495"/>
      <c r="E694" s="498"/>
      <c r="F694" s="498"/>
      <c r="G694" s="473"/>
      <c r="H694" s="473"/>
      <c r="I694" s="473"/>
      <c r="J694" s="473"/>
      <c r="K694" s="473"/>
      <c r="L694" s="473"/>
      <c r="M694" s="1538">
        <v>0</v>
      </c>
      <c r="N694" s="1538">
        <v>0</v>
      </c>
      <c r="O694" s="1538">
        <v>0</v>
      </c>
      <c r="P694" s="1538">
        <v>0</v>
      </c>
      <c r="Q694" s="1538">
        <v>0</v>
      </c>
      <c r="R694" s="1538">
        <v>0</v>
      </c>
      <c r="S694" s="1538">
        <v>0</v>
      </c>
      <c r="T694" s="1538">
        <v>0</v>
      </c>
      <c r="U694" s="1538">
        <v>0</v>
      </c>
      <c r="V694" s="1538">
        <v>0</v>
      </c>
      <c r="W694" s="1538">
        <v>0</v>
      </c>
      <c r="X694" s="1538">
        <v>0</v>
      </c>
      <c r="Y694" s="1538">
        <v>0</v>
      </c>
      <c r="AA694" s="368"/>
    </row>
    <row r="695" spans="2:27" outlineLevel="1">
      <c r="C695" s="867" t="s">
        <v>1067</v>
      </c>
      <c r="D695" s="868"/>
      <c r="E695" s="869"/>
      <c r="F695" s="869"/>
      <c r="G695" s="473"/>
      <c r="H695" s="473"/>
      <c r="I695" s="473"/>
      <c r="J695" s="473"/>
      <c r="K695" s="473"/>
      <c r="L695" s="473"/>
      <c r="M695" s="1538">
        <v>0</v>
      </c>
      <c r="N695" s="1538">
        <v>0</v>
      </c>
      <c r="O695" s="1538">
        <v>0</v>
      </c>
      <c r="P695" s="1538">
        <v>0</v>
      </c>
      <c r="Q695" s="1538">
        <v>0</v>
      </c>
      <c r="R695" s="1538">
        <v>0</v>
      </c>
      <c r="S695" s="1101">
        <v>-17.637495000000001</v>
      </c>
      <c r="T695" s="1538">
        <v>0</v>
      </c>
      <c r="U695" s="1538">
        <v>0</v>
      </c>
      <c r="V695" s="1538">
        <v>0</v>
      </c>
      <c r="W695" s="1538">
        <v>0</v>
      </c>
      <c r="X695" s="1538">
        <v>0</v>
      </c>
      <c r="Y695" s="1538">
        <v>0</v>
      </c>
      <c r="AA695" s="1501"/>
    </row>
    <row r="696" spans="2:27" outlineLevel="1">
      <c r="C696" s="867" t="s">
        <v>1068</v>
      </c>
      <c r="D696" s="868"/>
      <c r="E696" s="869"/>
      <c r="F696" s="869"/>
      <c r="G696" s="473"/>
      <c r="H696" s="473"/>
      <c r="I696" s="473"/>
      <c r="J696" s="473"/>
      <c r="K696" s="473"/>
      <c r="L696" s="496"/>
      <c r="M696" s="1538">
        <v>0</v>
      </c>
      <c r="N696" s="1538">
        <v>0</v>
      </c>
      <c r="O696" s="1538">
        <v>0</v>
      </c>
      <c r="P696" s="1538">
        <v>0</v>
      </c>
      <c r="Q696" s="1538">
        <v>0</v>
      </c>
      <c r="R696" s="1101">
        <v>-2.5</v>
      </c>
      <c r="S696" s="1101">
        <v>-0.63034537999999996</v>
      </c>
      <c r="T696" s="1101">
        <v>-0.63034537999999996</v>
      </c>
      <c r="U696" s="1101">
        <v>-0.63034537999999996</v>
      </c>
      <c r="V696" s="1101">
        <v>-0.63034537999999996</v>
      </c>
      <c r="W696" s="1101">
        <v>-0.63034537999999996</v>
      </c>
      <c r="X696" s="1101">
        <v>-0.63034537999999996</v>
      </c>
      <c r="Y696" s="1101">
        <v>-0.63034537999999996</v>
      </c>
      <c r="AA696" s="368"/>
    </row>
    <row r="697" spans="2:27" outlineLevel="1">
      <c r="C697" s="497" t="s">
        <v>368</v>
      </c>
      <c r="D697" s="495"/>
      <c r="E697" s="496"/>
      <c r="F697" s="496"/>
      <c r="G697" s="473"/>
      <c r="H697" s="473"/>
      <c r="I697" s="473"/>
      <c r="J697" s="473"/>
      <c r="K697" s="473"/>
      <c r="L697" s="496"/>
      <c r="M697" s="1116">
        <f>SUM(M691:M696)</f>
        <v>21.280771780000002</v>
      </c>
      <c r="N697" s="1117">
        <f t="shared" ref="N697:AA697" si="76">SUM(N691:N696)</f>
        <v>48.076111959999999</v>
      </c>
      <c r="O697" s="1117">
        <f t="shared" si="76"/>
        <v>15.380859449999999</v>
      </c>
      <c r="P697" s="1117">
        <f t="shared" si="76"/>
        <v>4.9807668900000008</v>
      </c>
      <c r="Q697" s="1117">
        <f t="shared" si="76"/>
        <v>-5.0999999999999996</v>
      </c>
      <c r="R697" s="1117">
        <f t="shared" si="76"/>
        <v>-23.5</v>
      </c>
      <c r="S697" s="1117">
        <f t="shared" si="76"/>
        <v>-34.533268300000003</v>
      </c>
      <c r="T697" s="1118">
        <f t="shared" si="76"/>
        <v>-14.55318853</v>
      </c>
      <c r="U697" s="1119">
        <f t="shared" si="76"/>
        <v>-11.63034538</v>
      </c>
      <c r="V697" s="1117">
        <f t="shared" si="76"/>
        <v>-11.63034538</v>
      </c>
      <c r="W697" s="1117">
        <f t="shared" si="76"/>
        <v>-11.63034538</v>
      </c>
      <c r="X697" s="1117">
        <f t="shared" si="76"/>
        <v>-11.63034538</v>
      </c>
      <c r="Y697" s="1120">
        <f t="shared" si="76"/>
        <v>-11.63034538</v>
      </c>
      <c r="AA697" s="369">
        <f t="shared" si="76"/>
        <v>0</v>
      </c>
    </row>
    <row r="698" spans="2:27" outlineLevel="1">
      <c r="C698" s="518"/>
      <c r="D698" s="506"/>
      <c r="E698" s="507"/>
      <c r="F698" s="507"/>
      <c r="G698" s="508"/>
      <c r="H698" s="508"/>
      <c r="I698" s="508"/>
      <c r="J698" s="508"/>
      <c r="K698" s="508"/>
      <c r="L698" s="507"/>
      <c r="M698" s="507"/>
      <c r="N698" s="507"/>
      <c r="O698" s="507"/>
      <c r="P698" s="507"/>
      <c r="Q698" s="507"/>
      <c r="R698" s="507"/>
      <c r="S698" s="507"/>
      <c r="T698" s="507"/>
      <c r="U698" s="507"/>
      <c r="V698" s="507"/>
      <c r="W698" s="507"/>
      <c r="X698" s="507"/>
      <c r="Y698" s="507"/>
      <c r="AA698" s="378"/>
    </row>
    <row r="699" spans="2:27" outlineLevel="1">
      <c r="C699" s="514" t="s">
        <v>369</v>
      </c>
      <c r="D699" s="515"/>
      <c r="E699" s="515"/>
      <c r="F699" s="515"/>
      <c r="G699" s="511"/>
      <c r="H699" s="511"/>
      <c r="I699" s="511"/>
      <c r="J699" s="511"/>
      <c r="K699" s="511"/>
      <c r="L699" s="512"/>
      <c r="M699" s="361"/>
      <c r="N699" s="361"/>
      <c r="O699" s="358"/>
      <c r="P699" s="358"/>
      <c r="T699" s="358"/>
      <c r="U699" s="619"/>
      <c r="V699" s="358"/>
      <c r="W699" s="358"/>
      <c r="X699" s="358"/>
      <c r="AA699" s="358"/>
    </row>
    <row r="700" spans="2:27" outlineLevel="1">
      <c r="C700" s="500" t="s">
        <v>370</v>
      </c>
      <c r="D700" s="500"/>
      <c r="E700" s="500"/>
      <c r="F700" s="500"/>
      <c r="G700" s="473"/>
      <c r="H700" s="473"/>
      <c r="I700" s="473"/>
      <c r="J700" s="473"/>
      <c r="K700" s="473"/>
      <c r="L700" s="473"/>
      <c r="M700" s="1402">
        <f t="shared" ref="M700:AA700" si="77">M684</f>
        <v>261.71922821999999</v>
      </c>
      <c r="N700" s="1403">
        <f t="shared" si="77"/>
        <v>272.92388804000001</v>
      </c>
      <c r="O700" s="1403">
        <f t="shared" si="77"/>
        <v>228.61914055</v>
      </c>
      <c r="P700" s="1403">
        <f t="shared" si="77"/>
        <v>157.01923310999999</v>
      </c>
      <c r="Q700" s="1403">
        <f t="shared" si="77"/>
        <v>180.17653402000005</v>
      </c>
      <c r="R700" s="1403">
        <f t="shared" si="77"/>
        <v>171.38118825999996</v>
      </c>
      <c r="S700" s="1403">
        <f t="shared" si="77"/>
        <v>153.97404858000002</v>
      </c>
      <c r="T700" s="1404">
        <f t="shared" si="77"/>
        <v>128.43433881180843</v>
      </c>
      <c r="U700" s="1405">
        <f t="shared" si="77"/>
        <v>146.94534110424732</v>
      </c>
      <c r="V700" s="1403">
        <f t="shared" si="77"/>
        <v>122.32933521893067</v>
      </c>
      <c r="W700" s="1403">
        <f t="shared" si="77"/>
        <v>127.77575214084463</v>
      </c>
      <c r="X700" s="1403">
        <f t="shared" si="77"/>
        <v>128.29669692671115</v>
      </c>
      <c r="Y700" s="1406">
        <f t="shared" si="77"/>
        <v>126.13864826279932</v>
      </c>
      <c r="AA700" s="375">
        <f t="shared" si="77"/>
        <v>0</v>
      </c>
    </row>
    <row r="701" spans="2:27" ht="12.75" customHeight="1" outlineLevel="1">
      <c r="C701" s="500" t="s">
        <v>371</v>
      </c>
      <c r="D701" s="501"/>
      <c r="E701" s="501"/>
      <c r="F701" s="501"/>
      <c r="G701" s="473"/>
      <c r="H701" s="473"/>
      <c r="I701" s="473"/>
      <c r="J701" s="473"/>
      <c r="K701" s="473"/>
      <c r="L701" s="473"/>
      <c r="M701" s="1407">
        <f t="shared" ref="M701:AA701" si="78">M697</f>
        <v>21.280771780000002</v>
      </c>
      <c r="N701" s="1408">
        <f t="shared" si="78"/>
        <v>48.076111959999999</v>
      </c>
      <c r="O701" s="1408">
        <f t="shared" si="78"/>
        <v>15.380859449999999</v>
      </c>
      <c r="P701" s="1408">
        <f t="shared" si="78"/>
        <v>4.9807668900000008</v>
      </c>
      <c r="Q701" s="1408">
        <f t="shared" si="78"/>
        <v>-5.0999999999999996</v>
      </c>
      <c r="R701" s="1408">
        <f t="shared" si="78"/>
        <v>-23.5</v>
      </c>
      <c r="S701" s="1408">
        <f t="shared" si="78"/>
        <v>-34.533268300000003</v>
      </c>
      <c r="T701" s="1409">
        <f t="shared" si="78"/>
        <v>-14.55318853</v>
      </c>
      <c r="U701" s="1410">
        <f t="shared" si="78"/>
        <v>-11.63034538</v>
      </c>
      <c r="V701" s="1408">
        <f t="shared" si="78"/>
        <v>-11.63034538</v>
      </c>
      <c r="W701" s="1408">
        <f t="shared" si="78"/>
        <v>-11.63034538</v>
      </c>
      <c r="X701" s="1408">
        <f t="shared" si="78"/>
        <v>-11.63034538</v>
      </c>
      <c r="Y701" s="1411">
        <f t="shared" si="78"/>
        <v>-11.63034538</v>
      </c>
      <c r="AA701" s="375">
        <f t="shared" si="78"/>
        <v>0</v>
      </c>
    </row>
    <row r="702" spans="2:27" outlineLevel="1">
      <c r="C702" s="500" t="s">
        <v>561</v>
      </c>
      <c r="D702" s="500"/>
      <c r="E702" s="500"/>
      <c r="F702" s="500"/>
      <c r="G702" s="473"/>
      <c r="H702" s="473"/>
      <c r="I702" s="473"/>
      <c r="J702" s="473"/>
      <c r="K702" s="473"/>
      <c r="L702" s="473"/>
      <c r="M702" s="1136">
        <f>SUM(M700:M701)</f>
        <v>283</v>
      </c>
      <c r="N702" s="1137">
        <f t="shared" ref="N702:AA702" si="79">SUM(N700:N701)</f>
        <v>321</v>
      </c>
      <c r="O702" s="1137">
        <f t="shared" si="79"/>
        <v>244</v>
      </c>
      <c r="P702" s="1137">
        <f t="shared" si="79"/>
        <v>162</v>
      </c>
      <c r="Q702" s="1137">
        <f t="shared" si="79"/>
        <v>175.07653402000005</v>
      </c>
      <c r="R702" s="1137">
        <f t="shared" si="79"/>
        <v>147.88118825999996</v>
      </c>
      <c r="S702" s="1137">
        <f t="shared" si="79"/>
        <v>119.44078028000001</v>
      </c>
      <c r="T702" s="1138">
        <f t="shared" si="79"/>
        <v>113.88115028180843</v>
      </c>
      <c r="U702" s="1139">
        <f t="shared" si="79"/>
        <v>135.31499572424732</v>
      </c>
      <c r="V702" s="1137">
        <f t="shared" si="79"/>
        <v>110.69898983893067</v>
      </c>
      <c r="W702" s="1137">
        <f t="shared" si="79"/>
        <v>116.14540676084464</v>
      </c>
      <c r="X702" s="1137">
        <f t="shared" si="79"/>
        <v>116.66635154671116</v>
      </c>
      <c r="Y702" s="1140">
        <f t="shared" si="79"/>
        <v>114.50830288279933</v>
      </c>
      <c r="AA702" s="369">
        <f t="shared" si="79"/>
        <v>0</v>
      </c>
    </row>
    <row r="703" spans="2:27" outlineLevel="1">
      <c r="C703" s="508"/>
      <c r="D703" s="506"/>
      <c r="E703" s="508"/>
      <c r="F703" s="508"/>
      <c r="G703" s="508"/>
      <c r="H703" s="508"/>
      <c r="I703" s="508"/>
      <c r="J703" s="508"/>
      <c r="K703" s="508"/>
      <c r="L703" s="508"/>
      <c r="M703" s="508"/>
      <c r="N703" s="508"/>
      <c r="O703" s="508"/>
      <c r="P703" s="508"/>
      <c r="Q703" s="508"/>
      <c r="R703" s="508"/>
      <c r="S703" s="508"/>
      <c r="T703" s="508"/>
      <c r="U703" s="508"/>
      <c r="V703" s="508"/>
      <c r="W703" s="508"/>
      <c r="X703" s="508"/>
      <c r="Y703" s="508"/>
    </row>
    <row r="704" spans="2:27" s="361" customFormat="1" outlineLevel="1">
      <c r="B704" s="380"/>
      <c r="C704" s="513" t="s">
        <v>372</v>
      </c>
      <c r="D704" s="513"/>
      <c r="E704" s="510"/>
      <c r="F704" s="510"/>
      <c r="G704" s="510"/>
      <c r="H704" s="510"/>
      <c r="I704" s="510"/>
      <c r="J704" s="510"/>
      <c r="K704" s="510"/>
      <c r="L704" s="511"/>
      <c r="R704" s="358"/>
      <c r="U704" s="619"/>
      <c r="Z704" s="355"/>
    </row>
    <row r="705" spans="2:26" s="361" customFormat="1" outlineLevel="1">
      <c r="B705" s="380"/>
      <c r="C705" s="495" t="s">
        <v>126</v>
      </c>
      <c r="D705" s="495"/>
      <c r="E705" s="495"/>
      <c r="F705" s="495"/>
      <c r="G705" s="495"/>
      <c r="H705" s="495"/>
      <c r="I705" s="495"/>
      <c r="J705" s="495"/>
      <c r="K705" s="495"/>
      <c r="L705" s="473"/>
      <c r="M705" s="1322">
        <v>0</v>
      </c>
      <c r="N705" s="1322">
        <v>0</v>
      </c>
      <c r="O705" s="1322">
        <v>0</v>
      </c>
      <c r="P705" s="1322">
        <v>0</v>
      </c>
      <c r="Q705" s="1322">
        <v>0</v>
      </c>
      <c r="R705" s="1322">
        <v>0</v>
      </c>
      <c r="S705" s="1322">
        <v>0</v>
      </c>
      <c r="T705" s="1322">
        <v>0</v>
      </c>
      <c r="U705" s="1322">
        <v>0</v>
      </c>
      <c r="V705" s="1322">
        <v>0</v>
      </c>
      <c r="W705" s="1322">
        <v>0</v>
      </c>
      <c r="X705" s="1322">
        <v>0</v>
      </c>
      <c r="Y705" s="1322">
        <v>0</v>
      </c>
      <c r="Z705" s="355"/>
    </row>
    <row r="706" spans="2:26" s="361" customFormat="1" outlineLevel="1">
      <c r="B706" s="380"/>
      <c r="C706" s="495" t="s">
        <v>127</v>
      </c>
      <c r="D706" s="495"/>
      <c r="E706" s="495"/>
      <c r="F706" s="495"/>
      <c r="G706" s="495"/>
      <c r="H706" s="495"/>
      <c r="I706" s="495"/>
      <c r="J706" s="495"/>
      <c r="K706" s="495"/>
      <c r="L706" s="473"/>
      <c r="M706" s="466">
        <f>1-M705</f>
        <v>1</v>
      </c>
      <c r="N706" s="467">
        <f t="shared" ref="N706:Y706" si="80">1-N705</f>
        <v>1</v>
      </c>
      <c r="O706" s="467">
        <f t="shared" si="80"/>
        <v>1</v>
      </c>
      <c r="P706" s="467">
        <f t="shared" si="80"/>
        <v>1</v>
      </c>
      <c r="Q706" s="467">
        <f t="shared" si="80"/>
        <v>1</v>
      </c>
      <c r="R706" s="467">
        <f t="shared" si="80"/>
        <v>1</v>
      </c>
      <c r="S706" s="467">
        <f t="shared" si="80"/>
        <v>1</v>
      </c>
      <c r="T706" s="595">
        <f t="shared" si="80"/>
        <v>1</v>
      </c>
      <c r="U706" s="620">
        <f t="shared" si="80"/>
        <v>1</v>
      </c>
      <c r="V706" s="467">
        <f t="shared" si="80"/>
        <v>1</v>
      </c>
      <c r="W706" s="467">
        <f t="shared" si="80"/>
        <v>1</v>
      </c>
      <c r="X706" s="467">
        <f t="shared" si="80"/>
        <v>1</v>
      </c>
      <c r="Y706" s="468">
        <f t="shared" si="80"/>
        <v>1</v>
      </c>
      <c r="Z706" s="355"/>
    </row>
    <row r="707" spans="2:26" outlineLevel="1">
      <c r="C707" s="508"/>
      <c r="D707" s="506"/>
      <c r="E707" s="508"/>
      <c r="F707" s="508"/>
      <c r="G707" s="508"/>
      <c r="H707" s="508"/>
      <c r="I707" s="508"/>
      <c r="J707" s="508"/>
      <c r="K707" s="508"/>
      <c r="L707" s="508"/>
      <c r="M707" s="361"/>
      <c r="N707" s="358"/>
      <c r="O707" s="358"/>
      <c r="P707" s="358"/>
      <c r="T707" s="358"/>
      <c r="U707" s="619"/>
      <c r="V707" s="358"/>
      <c r="W707" s="358"/>
      <c r="X707" s="358"/>
    </row>
    <row r="708" spans="2:26" outlineLevel="1">
      <c r="C708" s="514" t="s">
        <v>373</v>
      </c>
      <c r="D708" s="515"/>
      <c r="E708" s="515"/>
      <c r="F708" s="515"/>
      <c r="G708" s="511"/>
      <c r="H708" s="511"/>
      <c r="I708" s="511"/>
      <c r="J708" s="511"/>
      <c r="K708" s="511"/>
      <c r="L708" s="511"/>
      <c r="M708" s="361"/>
      <c r="N708" s="358"/>
      <c r="O708" s="358"/>
      <c r="P708" s="358"/>
      <c r="T708" s="358"/>
      <c r="U708" s="619"/>
      <c r="V708" s="358"/>
      <c r="W708" s="358"/>
      <c r="X708" s="358"/>
    </row>
    <row r="709" spans="2:26" outlineLevel="1">
      <c r="C709" s="500" t="s">
        <v>561</v>
      </c>
      <c r="D709" s="500"/>
      <c r="E709" s="500"/>
      <c r="F709" s="500"/>
      <c r="G709" s="473"/>
      <c r="H709" s="473"/>
      <c r="I709" s="473"/>
      <c r="J709" s="473"/>
      <c r="K709" s="473"/>
      <c r="L709" s="473"/>
      <c r="M709" s="1402">
        <f t="shared" ref="M709:Y709" si="81">M702</f>
        <v>283</v>
      </c>
      <c r="N709" s="1403">
        <f t="shared" si="81"/>
        <v>321</v>
      </c>
      <c r="O709" s="1403">
        <f t="shared" si="81"/>
        <v>244</v>
      </c>
      <c r="P709" s="1403">
        <f t="shared" si="81"/>
        <v>162</v>
      </c>
      <c r="Q709" s="1403">
        <f t="shared" si="81"/>
        <v>175.07653402000005</v>
      </c>
      <c r="R709" s="1403">
        <f t="shared" si="81"/>
        <v>147.88118825999996</v>
      </c>
      <c r="S709" s="1403">
        <f t="shared" si="81"/>
        <v>119.44078028000001</v>
      </c>
      <c r="T709" s="1404">
        <f t="shared" si="81"/>
        <v>113.88115028180843</v>
      </c>
      <c r="U709" s="1405">
        <f t="shared" si="81"/>
        <v>135.31499572424732</v>
      </c>
      <c r="V709" s="1403">
        <f t="shared" si="81"/>
        <v>110.69898983893067</v>
      </c>
      <c r="W709" s="1403">
        <f t="shared" si="81"/>
        <v>116.14540676084464</v>
      </c>
      <c r="X709" s="1403">
        <f t="shared" si="81"/>
        <v>116.66635154671116</v>
      </c>
      <c r="Y709" s="1406">
        <f t="shared" si="81"/>
        <v>114.50830288279933</v>
      </c>
    </row>
    <row r="710" spans="2:26" ht="12.75" customHeight="1" outlineLevel="1">
      <c r="C710" s="500" t="s">
        <v>13</v>
      </c>
      <c r="D710" s="501"/>
      <c r="E710" s="501"/>
      <c r="F710" s="501"/>
      <c r="G710" s="473"/>
      <c r="H710" s="473"/>
      <c r="I710" s="473"/>
      <c r="J710" s="473"/>
      <c r="K710" s="473"/>
      <c r="L710" s="473"/>
      <c r="M710" s="1538">
        <v>0</v>
      </c>
      <c r="N710" s="1538">
        <v>0</v>
      </c>
      <c r="O710" s="1538">
        <v>0</v>
      </c>
      <c r="P710" s="1101">
        <v>5.21</v>
      </c>
      <c r="Q710" s="1101">
        <v>4.3899999999999997</v>
      </c>
      <c r="R710" s="1101">
        <v>4.6283250000000002</v>
      </c>
      <c r="S710" s="1101">
        <v>4.5999999999999996</v>
      </c>
      <c r="T710" s="1101">
        <v>4.5999999999999996</v>
      </c>
      <c r="U710" s="1101">
        <v>4.5999999999999996</v>
      </c>
      <c r="V710" s="1101">
        <v>4.5999999999999996</v>
      </c>
      <c r="W710" s="1101">
        <v>4.5999999999999996</v>
      </c>
      <c r="X710" s="1101">
        <v>4.5999999999999996</v>
      </c>
      <c r="Y710" s="1101">
        <v>4.5999999999999996</v>
      </c>
    </row>
    <row r="711" spans="2:26" ht="12.75" customHeight="1" outlineLevel="1">
      <c r="C711" s="500" t="s">
        <v>14</v>
      </c>
      <c r="D711" s="501"/>
      <c r="E711" s="501"/>
      <c r="F711" s="501"/>
      <c r="G711" s="473"/>
      <c r="H711" s="473"/>
      <c r="I711" s="473"/>
      <c r="J711" s="473"/>
      <c r="K711" s="473"/>
      <c r="L711" s="473"/>
      <c r="M711" s="1101">
        <v>5.3999999999999995</v>
      </c>
      <c r="N711" s="1101">
        <v>-9.7200000000000006</v>
      </c>
      <c r="O711" s="1101">
        <v>-3</v>
      </c>
      <c r="P711" s="1101">
        <v>-6.31</v>
      </c>
      <c r="Q711" s="1101">
        <v>20.05</v>
      </c>
      <c r="R711" s="1101">
        <v>9.1413655399999953</v>
      </c>
      <c r="S711" s="1101">
        <v>3.7976586099999992</v>
      </c>
      <c r="T711" s="1101">
        <v>3.7976586099999992</v>
      </c>
      <c r="U711" s="1101">
        <v>-9.0773413899999991</v>
      </c>
      <c r="V711" s="1101">
        <v>-9.0773413899999991</v>
      </c>
      <c r="W711" s="1101">
        <v>-9.0773413899999991</v>
      </c>
      <c r="X711" s="1101">
        <v>-9.0773413899999991</v>
      </c>
      <c r="Y711" s="1101">
        <v>-9.0773413899999991</v>
      </c>
    </row>
    <row r="712" spans="2:26" ht="12.75" customHeight="1" outlineLevel="1">
      <c r="C712" s="500" t="s">
        <v>15</v>
      </c>
      <c r="D712" s="501"/>
      <c r="E712" s="501"/>
      <c r="F712" s="501"/>
      <c r="G712" s="473"/>
      <c r="H712" s="473"/>
      <c r="I712" s="473"/>
      <c r="J712" s="473"/>
      <c r="K712" s="473"/>
      <c r="L712" s="473"/>
      <c r="M712" s="1538">
        <v>0</v>
      </c>
      <c r="N712" s="1538">
        <v>0</v>
      </c>
      <c r="O712" s="1538">
        <v>0</v>
      </c>
      <c r="P712" s="1538">
        <v>0</v>
      </c>
      <c r="Q712" s="1538">
        <v>0</v>
      </c>
      <c r="R712" s="1538">
        <v>0</v>
      </c>
      <c r="S712" s="1538">
        <v>0</v>
      </c>
      <c r="T712" s="1538">
        <v>0</v>
      </c>
      <c r="U712" s="1538">
        <v>0</v>
      </c>
      <c r="V712" s="1538">
        <v>0</v>
      </c>
      <c r="W712" s="1538">
        <v>0</v>
      </c>
      <c r="X712" s="1538">
        <v>0</v>
      </c>
      <c r="Y712" s="1538">
        <v>0</v>
      </c>
    </row>
    <row r="713" spans="2:26" ht="12.75" customHeight="1" outlineLevel="1">
      <c r="C713" s="500" t="s">
        <v>16</v>
      </c>
      <c r="D713" s="501"/>
      <c r="E713" s="501"/>
      <c r="F713" s="501"/>
      <c r="G713" s="473"/>
      <c r="H713" s="473"/>
      <c r="I713" s="473"/>
      <c r="J713" s="473"/>
      <c r="K713" s="473"/>
      <c r="L713" s="473"/>
      <c r="M713" s="1538">
        <v>0</v>
      </c>
      <c r="N713" s="1101">
        <v>-11.35</v>
      </c>
      <c r="O713" s="1538">
        <v>0</v>
      </c>
      <c r="P713" s="1538">
        <v>0</v>
      </c>
      <c r="Q713" s="1538">
        <v>0</v>
      </c>
      <c r="R713" s="1538">
        <v>0</v>
      </c>
      <c r="S713" s="1538">
        <v>0</v>
      </c>
      <c r="T713" s="1538">
        <v>0</v>
      </c>
      <c r="U713" s="1538">
        <v>0</v>
      </c>
      <c r="V713" s="1538">
        <v>0</v>
      </c>
      <c r="W713" s="1538">
        <v>0</v>
      </c>
      <c r="X713" s="1538">
        <v>0</v>
      </c>
      <c r="Y713" s="1538">
        <v>0</v>
      </c>
    </row>
    <row r="714" spans="2:26" ht="12.75" customHeight="1" outlineLevel="1">
      <c r="C714" s="500" t="s">
        <v>17</v>
      </c>
      <c r="D714" s="501"/>
      <c r="E714" s="501"/>
      <c r="F714" s="501"/>
      <c r="G714" s="473"/>
      <c r="H714" s="473"/>
      <c r="I714" s="473"/>
      <c r="J714" s="473"/>
      <c r="K714" s="473"/>
      <c r="L714" s="473"/>
      <c r="M714" s="1538">
        <v>0</v>
      </c>
      <c r="N714" s="1538">
        <v>0</v>
      </c>
      <c r="O714" s="1538">
        <v>0</v>
      </c>
      <c r="P714" s="1538">
        <v>0</v>
      </c>
      <c r="Q714" s="1538">
        <v>0</v>
      </c>
      <c r="R714" s="1538">
        <v>0</v>
      </c>
      <c r="S714" s="1538">
        <v>0</v>
      </c>
      <c r="T714" s="1538">
        <v>0</v>
      </c>
      <c r="U714" s="1538">
        <v>0</v>
      </c>
      <c r="V714" s="1538">
        <v>0</v>
      </c>
      <c r="W714" s="1538">
        <v>0</v>
      </c>
      <c r="X714" s="1538">
        <v>0</v>
      </c>
      <c r="Y714" s="1538">
        <v>0</v>
      </c>
    </row>
    <row r="715" spans="2:26" ht="12.75" customHeight="1" outlineLevel="1">
      <c r="C715" s="500" t="s">
        <v>18</v>
      </c>
      <c r="D715" s="501"/>
      <c r="E715" s="501"/>
      <c r="F715" s="501"/>
      <c r="G715" s="473"/>
      <c r="H715" s="473"/>
      <c r="I715" s="473"/>
      <c r="J715" s="473"/>
      <c r="K715" s="473"/>
      <c r="L715" s="473"/>
      <c r="M715" s="1538">
        <v>0</v>
      </c>
      <c r="N715" s="1538">
        <v>0</v>
      </c>
      <c r="O715" s="1538">
        <v>0</v>
      </c>
      <c r="P715" s="1101">
        <v>-1</v>
      </c>
      <c r="Q715" s="1538">
        <v>0</v>
      </c>
      <c r="R715" s="1101">
        <v>11</v>
      </c>
      <c r="S715" s="1101">
        <v>11</v>
      </c>
      <c r="T715" s="1101">
        <v>11</v>
      </c>
      <c r="U715" s="1101">
        <v>11</v>
      </c>
      <c r="V715" s="1101">
        <v>11</v>
      </c>
      <c r="W715" s="1101">
        <v>11</v>
      </c>
      <c r="X715" s="1101">
        <v>11</v>
      </c>
      <c r="Y715" s="1101">
        <v>11</v>
      </c>
    </row>
    <row r="716" spans="2:26" ht="12.75" customHeight="1" outlineLevel="1">
      <c r="C716" s="500" t="s">
        <v>374</v>
      </c>
      <c r="D716" s="501"/>
      <c r="E716" s="501"/>
      <c r="F716" s="501"/>
      <c r="G716" s="473"/>
      <c r="H716" s="473"/>
      <c r="I716" s="473"/>
      <c r="J716" s="473"/>
      <c r="K716" s="473"/>
      <c r="L716" s="473"/>
      <c r="M716" s="1538">
        <v>0</v>
      </c>
      <c r="N716" s="1538">
        <v>0</v>
      </c>
      <c r="O716" s="1538">
        <v>0</v>
      </c>
      <c r="P716" s="1538">
        <v>0</v>
      </c>
      <c r="Q716" s="1538">
        <v>0</v>
      </c>
      <c r="R716" s="1538">
        <v>0</v>
      </c>
      <c r="S716" s="1538">
        <v>0</v>
      </c>
      <c r="T716" s="1538">
        <v>0</v>
      </c>
      <c r="U716" s="1538">
        <v>0</v>
      </c>
      <c r="V716" s="1538">
        <v>0</v>
      </c>
      <c r="W716" s="1538">
        <v>0</v>
      </c>
      <c r="X716" s="1538">
        <v>0</v>
      </c>
      <c r="Y716" s="1538">
        <v>0</v>
      </c>
    </row>
    <row r="717" spans="2:26" ht="12.75" customHeight="1" outlineLevel="1">
      <c r="C717" s="500" t="s">
        <v>19</v>
      </c>
      <c r="D717" s="501"/>
      <c r="E717" s="501"/>
      <c r="F717" s="501"/>
      <c r="G717" s="473"/>
      <c r="H717" s="473"/>
      <c r="I717" s="473"/>
      <c r="J717" s="473"/>
      <c r="K717" s="473"/>
      <c r="L717" s="473"/>
      <c r="M717" s="1101">
        <v>-0.65700000000000003</v>
      </c>
      <c r="N717" s="1101">
        <v>-0.26</v>
      </c>
      <c r="O717" s="1538">
        <v>0</v>
      </c>
      <c r="P717" s="1101">
        <v>-0.45</v>
      </c>
      <c r="Q717" s="1101">
        <v>-0.64</v>
      </c>
      <c r="R717" s="1101">
        <v>-1.05724654</v>
      </c>
      <c r="S717" s="1101">
        <v>-0.6</v>
      </c>
      <c r="T717" s="1101">
        <v>-0.6</v>
      </c>
      <c r="U717" s="1101">
        <v>-0.6</v>
      </c>
      <c r="V717" s="1101">
        <v>-0.6</v>
      </c>
      <c r="W717" s="1101">
        <v>-0.6</v>
      </c>
      <c r="X717" s="1101">
        <v>-0.6</v>
      </c>
      <c r="Y717" s="1101">
        <v>-0.6</v>
      </c>
    </row>
    <row r="718" spans="2:26" outlineLevel="1">
      <c r="C718" s="502" t="s">
        <v>1069</v>
      </c>
      <c r="D718" s="502"/>
      <c r="E718" s="502"/>
      <c r="F718" s="502"/>
      <c r="G718" s="473"/>
      <c r="H718" s="473"/>
      <c r="I718" s="473"/>
      <c r="J718" s="473"/>
      <c r="K718" s="473"/>
      <c r="L718" s="473"/>
      <c r="M718" s="1101">
        <v>-173.989</v>
      </c>
      <c r="N718" s="1101">
        <v>-195.86</v>
      </c>
      <c r="O718" s="1101">
        <v>-146</v>
      </c>
      <c r="P718" s="1538">
        <v>0</v>
      </c>
      <c r="Q718" s="1538">
        <v>0</v>
      </c>
      <c r="R718" s="1538">
        <v>0</v>
      </c>
      <c r="S718" s="1538">
        <v>0</v>
      </c>
      <c r="T718" s="1538">
        <v>0</v>
      </c>
      <c r="U718" s="1538">
        <v>0</v>
      </c>
      <c r="V718" s="1538">
        <v>0</v>
      </c>
      <c r="W718" s="1538">
        <v>0</v>
      </c>
      <c r="X718" s="1538">
        <v>0</v>
      </c>
      <c r="Y718" s="1538">
        <v>0</v>
      </c>
    </row>
    <row r="719" spans="2:26" outlineLevel="1">
      <c r="C719" s="502" t="s">
        <v>1070</v>
      </c>
      <c r="D719" s="502"/>
      <c r="E719" s="502"/>
      <c r="F719" s="502"/>
      <c r="G719" s="473"/>
      <c r="H719" s="473"/>
      <c r="I719" s="473"/>
      <c r="J719" s="473"/>
      <c r="K719" s="473"/>
      <c r="L719" s="473"/>
      <c r="M719" s="1101">
        <v>-16.366</v>
      </c>
      <c r="N719" s="1101">
        <v>-5.89</v>
      </c>
      <c r="O719" s="1101">
        <v>-11</v>
      </c>
      <c r="P719" s="1101">
        <v>-15.96</v>
      </c>
      <c r="Q719" s="1101">
        <v>-9.81</v>
      </c>
      <c r="R719" s="1101">
        <v>-5.4</v>
      </c>
      <c r="S719" s="1101">
        <v>-5.1267754878925293</v>
      </c>
      <c r="T719" s="1538">
        <v>-4.206855887615097</v>
      </c>
      <c r="U719" s="1538">
        <v>-4.206855887615097</v>
      </c>
      <c r="V719" s="1538">
        <v>-4.206855887615097</v>
      </c>
      <c r="W719" s="1538">
        <v>-4.206855887615097</v>
      </c>
      <c r="X719" s="1538">
        <v>-4.206855887615097</v>
      </c>
      <c r="Y719" s="1538">
        <v>-4.206855887615097</v>
      </c>
    </row>
    <row r="720" spans="2:26" outlineLevel="1">
      <c r="C720" s="502" t="s">
        <v>1071</v>
      </c>
      <c r="D720" s="502"/>
      <c r="E720" s="502"/>
      <c r="F720" s="502"/>
      <c r="G720" s="473"/>
      <c r="H720" s="473"/>
      <c r="I720" s="473"/>
      <c r="J720" s="473"/>
      <c r="K720" s="473"/>
      <c r="L720" s="473"/>
      <c r="M720" s="1101">
        <v>-1.1372</v>
      </c>
      <c r="N720" s="1101">
        <v>-1.38</v>
      </c>
      <c r="O720" s="1101">
        <v>-2</v>
      </c>
      <c r="P720" s="1101">
        <v>-3.01</v>
      </c>
      <c r="Q720" s="1101">
        <v>-3.84</v>
      </c>
      <c r="R720" s="1101">
        <v>-3.4</v>
      </c>
      <c r="S720" s="1101">
        <v>-2.788181657675366</v>
      </c>
      <c r="T720" s="1538">
        <v>-2.6615965377018558</v>
      </c>
      <c r="U720" s="1538">
        <v>-2.6615965377018558</v>
      </c>
      <c r="V720" s="1538">
        <v>-2.6615965377018558</v>
      </c>
      <c r="W720" s="1538">
        <v>-2.6615965377018558</v>
      </c>
      <c r="X720" s="1538">
        <v>-2.6615965377018558</v>
      </c>
      <c r="Y720" s="1538">
        <v>-2.6615965377018558</v>
      </c>
    </row>
    <row r="721" spans="3:25" outlineLevel="1">
      <c r="C721" s="502" t="s">
        <v>1072</v>
      </c>
      <c r="D721" s="502"/>
      <c r="E721" s="502"/>
      <c r="F721" s="502"/>
      <c r="G721" s="473"/>
      <c r="H721" s="473"/>
      <c r="I721" s="473"/>
      <c r="J721" s="473"/>
      <c r="K721" s="473"/>
      <c r="L721" s="473"/>
      <c r="M721" s="1101">
        <v>5.9750000000000005</v>
      </c>
      <c r="N721" s="1101">
        <v>7.39</v>
      </c>
      <c r="O721" s="1101">
        <v>4</v>
      </c>
      <c r="P721" s="1101">
        <v>5</v>
      </c>
      <c r="Q721" s="1101">
        <v>9</v>
      </c>
      <c r="R721" s="1101">
        <v>17.24982829</v>
      </c>
      <c r="S721" s="1101">
        <v>19.888736240000004</v>
      </c>
      <c r="T721" s="1101">
        <v>19.888736240000004</v>
      </c>
      <c r="U721" s="1101">
        <v>19.888736240000004</v>
      </c>
      <c r="V721" s="1101">
        <v>19.888736240000004</v>
      </c>
      <c r="W721" s="1101">
        <v>19.888736240000004</v>
      </c>
      <c r="X721" s="1101">
        <v>19.888736240000004</v>
      </c>
      <c r="Y721" s="1101">
        <v>19.888736240000004</v>
      </c>
    </row>
    <row r="722" spans="3:25" outlineLevel="1">
      <c r="C722" s="502" t="s">
        <v>1073</v>
      </c>
      <c r="D722" s="502"/>
      <c r="E722" s="502"/>
      <c r="F722" s="502"/>
      <c r="G722" s="473"/>
      <c r="H722" s="473"/>
      <c r="I722" s="473"/>
      <c r="J722" s="473"/>
      <c r="K722" s="473"/>
      <c r="L722" s="473"/>
      <c r="M722" s="1101">
        <v>-1.2350000000000001</v>
      </c>
      <c r="N722" s="1101">
        <v>-2.71</v>
      </c>
      <c r="O722" s="1101">
        <v>-1</v>
      </c>
      <c r="P722" s="1101">
        <v>-1</v>
      </c>
      <c r="Q722" s="1101">
        <v>-1</v>
      </c>
      <c r="R722" s="1101">
        <v>-1.61118929</v>
      </c>
      <c r="S722" s="1101">
        <v>-1.75424388</v>
      </c>
      <c r="T722" s="1101">
        <v>-1.75424388</v>
      </c>
      <c r="U722" s="1101">
        <v>-1.75424388</v>
      </c>
      <c r="V722" s="1101">
        <v>-1.75424388</v>
      </c>
      <c r="W722" s="1101">
        <v>-1.75424388</v>
      </c>
      <c r="X722" s="1101">
        <v>-1.75424388</v>
      </c>
      <c r="Y722" s="1101">
        <v>-1.75424388</v>
      </c>
    </row>
    <row r="723" spans="3:25" outlineLevel="1">
      <c r="C723" s="502" t="s">
        <v>1074</v>
      </c>
      <c r="D723" s="502"/>
      <c r="E723" s="502"/>
      <c r="F723" s="502"/>
      <c r="G723" s="473"/>
      <c r="H723" s="473"/>
      <c r="I723" s="473"/>
      <c r="J723" s="473"/>
      <c r="K723" s="473"/>
      <c r="L723" s="473"/>
      <c r="M723" s="1101">
        <v>-0.19</v>
      </c>
      <c r="N723" s="1101">
        <v>-0.56000000000000005</v>
      </c>
      <c r="O723" s="1538">
        <v>0</v>
      </c>
      <c r="P723" s="1101">
        <v>-1.4600000000000002</v>
      </c>
      <c r="Q723" s="1538">
        <v>0</v>
      </c>
      <c r="R723" s="1538">
        <v>0</v>
      </c>
      <c r="S723" s="1538">
        <v>0</v>
      </c>
      <c r="T723" s="1538">
        <v>0</v>
      </c>
      <c r="U723" s="1538">
        <v>0</v>
      </c>
      <c r="V723" s="1538">
        <v>0</v>
      </c>
      <c r="W723" s="1538">
        <v>0</v>
      </c>
      <c r="X723" s="1538">
        <v>0</v>
      </c>
      <c r="Y723" s="1538">
        <v>0</v>
      </c>
    </row>
    <row r="724" spans="3:25" outlineLevel="1">
      <c r="C724" s="502" t="s">
        <v>1075</v>
      </c>
      <c r="D724" s="502"/>
      <c r="E724" s="502"/>
      <c r="F724" s="502"/>
      <c r="G724" s="473"/>
      <c r="H724" s="473"/>
      <c r="I724" s="473"/>
      <c r="J724" s="473"/>
      <c r="K724" s="473"/>
      <c r="L724" s="473"/>
      <c r="M724" s="1538">
        <v>0</v>
      </c>
      <c r="N724" s="1538">
        <v>0</v>
      </c>
      <c r="O724" s="1538">
        <v>0</v>
      </c>
      <c r="P724" s="1538">
        <v>0</v>
      </c>
      <c r="Q724" s="1538">
        <v>0</v>
      </c>
      <c r="R724" s="1538">
        <v>0</v>
      </c>
      <c r="S724" s="1101">
        <v>17.637495000000001</v>
      </c>
      <c r="T724" s="1538">
        <v>0</v>
      </c>
      <c r="U724" s="1538">
        <v>0</v>
      </c>
      <c r="V724" s="1538">
        <v>0</v>
      </c>
      <c r="W724" s="1538">
        <v>0</v>
      </c>
      <c r="X724" s="1538">
        <v>0</v>
      </c>
      <c r="Y724" s="1538">
        <v>0</v>
      </c>
    </row>
    <row r="725" spans="3:25" outlineLevel="1">
      <c r="C725" s="502" t="s">
        <v>1076</v>
      </c>
      <c r="D725" s="502"/>
      <c r="E725" s="502"/>
      <c r="F725" s="502"/>
      <c r="G725" s="473"/>
      <c r="H725" s="473"/>
      <c r="I725" s="473"/>
      <c r="J725" s="473"/>
      <c r="K725" s="473"/>
      <c r="L725" s="473"/>
      <c r="M725" s="1538">
        <v>0</v>
      </c>
      <c r="N725" s="1538">
        <v>0</v>
      </c>
      <c r="O725" s="1538">
        <v>0</v>
      </c>
      <c r="P725" s="1538">
        <v>0</v>
      </c>
      <c r="Q725" s="1538">
        <v>0</v>
      </c>
      <c r="R725" s="1538">
        <v>0</v>
      </c>
      <c r="S725" s="1101">
        <v>-0.3</v>
      </c>
      <c r="T725" s="1538">
        <v>-0.3</v>
      </c>
      <c r="U725" s="1538">
        <v>-0.3</v>
      </c>
      <c r="V725" s="1538">
        <v>-0.3</v>
      </c>
      <c r="W725" s="1538">
        <v>-0.3</v>
      </c>
      <c r="X725" s="1538">
        <v>-0.3</v>
      </c>
      <c r="Y725" s="1538">
        <v>-0.3</v>
      </c>
    </row>
    <row r="726" spans="3:25" outlineLevel="1">
      <c r="C726" s="502" t="s">
        <v>617</v>
      </c>
      <c r="D726" s="502"/>
      <c r="E726" s="502"/>
      <c r="F726" s="502"/>
      <c r="G726" s="473"/>
      <c r="H726" s="473"/>
      <c r="I726" s="473"/>
      <c r="J726" s="473"/>
      <c r="K726" s="473"/>
      <c r="L726" s="473"/>
      <c r="M726" s="1126"/>
      <c r="N726" s="1127"/>
      <c r="O726" s="1127"/>
      <c r="P726" s="1127"/>
      <c r="Q726" s="1127"/>
      <c r="R726" s="1127"/>
      <c r="S726" s="1127"/>
      <c r="T726" s="1128"/>
      <c r="U726" s="1129"/>
      <c r="V726" s="1127"/>
      <c r="W726" s="1127"/>
      <c r="X726" s="1127"/>
      <c r="Y726" s="1130"/>
    </row>
    <row r="727" spans="3:25" ht="12.75" customHeight="1" outlineLevel="1">
      <c r="C727" s="870" t="s">
        <v>20</v>
      </c>
      <c r="D727" s="503"/>
      <c r="E727" s="503"/>
      <c r="F727" s="503"/>
      <c r="G727" s="473"/>
      <c r="H727" s="473"/>
      <c r="I727" s="473"/>
      <c r="J727" s="473"/>
      <c r="K727" s="473"/>
      <c r="L727" s="473"/>
      <c r="M727" s="1116">
        <f>SUM(M709:M726)</f>
        <v>100.8008</v>
      </c>
      <c r="N727" s="1117">
        <f t="shared" ref="N727:Y727" si="82">SUM(N709:N726)</f>
        <v>100.65999999999995</v>
      </c>
      <c r="O727" s="1117">
        <f t="shared" si="82"/>
        <v>85</v>
      </c>
      <c r="P727" s="1117">
        <f t="shared" si="82"/>
        <v>143.02000000000001</v>
      </c>
      <c r="Q727" s="1117">
        <f t="shared" si="82"/>
        <v>193.22653402000006</v>
      </c>
      <c r="R727" s="1117">
        <f t="shared" si="82"/>
        <v>178.43227125999994</v>
      </c>
      <c r="S727" s="1117">
        <f t="shared" si="82"/>
        <v>165.79546910443216</v>
      </c>
      <c r="T727" s="1118">
        <f t="shared" si="82"/>
        <v>143.64484882649148</v>
      </c>
      <c r="U727" s="1119">
        <f t="shared" si="82"/>
        <v>152.20369426893041</v>
      </c>
      <c r="V727" s="1117">
        <f t="shared" si="82"/>
        <v>127.58768838361374</v>
      </c>
      <c r="W727" s="1117">
        <f t="shared" si="82"/>
        <v>133.0341053055277</v>
      </c>
      <c r="X727" s="1117">
        <f t="shared" si="82"/>
        <v>133.55505009139421</v>
      </c>
      <c r="Y727" s="1120">
        <f t="shared" si="82"/>
        <v>131.39700142748239</v>
      </c>
    </row>
    <row r="728" spans="3:25" outlineLevel="1">
      <c r="C728" s="516"/>
      <c r="D728" s="517"/>
      <c r="E728" s="517"/>
      <c r="F728" s="517"/>
      <c r="G728" s="508"/>
      <c r="H728" s="508"/>
      <c r="I728" s="508"/>
      <c r="J728" s="508"/>
      <c r="K728" s="508"/>
      <c r="L728" s="508"/>
      <c r="M728" s="508"/>
      <c r="N728" s="508"/>
      <c r="O728" s="508"/>
      <c r="P728" s="508"/>
      <c r="Q728" s="508"/>
      <c r="R728" s="508"/>
      <c r="S728" s="508"/>
      <c r="T728" s="508"/>
      <c r="U728" s="508"/>
      <c r="V728" s="508"/>
      <c r="W728" s="508"/>
      <c r="X728" s="508"/>
      <c r="Y728" s="508"/>
    </row>
    <row r="729" spans="3:25" outlineLevel="1">
      <c r="C729" s="500" t="s">
        <v>791</v>
      </c>
      <c r="D729" s="500"/>
      <c r="E729" s="500"/>
      <c r="F729" s="500"/>
      <c r="G729" s="357"/>
      <c r="H729" s="357"/>
      <c r="I729" s="357"/>
      <c r="J729" s="357"/>
      <c r="K729" s="357"/>
      <c r="L729" s="357"/>
      <c r="M729" s="1525">
        <f>-M716</f>
        <v>0</v>
      </c>
      <c r="N729" s="1525">
        <f t="shared" ref="N729:Y729" si="83">-N716</f>
        <v>0</v>
      </c>
      <c r="O729" s="1525">
        <f t="shared" si="83"/>
        <v>0</v>
      </c>
      <c r="P729" s="1525">
        <f t="shared" si="83"/>
        <v>0</v>
      </c>
      <c r="Q729" s="1525">
        <f t="shared" si="83"/>
        <v>0</v>
      </c>
      <c r="R729" s="1525">
        <f t="shared" si="83"/>
        <v>0</v>
      </c>
      <c r="S729" s="1525">
        <f t="shared" si="83"/>
        <v>0</v>
      </c>
      <c r="T729" s="1525">
        <f t="shared" si="83"/>
        <v>0</v>
      </c>
      <c r="U729" s="1525">
        <f t="shared" si="83"/>
        <v>0</v>
      </c>
      <c r="V729" s="1525">
        <f t="shared" si="83"/>
        <v>0</v>
      </c>
      <c r="W729" s="1525">
        <f t="shared" si="83"/>
        <v>0</v>
      </c>
      <c r="X729" s="1525">
        <f t="shared" si="83"/>
        <v>0</v>
      </c>
      <c r="Y729" s="1525">
        <f t="shared" si="83"/>
        <v>0</v>
      </c>
    </row>
    <row r="730" spans="3:25" ht="12.75" customHeight="1" outlineLevel="1">
      <c r="C730" s="500" t="s">
        <v>810</v>
      </c>
      <c r="D730" s="501"/>
      <c r="E730" s="501"/>
      <c r="F730" s="501"/>
      <c r="G730" s="473"/>
      <c r="H730" s="473"/>
      <c r="I730" s="473"/>
      <c r="J730" s="473"/>
      <c r="K730" s="473"/>
      <c r="L730" s="473"/>
      <c r="M730" s="1538">
        <v>0</v>
      </c>
      <c r="N730" s="1538">
        <v>11.35</v>
      </c>
      <c r="O730" s="1538">
        <v>0</v>
      </c>
      <c r="P730" s="1538">
        <v>0</v>
      </c>
      <c r="Q730" s="1538">
        <v>0</v>
      </c>
      <c r="R730" s="1538">
        <v>0</v>
      </c>
      <c r="S730" s="1538">
        <v>0</v>
      </c>
      <c r="T730" s="1538">
        <v>0</v>
      </c>
      <c r="U730" s="1538">
        <v>0</v>
      </c>
      <c r="V730" s="1538">
        <v>0</v>
      </c>
      <c r="W730" s="1538">
        <v>0</v>
      </c>
      <c r="X730" s="1538">
        <v>0</v>
      </c>
      <c r="Y730" s="1538">
        <v>0</v>
      </c>
    </row>
    <row r="731" spans="3:25" outlineLevel="1">
      <c r="C731" s="500" t="s">
        <v>811</v>
      </c>
      <c r="D731" s="500"/>
      <c r="E731" s="500"/>
      <c r="F731" s="500"/>
      <c r="G731" s="473"/>
      <c r="H731" s="473"/>
      <c r="I731" s="473"/>
      <c r="J731" s="473"/>
      <c r="K731" s="473"/>
      <c r="L731" s="473"/>
      <c r="M731" s="1538">
        <v>0</v>
      </c>
      <c r="N731" s="1538">
        <v>0</v>
      </c>
      <c r="O731" s="1538">
        <v>0</v>
      </c>
      <c r="P731" s="1538">
        <v>0</v>
      </c>
      <c r="Q731" s="1538">
        <v>0</v>
      </c>
      <c r="R731" s="1538">
        <v>0</v>
      </c>
      <c r="S731" s="1538">
        <v>0</v>
      </c>
      <c r="T731" s="1538">
        <v>0</v>
      </c>
      <c r="U731" s="1538">
        <v>0</v>
      </c>
      <c r="V731" s="1538">
        <v>0</v>
      </c>
      <c r="W731" s="1538">
        <v>0</v>
      </c>
      <c r="X731" s="1538">
        <v>0</v>
      </c>
      <c r="Y731" s="1538">
        <v>0</v>
      </c>
    </row>
    <row r="732" spans="3:25" outlineLevel="1">
      <c r="C732" s="1336" t="s">
        <v>792</v>
      </c>
      <c r="D732" s="1341"/>
      <c r="E732" s="1341"/>
      <c r="F732" s="1341"/>
      <c r="G732" s="357"/>
      <c r="H732" s="357"/>
      <c r="I732" s="357"/>
      <c r="J732" s="357"/>
      <c r="K732" s="357"/>
      <c r="L732" s="357"/>
      <c r="M732" s="1538"/>
      <c r="N732" s="1538"/>
      <c r="O732" s="1538"/>
      <c r="P732" s="1538"/>
      <c r="Q732" s="1538"/>
      <c r="R732" s="1538"/>
      <c r="S732" s="1538"/>
      <c r="T732" s="1538"/>
      <c r="U732" s="1538"/>
      <c r="V732" s="1538"/>
      <c r="W732" s="1538"/>
      <c r="X732" s="1538"/>
      <c r="Y732" s="1538"/>
    </row>
    <row r="733" spans="3:25" outlineLevel="1">
      <c r="C733" s="1336" t="s">
        <v>792</v>
      </c>
      <c r="D733" s="1341"/>
      <c r="E733" s="1341"/>
      <c r="F733" s="1341"/>
      <c r="G733" s="357"/>
      <c r="H733" s="357"/>
      <c r="I733" s="357"/>
      <c r="J733" s="357"/>
      <c r="K733" s="357"/>
      <c r="L733" s="357"/>
      <c r="M733" s="1538"/>
      <c r="N733" s="1538"/>
      <c r="O733" s="1538"/>
      <c r="P733" s="1538"/>
      <c r="Q733" s="1538"/>
      <c r="R733" s="1538"/>
      <c r="S733" s="1538"/>
      <c r="T733" s="1538"/>
      <c r="U733" s="1538"/>
      <c r="V733" s="1538"/>
      <c r="W733" s="1538"/>
      <c r="X733" s="1538"/>
      <c r="Y733" s="1538"/>
    </row>
    <row r="734" spans="3:25" outlineLevel="1">
      <c r="C734" s="1336" t="s">
        <v>792</v>
      </c>
      <c r="D734" s="1341"/>
      <c r="E734" s="1341"/>
      <c r="F734" s="1341"/>
      <c r="G734" s="357"/>
      <c r="H734" s="357"/>
      <c r="I734" s="357"/>
      <c r="J734" s="357"/>
      <c r="K734" s="357"/>
      <c r="L734" s="357"/>
      <c r="M734" s="1538"/>
      <c r="N734" s="1538"/>
      <c r="O734" s="1538"/>
      <c r="P734" s="1538"/>
      <c r="Q734" s="1538"/>
      <c r="R734" s="1538"/>
      <c r="S734" s="1538"/>
      <c r="T734" s="1538"/>
      <c r="U734" s="1538"/>
      <c r="V734" s="1538"/>
      <c r="W734" s="1538"/>
      <c r="X734" s="1538"/>
      <c r="Y734" s="1538"/>
    </row>
    <row r="735" spans="3:25" outlineLevel="1">
      <c r="C735" s="1336" t="s">
        <v>792</v>
      </c>
      <c r="D735" s="1336"/>
      <c r="E735" s="1336"/>
      <c r="F735" s="1336"/>
      <c r="G735" s="357"/>
      <c r="H735" s="357"/>
      <c r="I735" s="357"/>
      <c r="J735" s="357"/>
      <c r="K735" s="357"/>
      <c r="L735" s="357"/>
      <c r="M735" s="1538"/>
      <c r="N735" s="1538"/>
      <c r="O735" s="1538"/>
      <c r="P735" s="1538"/>
      <c r="Q735" s="1538"/>
      <c r="R735" s="1538"/>
      <c r="S735" s="1538"/>
      <c r="T735" s="1538"/>
      <c r="U735" s="1538"/>
      <c r="V735" s="1538"/>
      <c r="W735" s="1538"/>
      <c r="X735" s="1538"/>
      <c r="Y735" s="1538"/>
    </row>
    <row r="736" spans="3:25" s="1337" customFormat="1" outlineLevel="1">
      <c r="C736" s="1338" t="s">
        <v>807</v>
      </c>
      <c r="D736" s="1339"/>
      <c r="E736" s="1339"/>
      <c r="F736" s="1339"/>
      <c r="G736" s="1269"/>
      <c r="H736" s="1269"/>
      <c r="I736" s="1269"/>
      <c r="J736" s="1269"/>
      <c r="K736" s="1269"/>
      <c r="L736" s="1269"/>
      <c r="M736" s="1525">
        <f>SUM(M729:M735)</f>
        <v>0</v>
      </c>
      <c r="N736" s="1525">
        <f t="shared" ref="N736:Y736" si="84">SUM(N729:N735)</f>
        <v>11.35</v>
      </c>
      <c r="O736" s="1525">
        <f t="shared" si="84"/>
        <v>0</v>
      </c>
      <c r="P736" s="1525">
        <f t="shared" si="84"/>
        <v>0</v>
      </c>
      <c r="Q736" s="1525">
        <f t="shared" si="84"/>
        <v>0</v>
      </c>
      <c r="R736" s="1525">
        <f t="shared" si="84"/>
        <v>0</v>
      </c>
      <c r="S736" s="1525">
        <f t="shared" si="84"/>
        <v>0</v>
      </c>
      <c r="T736" s="1525">
        <f t="shared" si="84"/>
        <v>0</v>
      </c>
      <c r="U736" s="1525">
        <f t="shared" si="84"/>
        <v>0</v>
      </c>
      <c r="V736" s="1525">
        <f t="shared" si="84"/>
        <v>0</v>
      </c>
      <c r="W736" s="1525">
        <f t="shared" si="84"/>
        <v>0</v>
      </c>
      <c r="X736" s="1525">
        <f t="shared" si="84"/>
        <v>0</v>
      </c>
      <c r="Y736" s="1525">
        <f t="shared" si="84"/>
        <v>0</v>
      </c>
    </row>
    <row r="737" spans="2:25" s="1337" customFormat="1" outlineLevel="1">
      <c r="C737" s="1338"/>
      <c r="D737" s="1339"/>
      <c r="E737" s="1339"/>
      <c r="F737" s="1339"/>
      <c r="G737" s="1269"/>
      <c r="H737" s="1269"/>
      <c r="I737" s="1269"/>
      <c r="J737" s="1269"/>
      <c r="K737" s="1269"/>
      <c r="L737" s="1269"/>
      <c r="M737" s="1340"/>
      <c r="N737" s="1340"/>
      <c r="O737" s="1340"/>
      <c r="P737" s="1340"/>
      <c r="Q737" s="1340"/>
      <c r="R737" s="358"/>
      <c r="S737" s="1340"/>
      <c r="T737" s="1340"/>
      <c r="U737" s="1340"/>
      <c r="V737" s="1340"/>
      <c r="W737" s="1340"/>
      <c r="X737" s="1340"/>
      <c r="Y737" s="1340"/>
    </row>
    <row r="738" spans="2:25" outlineLevel="1">
      <c r="C738" s="513" t="s">
        <v>375</v>
      </c>
      <c r="D738" s="510"/>
      <c r="E738" s="510"/>
      <c r="F738" s="510"/>
      <c r="G738" s="511"/>
      <c r="H738" s="511"/>
      <c r="I738" s="511"/>
      <c r="J738" s="511"/>
      <c r="K738" s="511"/>
      <c r="L738" s="511"/>
      <c r="M738" s="361"/>
      <c r="N738" s="361"/>
      <c r="O738" s="361"/>
      <c r="P738" s="361"/>
      <c r="Q738" s="361"/>
      <c r="R738" s="361"/>
      <c r="S738" s="361"/>
      <c r="T738" s="361"/>
      <c r="U738" s="619"/>
      <c r="V738" s="361"/>
      <c r="W738" s="361"/>
      <c r="X738" s="361"/>
      <c r="Y738" s="361"/>
    </row>
    <row r="739" spans="2:25" outlineLevel="1">
      <c r="C739" s="495" t="s">
        <v>126</v>
      </c>
      <c r="D739" s="495"/>
      <c r="E739" s="495"/>
      <c r="F739" s="495"/>
      <c r="G739" s="473"/>
      <c r="H739" s="473"/>
      <c r="I739" s="473"/>
      <c r="J739" s="473"/>
      <c r="K739" s="473"/>
      <c r="L739" s="473"/>
      <c r="M739" s="1502">
        <v>0</v>
      </c>
      <c r="N739" s="1502">
        <v>0</v>
      </c>
      <c r="O739" s="1502">
        <v>0</v>
      </c>
      <c r="P739" s="1502">
        <v>0</v>
      </c>
      <c r="Q739" s="1502">
        <v>0</v>
      </c>
      <c r="R739" s="1502">
        <v>0</v>
      </c>
      <c r="S739" s="1502">
        <v>0</v>
      </c>
      <c r="T739" s="1502">
        <v>0</v>
      </c>
      <c r="U739" s="1502">
        <v>0</v>
      </c>
      <c r="V739" s="1502">
        <v>0</v>
      </c>
      <c r="W739" s="1502">
        <v>0</v>
      </c>
      <c r="X739" s="1502">
        <v>0</v>
      </c>
      <c r="Y739" s="1502">
        <v>0</v>
      </c>
    </row>
    <row r="740" spans="2:25" outlineLevel="1">
      <c r="C740" s="495" t="s">
        <v>127</v>
      </c>
      <c r="D740" s="495"/>
      <c r="E740" s="495"/>
      <c r="F740" s="495"/>
      <c r="G740" s="473"/>
      <c r="H740" s="473"/>
      <c r="I740" s="473"/>
      <c r="J740" s="473"/>
      <c r="K740" s="473"/>
      <c r="L740" s="473"/>
      <c r="M740" s="466">
        <f>1-M739</f>
        <v>1</v>
      </c>
      <c r="N740" s="467">
        <f t="shared" ref="N740:Y740" si="85">1-N739</f>
        <v>1</v>
      </c>
      <c r="O740" s="467">
        <f t="shared" si="85"/>
        <v>1</v>
      </c>
      <c r="P740" s="467">
        <f t="shared" si="85"/>
        <v>1</v>
      </c>
      <c r="Q740" s="467">
        <f t="shared" si="85"/>
        <v>1</v>
      </c>
      <c r="R740" s="467">
        <f t="shared" si="85"/>
        <v>1</v>
      </c>
      <c r="S740" s="467">
        <f t="shared" si="85"/>
        <v>1</v>
      </c>
      <c r="T740" s="595">
        <f t="shared" si="85"/>
        <v>1</v>
      </c>
      <c r="U740" s="620">
        <f t="shared" si="85"/>
        <v>1</v>
      </c>
      <c r="V740" s="467">
        <f t="shared" si="85"/>
        <v>1</v>
      </c>
      <c r="W740" s="467">
        <f t="shared" si="85"/>
        <v>1</v>
      </c>
      <c r="X740" s="467">
        <f t="shared" si="85"/>
        <v>1</v>
      </c>
      <c r="Y740" s="468">
        <f t="shared" si="85"/>
        <v>1</v>
      </c>
    </row>
    <row r="741" spans="2:25" outlineLevel="1">
      <c r="C741" s="516"/>
      <c r="D741" s="517"/>
      <c r="E741" s="517"/>
      <c r="F741" s="517"/>
      <c r="G741" s="508"/>
      <c r="H741" s="508"/>
      <c r="I741" s="508"/>
      <c r="J741" s="508"/>
      <c r="K741" s="508"/>
      <c r="L741" s="508"/>
      <c r="U741" s="600"/>
    </row>
    <row r="742" spans="2:25" outlineLevel="1">
      <c r="C742" s="514" t="s">
        <v>376</v>
      </c>
      <c r="D742" s="515"/>
      <c r="E742" s="515"/>
      <c r="F742" s="515"/>
      <c r="G742" s="511"/>
      <c r="H742" s="511"/>
      <c r="I742" s="511"/>
      <c r="J742" s="511"/>
      <c r="K742" s="511"/>
      <c r="L742" s="511"/>
      <c r="U742" s="600"/>
    </row>
    <row r="743" spans="2:25" ht="12.75" customHeight="1" outlineLevel="1">
      <c r="C743" s="500" t="s">
        <v>377</v>
      </c>
      <c r="D743" s="501"/>
      <c r="E743" s="501"/>
      <c r="F743" s="501"/>
      <c r="G743" s="473"/>
      <c r="H743" s="473"/>
      <c r="I743" s="473"/>
      <c r="J743" s="473"/>
      <c r="K743" s="473"/>
      <c r="L743" s="473"/>
      <c r="M743" s="1131">
        <f>'R8a - Net Debt input'!T426</f>
        <v>3123.4999999999995</v>
      </c>
      <c r="N743" s="1132">
        <f>'R8a - Net Debt input'!U426</f>
        <v>3054.7</v>
      </c>
      <c r="O743" s="1132">
        <f>'R8a - Net Debt input'!V426</f>
        <v>3095.1</v>
      </c>
      <c r="P743" s="1132">
        <f>'R8a - Net Debt input'!W426</f>
        <v>2750.4</v>
      </c>
      <c r="Q743" s="1132">
        <f>'R8a - Net Debt input'!X426</f>
        <v>2622.1555416542647</v>
      </c>
      <c r="R743" s="1132">
        <f>'R8a - Net Debt input'!Y426</f>
        <v>2887.7203389268557</v>
      </c>
      <c r="S743" s="1132">
        <f>'R8a - Net Debt input'!Z426</f>
        <v>3788.245460720806</v>
      </c>
      <c r="T743" s="1133">
        <f>'R8a - Net Debt input'!AA426</f>
        <v>3921.6733302354273</v>
      </c>
      <c r="U743" s="1134">
        <f>'R8a - Net Debt input'!AB426</f>
        <v>4039.0828509295834</v>
      </c>
      <c r="V743" s="1132">
        <f>'R8a - Net Debt input'!AC426</f>
        <v>3302.0042617521126</v>
      </c>
      <c r="W743" s="1132">
        <f>'R8a - Net Debt input'!AD426</f>
        <v>3378.4956965881715</v>
      </c>
      <c r="X743" s="1132">
        <f>'R8a - Net Debt input'!AE426</f>
        <v>3362.4333280764376</v>
      </c>
      <c r="Y743" s="1135">
        <f>'R8a - Net Debt input'!AF426</f>
        <v>3422.7965047023367</v>
      </c>
    </row>
    <row r="744" spans="2:25" ht="12.75" customHeight="1" outlineLevel="1">
      <c r="C744" s="500" t="s">
        <v>20</v>
      </c>
      <c r="D744" s="501"/>
      <c r="E744" s="501"/>
      <c r="F744" s="501"/>
      <c r="G744" s="473"/>
      <c r="H744" s="473"/>
      <c r="I744" s="473"/>
      <c r="J744" s="473"/>
      <c r="K744" s="473"/>
      <c r="L744" s="473"/>
      <c r="M744" s="1397">
        <f>M727</f>
        <v>100.8008</v>
      </c>
      <c r="N744" s="1398">
        <f t="shared" ref="N744:Y744" si="86">N727</f>
        <v>100.65999999999995</v>
      </c>
      <c r="O744" s="1398">
        <f t="shared" si="86"/>
        <v>85</v>
      </c>
      <c r="P744" s="1398">
        <f t="shared" si="86"/>
        <v>143.02000000000001</v>
      </c>
      <c r="Q744" s="1398">
        <f t="shared" si="86"/>
        <v>193.22653402000006</v>
      </c>
      <c r="R744" s="1398">
        <f t="shared" si="86"/>
        <v>178.43227125999994</v>
      </c>
      <c r="S744" s="1398">
        <f t="shared" si="86"/>
        <v>165.79546910443216</v>
      </c>
      <c r="T744" s="1399">
        <f t="shared" si="86"/>
        <v>143.64484882649148</v>
      </c>
      <c r="U744" s="1400">
        <f t="shared" si="86"/>
        <v>152.20369426893041</v>
      </c>
      <c r="V744" s="1398">
        <f t="shared" si="86"/>
        <v>127.58768838361374</v>
      </c>
      <c r="W744" s="1398">
        <f t="shared" si="86"/>
        <v>133.0341053055277</v>
      </c>
      <c r="X744" s="1398">
        <f t="shared" si="86"/>
        <v>133.55505009139421</v>
      </c>
      <c r="Y744" s="1401">
        <f t="shared" si="86"/>
        <v>131.39700142748239</v>
      </c>
    </row>
    <row r="745" spans="2:25">
      <c r="C745" s="506"/>
      <c r="D745" s="508"/>
      <c r="E745" s="508"/>
      <c r="F745" s="508"/>
      <c r="G745" s="508"/>
      <c r="H745" s="508"/>
      <c r="I745" s="508"/>
      <c r="J745" s="508"/>
      <c r="K745" s="508"/>
      <c r="L745" s="508"/>
      <c r="M745" s="357"/>
      <c r="U745" s="600"/>
    </row>
    <row r="746" spans="2:25">
      <c r="C746" s="357"/>
      <c r="D746" s="361"/>
      <c r="E746" s="357"/>
      <c r="F746" s="357"/>
      <c r="G746" s="357"/>
      <c r="H746" s="357"/>
      <c r="I746" s="357"/>
      <c r="J746" s="357"/>
      <c r="K746" s="357"/>
      <c r="L746" s="357"/>
      <c r="M746" s="361"/>
      <c r="N746" s="358"/>
      <c r="O746" s="358"/>
      <c r="P746" s="358"/>
      <c r="T746" s="358"/>
      <c r="U746" s="619"/>
      <c r="V746" s="358"/>
      <c r="W746" s="358"/>
      <c r="X746" s="358"/>
    </row>
    <row r="747" spans="2:25" ht="15">
      <c r="B747" s="559" t="s">
        <v>378</v>
      </c>
      <c r="C747" s="552"/>
      <c r="D747" s="550"/>
      <c r="E747" s="552"/>
      <c r="F747" s="552"/>
      <c r="G747" s="552"/>
      <c r="H747" s="552"/>
      <c r="I747" s="552"/>
      <c r="J747" s="552"/>
      <c r="K747" s="552"/>
      <c r="L747" s="552"/>
      <c r="M747" s="550"/>
      <c r="N747" s="551"/>
      <c r="O747" s="551"/>
      <c r="P747" s="551"/>
      <c r="Q747" s="551"/>
      <c r="R747" s="551"/>
      <c r="S747" s="551"/>
      <c r="T747" s="551"/>
      <c r="U747" s="616"/>
      <c r="V747" s="551"/>
      <c r="W747" s="551"/>
      <c r="X747" s="551"/>
      <c r="Y747" s="551"/>
    </row>
    <row r="748" spans="2:25" outlineLevel="1">
      <c r="B748" s="372" t="s">
        <v>379</v>
      </c>
      <c r="C748" s="357"/>
      <c r="D748" s="361"/>
      <c r="E748" s="357"/>
      <c r="F748" s="357"/>
      <c r="G748" s="357"/>
      <c r="H748" s="357"/>
      <c r="I748" s="357"/>
      <c r="J748" s="357"/>
      <c r="K748" s="357"/>
      <c r="L748" s="357"/>
      <c r="M748" s="361"/>
      <c r="N748" s="358"/>
      <c r="O748" s="358"/>
      <c r="P748" s="358"/>
      <c r="T748" s="358"/>
      <c r="U748" s="619"/>
      <c r="V748" s="358"/>
      <c r="W748" s="358"/>
      <c r="X748" s="358"/>
    </row>
    <row r="749" spans="2:25" outlineLevel="1">
      <c r="C749" s="509" t="s">
        <v>380</v>
      </c>
      <c r="D749" s="510"/>
      <c r="E749" s="509"/>
      <c r="F749" s="512"/>
      <c r="G749" s="511"/>
      <c r="H749" s="511"/>
      <c r="I749" s="511"/>
      <c r="J749" s="511"/>
      <c r="K749" s="511"/>
      <c r="L749" s="511"/>
      <c r="M749" s="377"/>
      <c r="N749" s="377"/>
      <c r="O749" s="377"/>
      <c r="P749" s="377"/>
      <c r="Q749" s="377"/>
      <c r="R749" s="377"/>
      <c r="S749" s="377"/>
      <c r="T749" s="377"/>
      <c r="U749" s="618"/>
      <c r="V749" s="377"/>
      <c r="W749" s="377"/>
      <c r="X749" s="377"/>
      <c r="Y749" s="377"/>
    </row>
    <row r="750" spans="2:25" outlineLevel="1">
      <c r="C750" s="494" t="s">
        <v>346</v>
      </c>
      <c r="D750" s="495"/>
      <c r="E750" s="496"/>
      <c r="F750" s="473"/>
      <c r="G750" s="473"/>
      <c r="H750" s="473"/>
      <c r="I750" s="473"/>
      <c r="J750" s="473"/>
      <c r="K750" s="473"/>
      <c r="L750" s="473"/>
      <c r="M750" s="1522">
        <v>0</v>
      </c>
      <c r="N750" s="1522">
        <v>0</v>
      </c>
      <c r="O750" s="1522">
        <v>0</v>
      </c>
      <c r="P750" s="1522">
        <v>0</v>
      </c>
      <c r="Q750" s="1522">
        <v>0</v>
      </c>
      <c r="R750" s="1522">
        <v>0</v>
      </c>
      <c r="S750" s="1522">
        <v>0</v>
      </c>
      <c r="T750" s="1522">
        <v>0</v>
      </c>
      <c r="U750" s="1522">
        <v>0</v>
      </c>
      <c r="V750" s="1522">
        <v>0</v>
      </c>
      <c r="W750" s="1522">
        <v>0</v>
      </c>
      <c r="X750" s="1522">
        <v>0</v>
      </c>
      <c r="Y750" s="1522">
        <v>0</v>
      </c>
    </row>
    <row r="751" spans="2:25" outlineLevel="1">
      <c r="C751" s="494" t="s">
        <v>347</v>
      </c>
      <c r="D751" s="495"/>
      <c r="E751" s="496"/>
      <c r="F751" s="496"/>
      <c r="G751" s="473"/>
      <c r="H751" s="473"/>
      <c r="I751" s="473"/>
      <c r="J751" s="473"/>
      <c r="K751" s="473"/>
      <c r="L751" s="473"/>
      <c r="M751" s="1522">
        <v>0</v>
      </c>
      <c r="N751" s="1522">
        <v>0</v>
      </c>
      <c r="O751" s="1522">
        <v>0</v>
      </c>
      <c r="P751" s="1522">
        <v>0</v>
      </c>
      <c r="Q751" s="1522">
        <v>0</v>
      </c>
      <c r="R751" s="1522">
        <v>0</v>
      </c>
      <c r="S751" s="1522">
        <v>0</v>
      </c>
      <c r="T751" s="1522">
        <v>0</v>
      </c>
      <c r="U751" s="1522">
        <v>0</v>
      </c>
      <c r="V751" s="1522">
        <v>0</v>
      </c>
      <c r="W751" s="1522">
        <v>0</v>
      </c>
      <c r="X751" s="1522">
        <v>0</v>
      </c>
      <c r="Y751" s="1522">
        <v>0</v>
      </c>
    </row>
    <row r="752" spans="2:25" outlineLevel="1">
      <c r="B752" s="374" t="s">
        <v>283</v>
      </c>
      <c r="C752" s="504" t="s">
        <v>285</v>
      </c>
      <c r="D752" s="495"/>
      <c r="E752" s="496"/>
      <c r="F752" s="496"/>
      <c r="G752" s="473"/>
      <c r="H752" s="473"/>
      <c r="I752" s="473"/>
      <c r="J752" s="473"/>
      <c r="K752" s="473"/>
      <c r="L752" s="473"/>
      <c r="M752" s="1550">
        <f t="shared" ref="M752:Y752" si="87">M116</f>
        <v>0</v>
      </c>
      <c r="N752" s="1548">
        <f t="shared" si="87"/>
        <v>0</v>
      </c>
      <c r="O752" s="1548">
        <f t="shared" si="87"/>
        <v>0</v>
      </c>
      <c r="P752" s="1548">
        <f t="shared" si="87"/>
        <v>0</v>
      </c>
      <c r="Q752" s="1122">
        <f t="shared" si="87"/>
        <v>110.89999999999999</v>
      </c>
      <c r="R752" s="1122">
        <f t="shared" si="87"/>
        <v>101.80000000000001</v>
      </c>
      <c r="S752" s="1122">
        <f t="shared" si="87"/>
        <v>89.899999999999977</v>
      </c>
      <c r="T752" s="1123">
        <f t="shared" si="87"/>
        <v>82.093372243011586</v>
      </c>
      <c r="U752" s="1124">
        <f t="shared" si="87"/>
        <v>76.429152753068166</v>
      </c>
      <c r="V752" s="1122">
        <f t="shared" si="87"/>
        <v>62.766027334163589</v>
      </c>
      <c r="W752" s="1122">
        <f t="shared" si="87"/>
        <v>62.328807996835117</v>
      </c>
      <c r="X752" s="1122">
        <f t="shared" si="87"/>
        <v>60.661410313321156</v>
      </c>
      <c r="Y752" s="1125">
        <f t="shared" si="87"/>
        <v>55.494984042841999</v>
      </c>
    </row>
    <row r="753" spans="2:25" outlineLevel="1">
      <c r="B753" s="374" t="s">
        <v>283</v>
      </c>
      <c r="C753" s="494" t="s">
        <v>348</v>
      </c>
      <c r="D753" s="495"/>
      <c r="E753" s="496"/>
      <c r="F753" s="496"/>
      <c r="G753" s="473"/>
      <c r="H753" s="473"/>
      <c r="I753" s="473"/>
      <c r="J753" s="473"/>
      <c r="K753" s="473"/>
      <c r="L753" s="473"/>
      <c r="M753" s="1550">
        <f t="shared" ref="M753:Y753" si="88">M148</f>
        <v>0</v>
      </c>
      <c r="N753" s="1548">
        <f t="shared" si="88"/>
        <v>0</v>
      </c>
      <c r="O753" s="1548">
        <f t="shared" si="88"/>
        <v>0</v>
      </c>
      <c r="P753" s="1548">
        <f t="shared" si="88"/>
        <v>0</v>
      </c>
      <c r="Q753" s="1122">
        <f t="shared" si="88"/>
        <v>10</v>
      </c>
      <c r="R753" s="1122">
        <f t="shared" si="88"/>
        <v>10.399999999999999</v>
      </c>
      <c r="S753" s="1122">
        <f t="shared" si="88"/>
        <v>10.7</v>
      </c>
      <c r="T753" s="1123">
        <f t="shared" si="88"/>
        <v>10.7</v>
      </c>
      <c r="U753" s="1124">
        <f t="shared" si="88"/>
        <v>10.7</v>
      </c>
      <c r="V753" s="1548">
        <f t="shared" si="88"/>
        <v>0</v>
      </c>
      <c r="W753" s="1548">
        <f t="shared" si="88"/>
        <v>0</v>
      </c>
      <c r="X753" s="1548">
        <f t="shared" si="88"/>
        <v>0</v>
      </c>
      <c r="Y753" s="1549">
        <f t="shared" si="88"/>
        <v>0</v>
      </c>
    </row>
    <row r="754" spans="2:25" outlineLevel="1">
      <c r="B754" s="374" t="s">
        <v>309</v>
      </c>
      <c r="C754" s="494" t="s">
        <v>349</v>
      </c>
      <c r="D754" s="495"/>
      <c r="E754" s="496"/>
      <c r="F754" s="496"/>
      <c r="G754" s="473"/>
      <c r="H754" s="473"/>
      <c r="I754" s="473"/>
      <c r="J754" s="473"/>
      <c r="K754" s="473"/>
      <c r="L754" s="473"/>
      <c r="M754" s="1550">
        <f t="shared" ref="M754:Y754" si="89">M181</f>
        <v>0</v>
      </c>
      <c r="N754" s="1548">
        <f t="shared" si="89"/>
        <v>0</v>
      </c>
      <c r="O754" s="1548">
        <f t="shared" si="89"/>
        <v>0</v>
      </c>
      <c r="P754" s="1548">
        <f t="shared" si="89"/>
        <v>0</v>
      </c>
      <c r="Q754" s="1548">
        <f t="shared" si="89"/>
        <v>0</v>
      </c>
      <c r="R754" s="1548">
        <f t="shared" si="89"/>
        <v>0</v>
      </c>
      <c r="S754" s="1548">
        <f t="shared" si="89"/>
        <v>0</v>
      </c>
      <c r="T754" s="1551">
        <f t="shared" si="89"/>
        <v>0</v>
      </c>
      <c r="U754" s="1547">
        <f t="shared" si="89"/>
        <v>0</v>
      </c>
      <c r="V754" s="1548">
        <f t="shared" si="89"/>
        <v>0</v>
      </c>
      <c r="W754" s="1548">
        <f t="shared" si="89"/>
        <v>0</v>
      </c>
      <c r="X754" s="1548">
        <f t="shared" si="89"/>
        <v>0</v>
      </c>
      <c r="Y754" s="1549">
        <f t="shared" si="89"/>
        <v>0</v>
      </c>
    </row>
    <row r="755" spans="2:25" outlineLevel="1">
      <c r="B755" s="374" t="s">
        <v>717</v>
      </c>
      <c r="C755" s="494" t="s">
        <v>720</v>
      </c>
      <c r="D755" s="495"/>
      <c r="E755" s="496"/>
      <c r="F755" s="496"/>
      <c r="G755" s="473"/>
      <c r="H755" s="473"/>
      <c r="I755" s="473"/>
      <c r="J755" s="473"/>
      <c r="K755" s="473"/>
      <c r="L755" s="473"/>
      <c r="M755" s="1121">
        <f t="shared" ref="M755:Y755" si="90">SUM(M323,M509,M543,M567,M591,M630,M652)</f>
        <v>-54</v>
      </c>
      <c r="N755" s="1122">
        <f t="shared" si="90"/>
        <v>-60</v>
      </c>
      <c r="O755" s="1122">
        <f t="shared" si="90"/>
        <v>-69</v>
      </c>
      <c r="P755" s="1122">
        <f t="shared" si="90"/>
        <v>-64</v>
      </c>
      <c r="Q755" s="1122">
        <f t="shared" si="90"/>
        <v>-29.475981789999999</v>
      </c>
      <c r="R755" s="1122">
        <f t="shared" si="90"/>
        <v>-12</v>
      </c>
      <c r="S755" s="1122">
        <f t="shared" si="90"/>
        <v>-8.8999999999999986</v>
      </c>
      <c r="T755" s="1123">
        <f t="shared" si="90"/>
        <v>-41.032394732582169</v>
      </c>
      <c r="U755" s="1124">
        <f t="shared" si="90"/>
        <v>-30.931433124826</v>
      </c>
      <c r="V755" s="1122">
        <f t="shared" si="90"/>
        <v>-12.976361407997885</v>
      </c>
      <c r="W755" s="1122">
        <f t="shared" si="90"/>
        <v>-12.518950538058162</v>
      </c>
      <c r="X755" s="1122">
        <f t="shared" si="90"/>
        <v>-12.313315813839743</v>
      </c>
      <c r="Y755" s="1125">
        <f t="shared" si="90"/>
        <v>-11.486661452919256</v>
      </c>
    </row>
    <row r="756" spans="2:25" outlineLevel="1">
      <c r="C756" s="867" t="s">
        <v>350</v>
      </c>
      <c r="D756" s="868"/>
      <c r="E756" s="869"/>
      <c r="F756" s="869"/>
      <c r="G756" s="473"/>
      <c r="H756" s="473"/>
      <c r="I756" s="473"/>
      <c r="J756" s="473"/>
      <c r="K756" s="473"/>
      <c r="L756" s="473"/>
      <c r="M756" s="1522"/>
      <c r="N756" s="1522"/>
      <c r="O756" s="1522"/>
      <c r="P756" s="1522"/>
      <c r="Q756" s="1522"/>
      <c r="R756" s="1522"/>
      <c r="S756" s="1522"/>
      <c r="T756" s="1522"/>
      <c r="U756" s="1522"/>
      <c r="V756" s="1522"/>
      <c r="W756" s="1522"/>
      <c r="X756" s="1522"/>
      <c r="Y756" s="1522"/>
    </row>
    <row r="757" spans="2:25" outlineLevel="1">
      <c r="C757" s="497" t="s">
        <v>381</v>
      </c>
      <c r="D757" s="495"/>
      <c r="E757" s="496"/>
      <c r="F757" s="496"/>
      <c r="G757" s="473"/>
      <c r="H757" s="473"/>
      <c r="I757" s="473"/>
      <c r="J757" s="473"/>
      <c r="K757" s="473"/>
      <c r="L757" s="473"/>
      <c r="M757" s="1121">
        <f>SUM(M750:M756)</f>
        <v>-54</v>
      </c>
      <c r="N757" s="1122">
        <f t="shared" ref="N757:Y757" si="91">SUM(N750:N756)</f>
        <v>-60</v>
      </c>
      <c r="O757" s="1122">
        <f t="shared" si="91"/>
        <v>-69</v>
      </c>
      <c r="P757" s="1122">
        <f t="shared" si="91"/>
        <v>-64</v>
      </c>
      <c r="Q757" s="1122">
        <f t="shared" si="91"/>
        <v>91.424018209999986</v>
      </c>
      <c r="R757" s="1122">
        <f t="shared" si="91"/>
        <v>100.20000000000002</v>
      </c>
      <c r="S757" s="1122">
        <f t="shared" si="91"/>
        <v>91.699999999999989</v>
      </c>
      <c r="T757" s="1123">
        <f t="shared" si="91"/>
        <v>51.76097751042942</v>
      </c>
      <c r="U757" s="1124">
        <f t="shared" si="91"/>
        <v>56.197719628242169</v>
      </c>
      <c r="V757" s="1122">
        <f t="shared" si="91"/>
        <v>49.789665926165704</v>
      </c>
      <c r="W757" s="1122">
        <f t="shared" si="91"/>
        <v>49.809857458776953</v>
      </c>
      <c r="X757" s="1122">
        <f t="shared" si="91"/>
        <v>48.348094499481412</v>
      </c>
      <c r="Y757" s="1125">
        <f t="shared" si="91"/>
        <v>44.008322589922741</v>
      </c>
    </row>
    <row r="758" spans="2:25" outlineLevel="1">
      <c r="C758" s="494" t="s">
        <v>353</v>
      </c>
      <c r="D758" s="495"/>
      <c r="E758" s="496"/>
      <c r="F758" s="496"/>
      <c r="G758" s="473"/>
      <c r="H758" s="473"/>
      <c r="I758" s="473"/>
      <c r="J758" s="473"/>
      <c r="K758" s="473"/>
      <c r="L758" s="473"/>
      <c r="M758" s="1538">
        <v>0</v>
      </c>
      <c r="N758" s="1538">
        <v>0</v>
      </c>
      <c r="O758" s="1538">
        <v>0</v>
      </c>
      <c r="P758" s="1538">
        <v>0</v>
      </c>
      <c r="Q758" s="1538">
        <v>0</v>
      </c>
      <c r="R758" s="1538">
        <v>0</v>
      </c>
      <c r="S758" s="1538">
        <v>0</v>
      </c>
      <c r="T758" s="1538">
        <v>0</v>
      </c>
      <c r="U758" s="1538">
        <v>0</v>
      </c>
      <c r="V758" s="1538">
        <v>0</v>
      </c>
      <c r="W758" s="1538">
        <v>0</v>
      </c>
      <c r="X758" s="1538">
        <v>0</v>
      </c>
      <c r="Y758" s="1538">
        <v>0</v>
      </c>
    </row>
    <row r="759" spans="2:25" outlineLevel="1">
      <c r="C759" s="494" t="s">
        <v>382</v>
      </c>
      <c r="D759" s="495"/>
      <c r="E759" s="496"/>
      <c r="F759" s="496"/>
      <c r="G759" s="473"/>
      <c r="H759" s="473"/>
      <c r="I759" s="473"/>
      <c r="J759" s="473"/>
      <c r="K759" s="473"/>
      <c r="L759" s="473"/>
      <c r="M759" s="1538">
        <v>0</v>
      </c>
      <c r="N759" s="1538">
        <v>0</v>
      </c>
      <c r="O759" s="1538">
        <v>0</v>
      </c>
      <c r="P759" s="1538">
        <v>0</v>
      </c>
      <c r="Q759" s="1538">
        <v>0</v>
      </c>
      <c r="R759" s="1538">
        <v>0</v>
      </c>
      <c r="S759" s="1538">
        <v>0</v>
      </c>
      <c r="T759" s="1538">
        <v>0</v>
      </c>
      <c r="U759" s="1538">
        <v>0</v>
      </c>
      <c r="V759" s="1538">
        <v>0</v>
      </c>
      <c r="W759" s="1538">
        <v>0</v>
      </c>
      <c r="X759" s="1538">
        <v>0</v>
      </c>
      <c r="Y759" s="1538">
        <v>0</v>
      </c>
    </row>
    <row r="760" spans="2:25" outlineLevel="1">
      <c r="C760" s="494" t="s">
        <v>367</v>
      </c>
      <c r="D760" s="495"/>
      <c r="E760" s="498"/>
      <c r="F760" s="498"/>
      <c r="G760" s="473"/>
      <c r="H760" s="473"/>
      <c r="I760" s="473"/>
      <c r="J760" s="473"/>
      <c r="K760" s="473"/>
      <c r="L760" s="473"/>
      <c r="M760" s="1538">
        <v>0</v>
      </c>
      <c r="N760" s="1538">
        <v>0</v>
      </c>
      <c r="O760" s="1538">
        <v>0</v>
      </c>
      <c r="P760" s="1538">
        <v>0</v>
      </c>
      <c r="Q760" s="1538">
        <v>0</v>
      </c>
      <c r="R760" s="1538">
        <v>0</v>
      </c>
      <c r="S760" s="1538">
        <v>0</v>
      </c>
      <c r="T760" s="1538">
        <v>0</v>
      </c>
      <c r="U760" s="1538">
        <v>0</v>
      </c>
      <c r="V760" s="1538">
        <v>0</v>
      </c>
      <c r="W760" s="1538">
        <v>0</v>
      </c>
      <c r="X760" s="1538">
        <v>0</v>
      </c>
      <c r="Y760" s="1538">
        <v>0</v>
      </c>
    </row>
    <row r="761" spans="2:25" outlineLevel="1">
      <c r="C761" s="867" t="s">
        <v>1077</v>
      </c>
      <c r="D761" s="868"/>
      <c r="E761" s="869"/>
      <c r="F761" s="869"/>
      <c r="G761" s="473"/>
      <c r="H761" s="473"/>
      <c r="I761" s="473"/>
      <c r="J761" s="473"/>
      <c r="K761" s="473"/>
      <c r="L761" s="473"/>
      <c r="M761" s="1538">
        <v>0</v>
      </c>
      <c r="N761" s="1538">
        <v>0</v>
      </c>
      <c r="O761" s="1538">
        <v>0</v>
      </c>
      <c r="P761" s="1538">
        <v>0</v>
      </c>
      <c r="Q761" s="1538">
        <v>0</v>
      </c>
      <c r="R761" s="1538">
        <v>0</v>
      </c>
      <c r="S761" s="1101">
        <v>-1.2</v>
      </c>
      <c r="T761" s="1538">
        <v>0</v>
      </c>
      <c r="U761" s="1538">
        <v>0</v>
      </c>
      <c r="V761" s="1538">
        <v>0</v>
      </c>
      <c r="W761" s="1538">
        <v>0</v>
      </c>
      <c r="X761" s="1538">
        <v>0</v>
      </c>
      <c r="Y761" s="1538">
        <v>0</v>
      </c>
    </row>
    <row r="762" spans="2:25" outlineLevel="1">
      <c r="C762" s="497" t="s">
        <v>383</v>
      </c>
      <c r="D762" s="495"/>
      <c r="E762" s="496"/>
      <c r="F762" s="496"/>
      <c r="G762" s="473"/>
      <c r="H762" s="473"/>
      <c r="I762" s="473"/>
      <c r="J762" s="473"/>
      <c r="K762" s="473"/>
      <c r="L762" s="473"/>
      <c r="M762" s="1116">
        <f>SUM(M757:M761)</f>
        <v>-54</v>
      </c>
      <c r="N762" s="1117">
        <f t="shared" ref="N762:Y762" si="92">SUM(N757:N761)</f>
        <v>-60</v>
      </c>
      <c r="O762" s="1117">
        <f t="shared" si="92"/>
        <v>-69</v>
      </c>
      <c r="P762" s="1117">
        <f t="shared" si="92"/>
        <v>-64</v>
      </c>
      <c r="Q762" s="1117">
        <f t="shared" si="92"/>
        <v>91.424018209999986</v>
      </c>
      <c r="R762" s="1117">
        <f t="shared" si="92"/>
        <v>100.20000000000002</v>
      </c>
      <c r="S762" s="1117">
        <f t="shared" si="92"/>
        <v>90.499999999999986</v>
      </c>
      <c r="T762" s="1118">
        <f t="shared" si="92"/>
        <v>51.76097751042942</v>
      </c>
      <c r="U762" s="1119">
        <f t="shared" si="92"/>
        <v>56.197719628242169</v>
      </c>
      <c r="V762" s="1117">
        <f t="shared" si="92"/>
        <v>49.789665926165704</v>
      </c>
      <c r="W762" s="1117">
        <f t="shared" si="92"/>
        <v>49.809857458776953</v>
      </c>
      <c r="X762" s="1117">
        <f t="shared" si="92"/>
        <v>48.348094499481412</v>
      </c>
      <c r="Y762" s="1120">
        <f t="shared" si="92"/>
        <v>44.008322589922741</v>
      </c>
    </row>
    <row r="763" spans="2:25" outlineLevel="1">
      <c r="C763" s="508"/>
      <c r="D763" s="506"/>
      <c r="E763" s="508"/>
      <c r="F763" s="508"/>
      <c r="G763" s="508"/>
      <c r="H763" s="508"/>
      <c r="I763" s="508"/>
      <c r="J763" s="508"/>
      <c r="K763" s="508"/>
      <c r="L763" s="508"/>
      <c r="M763" s="508"/>
      <c r="N763" s="508"/>
      <c r="O763" s="508"/>
      <c r="P763" s="508"/>
      <c r="Q763" s="508"/>
      <c r="R763" s="508"/>
      <c r="S763" s="508"/>
      <c r="T763" s="508"/>
      <c r="U763" s="508"/>
      <c r="V763" s="508"/>
      <c r="W763" s="508"/>
      <c r="X763" s="508"/>
      <c r="Y763" s="508"/>
    </row>
    <row r="764" spans="2:25" outlineLevel="1">
      <c r="C764" s="357"/>
      <c r="D764" s="361"/>
      <c r="E764" s="357"/>
      <c r="F764" s="357"/>
      <c r="G764" s="357"/>
      <c r="H764" s="357"/>
      <c r="I764" s="357"/>
      <c r="J764" s="357"/>
      <c r="K764" s="357"/>
      <c r="L764" s="357"/>
      <c r="M764" s="585"/>
      <c r="N764" s="585"/>
      <c r="O764" s="585"/>
      <c r="P764" s="586"/>
      <c r="Q764" s="586"/>
      <c r="R764" s="586"/>
      <c r="S764" s="586"/>
      <c r="T764" s="586"/>
      <c r="U764" s="621"/>
      <c r="V764" s="586"/>
      <c r="W764" s="586"/>
      <c r="X764" s="586"/>
      <c r="Y764" s="586"/>
    </row>
    <row r="765" spans="2:25" outlineLevel="1">
      <c r="C765" s="509" t="s">
        <v>384</v>
      </c>
      <c r="D765" s="510"/>
      <c r="E765" s="509"/>
      <c r="F765" s="512"/>
      <c r="G765" s="511"/>
      <c r="H765" s="511"/>
      <c r="I765" s="511"/>
      <c r="J765" s="511"/>
      <c r="K765" s="511"/>
      <c r="L765" s="511"/>
      <c r="M765" s="587"/>
      <c r="N765" s="587"/>
      <c r="O765" s="587"/>
      <c r="P765" s="587"/>
      <c r="Q765" s="587"/>
      <c r="R765" s="587"/>
      <c r="S765" s="587"/>
      <c r="T765" s="587"/>
      <c r="U765" s="622"/>
      <c r="V765" s="587"/>
      <c r="W765" s="587"/>
      <c r="X765" s="587"/>
      <c r="Y765" s="587"/>
    </row>
    <row r="766" spans="2:25" outlineLevel="1">
      <c r="C766" s="494" t="s">
        <v>360</v>
      </c>
      <c r="D766" s="495"/>
      <c r="E766" s="496"/>
      <c r="F766" s="496"/>
      <c r="G766" s="473"/>
      <c r="H766" s="473"/>
      <c r="I766" s="473"/>
      <c r="J766" s="473"/>
      <c r="K766" s="473"/>
      <c r="L766" s="473"/>
      <c r="M766" s="1522">
        <v>0</v>
      </c>
      <c r="N766" s="1522">
        <v>0</v>
      </c>
      <c r="O766" s="1522">
        <v>0</v>
      </c>
      <c r="P766" s="1522">
        <v>0</v>
      </c>
      <c r="Q766" s="1522">
        <v>0</v>
      </c>
      <c r="R766" s="1522">
        <v>0</v>
      </c>
      <c r="S766" s="1522">
        <v>0</v>
      </c>
      <c r="T766" s="1522">
        <v>0</v>
      </c>
      <c r="U766" s="1522">
        <v>0</v>
      </c>
      <c r="V766" s="1522">
        <v>0</v>
      </c>
      <c r="W766" s="1522">
        <v>0</v>
      </c>
      <c r="X766" s="1522">
        <v>0</v>
      </c>
      <c r="Y766" s="1522">
        <v>0</v>
      </c>
    </row>
    <row r="767" spans="2:25" outlineLevel="1">
      <c r="C767" s="496" t="s">
        <v>361</v>
      </c>
      <c r="D767" s="495"/>
      <c r="E767" s="496"/>
      <c r="F767" s="496"/>
      <c r="G767" s="473"/>
      <c r="H767" s="473"/>
      <c r="I767" s="473"/>
      <c r="J767" s="473"/>
      <c r="K767" s="473"/>
      <c r="L767" s="473"/>
      <c r="M767" s="1522">
        <v>0</v>
      </c>
      <c r="N767" s="1522">
        <v>0</v>
      </c>
      <c r="O767" s="1522">
        <v>0</v>
      </c>
      <c r="P767" s="1522">
        <v>0</v>
      </c>
      <c r="Q767" s="1522">
        <v>0</v>
      </c>
      <c r="R767" s="1522">
        <v>0</v>
      </c>
      <c r="S767" s="1522">
        <v>0</v>
      </c>
      <c r="T767" s="1522">
        <v>0</v>
      </c>
      <c r="U767" s="1522">
        <v>0</v>
      </c>
      <c r="V767" s="1522">
        <v>0</v>
      </c>
      <c r="W767" s="1522">
        <v>0</v>
      </c>
      <c r="X767" s="1522">
        <v>0</v>
      </c>
      <c r="Y767" s="1522">
        <v>0</v>
      </c>
    </row>
    <row r="768" spans="2:25" outlineLevel="1">
      <c r="C768" s="496" t="s">
        <v>362</v>
      </c>
      <c r="D768" s="495"/>
      <c r="E768" s="496"/>
      <c r="F768" s="496"/>
      <c r="G768" s="473"/>
      <c r="H768" s="473"/>
      <c r="I768" s="473"/>
      <c r="J768" s="473"/>
      <c r="K768" s="473"/>
      <c r="L768" s="473"/>
      <c r="M768" s="1522">
        <v>0</v>
      </c>
      <c r="N768" s="1522">
        <v>0</v>
      </c>
      <c r="O768" s="1522">
        <v>0</v>
      </c>
      <c r="P768" s="1522">
        <v>0</v>
      </c>
      <c r="Q768" s="1522">
        <v>0</v>
      </c>
      <c r="R768" s="1522">
        <v>0</v>
      </c>
      <c r="S768" s="1522">
        <v>0</v>
      </c>
      <c r="T768" s="1522">
        <v>0</v>
      </c>
      <c r="U768" s="1522">
        <v>0</v>
      </c>
      <c r="V768" s="1522">
        <v>0</v>
      </c>
      <c r="W768" s="1522">
        <v>0</v>
      </c>
      <c r="X768" s="1522">
        <v>0</v>
      </c>
      <c r="Y768" s="1522">
        <v>0</v>
      </c>
    </row>
    <row r="769" spans="2:26" outlineLevel="1">
      <c r="B769" s="374" t="s">
        <v>320</v>
      </c>
      <c r="C769" s="494" t="s">
        <v>363</v>
      </c>
      <c r="D769" s="495"/>
      <c r="E769" s="496"/>
      <c r="F769" s="496"/>
      <c r="G769" s="473"/>
      <c r="H769" s="473"/>
      <c r="I769" s="473"/>
      <c r="J769" s="473"/>
      <c r="K769" s="473"/>
      <c r="L769" s="473"/>
      <c r="M769" s="1550">
        <f t="shared" ref="M769:Y769" si="93">M214</f>
        <v>0</v>
      </c>
      <c r="N769" s="1548">
        <f t="shared" si="93"/>
        <v>0</v>
      </c>
      <c r="O769" s="1548">
        <f t="shared" si="93"/>
        <v>0</v>
      </c>
      <c r="P769" s="1548">
        <f t="shared" si="93"/>
        <v>0</v>
      </c>
      <c r="Q769" s="1122">
        <f t="shared" si="93"/>
        <v>-5.0999999999999996</v>
      </c>
      <c r="R769" s="1122">
        <f t="shared" si="93"/>
        <v>-10</v>
      </c>
      <c r="S769" s="1122">
        <f t="shared" si="93"/>
        <v>-5.2654279200000014</v>
      </c>
      <c r="T769" s="1123">
        <f t="shared" si="93"/>
        <v>-2.9228431500000003</v>
      </c>
      <c r="U769" s="1547">
        <f t="shared" si="93"/>
        <v>0</v>
      </c>
      <c r="V769" s="1548">
        <f t="shared" si="93"/>
        <v>0</v>
      </c>
      <c r="W769" s="1548">
        <f t="shared" si="93"/>
        <v>0</v>
      </c>
      <c r="X769" s="1548">
        <f t="shared" si="93"/>
        <v>0</v>
      </c>
      <c r="Y769" s="1549">
        <f t="shared" si="93"/>
        <v>0</v>
      </c>
    </row>
    <row r="770" spans="2:26" outlineLevel="1">
      <c r="C770" s="497" t="s">
        <v>364</v>
      </c>
      <c r="D770" s="495"/>
      <c r="E770" s="496"/>
      <c r="F770" s="496"/>
      <c r="G770" s="473"/>
      <c r="H770" s="473"/>
      <c r="I770" s="473"/>
      <c r="J770" s="473"/>
      <c r="K770" s="473"/>
      <c r="L770" s="473"/>
      <c r="M770" s="1550">
        <f t="shared" ref="M770:Y770" si="94">SUM(M766:M769)</f>
        <v>0</v>
      </c>
      <c r="N770" s="1548">
        <f t="shared" si="94"/>
        <v>0</v>
      </c>
      <c r="O770" s="1548">
        <f t="shared" si="94"/>
        <v>0</v>
      </c>
      <c r="P770" s="1548">
        <f t="shared" si="94"/>
        <v>0</v>
      </c>
      <c r="Q770" s="1122">
        <f t="shared" si="94"/>
        <v>-5.0999999999999996</v>
      </c>
      <c r="R770" s="1122">
        <f t="shared" si="94"/>
        <v>-10</v>
      </c>
      <c r="S770" s="1122">
        <f t="shared" si="94"/>
        <v>-5.2654279200000014</v>
      </c>
      <c r="T770" s="1123">
        <f t="shared" si="94"/>
        <v>-2.9228431500000003</v>
      </c>
      <c r="U770" s="1547">
        <f t="shared" si="94"/>
        <v>0</v>
      </c>
      <c r="V770" s="1548">
        <f t="shared" si="94"/>
        <v>0</v>
      </c>
      <c r="W770" s="1548">
        <f t="shared" si="94"/>
        <v>0</v>
      </c>
      <c r="X770" s="1548">
        <f t="shared" si="94"/>
        <v>0</v>
      </c>
      <c r="Y770" s="1549">
        <f t="shared" si="94"/>
        <v>0</v>
      </c>
    </row>
    <row r="771" spans="2:26" outlineLevel="1">
      <c r="C771" s="494" t="s">
        <v>385</v>
      </c>
      <c r="D771" s="495"/>
      <c r="E771" s="496"/>
      <c r="F771" s="496"/>
      <c r="G771" s="473"/>
      <c r="H771" s="473"/>
      <c r="I771" s="473"/>
      <c r="J771" s="473"/>
      <c r="K771" s="473"/>
      <c r="L771" s="473"/>
      <c r="M771" s="1522">
        <v>0</v>
      </c>
      <c r="N771" s="1522">
        <v>0</v>
      </c>
      <c r="O771" s="1522">
        <v>0</v>
      </c>
      <c r="P771" s="1522">
        <v>0</v>
      </c>
      <c r="Q771" s="1522">
        <v>0</v>
      </c>
      <c r="R771" s="1522">
        <v>0</v>
      </c>
      <c r="S771" s="1522">
        <v>0</v>
      </c>
      <c r="T771" s="1522">
        <v>0</v>
      </c>
      <c r="U771" s="1522">
        <v>0</v>
      </c>
      <c r="V771" s="1522">
        <v>0</v>
      </c>
      <c r="W771" s="1522">
        <v>0</v>
      </c>
      <c r="X771" s="1522">
        <v>0</v>
      </c>
      <c r="Y771" s="1522">
        <v>0</v>
      </c>
    </row>
    <row r="772" spans="2:26" outlineLevel="1">
      <c r="C772" s="494" t="s">
        <v>366</v>
      </c>
      <c r="D772" s="495"/>
      <c r="E772" s="496"/>
      <c r="F772" s="496"/>
      <c r="G772" s="473"/>
      <c r="H772" s="473"/>
      <c r="I772" s="473"/>
      <c r="J772" s="473"/>
      <c r="K772" s="473"/>
      <c r="L772" s="473"/>
      <c r="M772" s="1522">
        <v>0</v>
      </c>
      <c r="N772" s="1522">
        <v>0</v>
      </c>
      <c r="O772" s="1522">
        <v>0</v>
      </c>
      <c r="P772" s="1522">
        <v>0</v>
      </c>
      <c r="Q772" s="1522">
        <v>0</v>
      </c>
      <c r="R772" s="1522">
        <v>0</v>
      </c>
      <c r="S772" s="1522">
        <v>0</v>
      </c>
      <c r="T772" s="1522">
        <v>0</v>
      </c>
      <c r="U772" s="1522">
        <v>0</v>
      </c>
      <c r="V772" s="1522">
        <v>0</v>
      </c>
      <c r="W772" s="1522">
        <v>0</v>
      </c>
      <c r="X772" s="1522">
        <v>0</v>
      </c>
      <c r="Y772" s="1522">
        <v>0</v>
      </c>
    </row>
    <row r="773" spans="2:26" outlineLevel="1">
      <c r="C773" s="494" t="s">
        <v>386</v>
      </c>
      <c r="D773" s="495"/>
      <c r="E773" s="496"/>
      <c r="F773" s="496"/>
      <c r="G773" s="473"/>
      <c r="H773" s="473"/>
      <c r="I773" s="473"/>
      <c r="J773" s="473"/>
      <c r="K773" s="473"/>
      <c r="L773" s="473"/>
      <c r="M773" s="1522">
        <v>0</v>
      </c>
      <c r="N773" s="1522">
        <v>0</v>
      </c>
      <c r="O773" s="1522">
        <v>0</v>
      </c>
      <c r="P773" s="1522">
        <v>0</v>
      </c>
      <c r="Q773" s="1522">
        <v>0</v>
      </c>
      <c r="R773" s="1522">
        <v>0</v>
      </c>
      <c r="S773" s="1522">
        <v>0</v>
      </c>
      <c r="T773" s="1522">
        <v>0</v>
      </c>
      <c r="U773" s="1522">
        <v>0</v>
      </c>
      <c r="V773" s="1522">
        <v>0</v>
      </c>
      <c r="W773" s="1522">
        <v>0</v>
      </c>
      <c r="X773" s="1522">
        <v>0</v>
      </c>
      <c r="Y773" s="1522">
        <v>0</v>
      </c>
    </row>
    <row r="774" spans="2:26" outlineLevel="1">
      <c r="C774" s="867" t="s">
        <v>350</v>
      </c>
      <c r="D774" s="868"/>
      <c r="E774" s="869"/>
      <c r="F774" s="869"/>
      <c r="G774" s="473"/>
      <c r="H774" s="473"/>
      <c r="I774" s="473"/>
      <c r="J774" s="473"/>
      <c r="K774" s="473"/>
      <c r="L774" s="473"/>
      <c r="M774" s="1522"/>
      <c r="N774" s="1522"/>
      <c r="O774" s="1522"/>
      <c r="P774" s="1522"/>
      <c r="Q774" s="1522"/>
      <c r="R774" s="1522"/>
      <c r="S774" s="1522"/>
      <c r="T774" s="1522"/>
      <c r="U774" s="1522"/>
      <c r="V774" s="1522"/>
      <c r="W774" s="1522"/>
      <c r="X774" s="1522"/>
      <c r="Y774" s="1522"/>
    </row>
    <row r="775" spans="2:26" outlineLevel="1">
      <c r="C775" s="497" t="s">
        <v>387</v>
      </c>
      <c r="D775" s="495"/>
      <c r="E775" s="496"/>
      <c r="F775" s="496"/>
      <c r="G775" s="473"/>
      <c r="H775" s="473"/>
      <c r="I775" s="473"/>
      <c r="J775" s="473"/>
      <c r="K775" s="473"/>
      <c r="L775" s="473"/>
      <c r="M775" s="1525">
        <f t="shared" ref="M775:Y775" si="95">SUM(M770:M774)</f>
        <v>0</v>
      </c>
      <c r="N775" s="1526">
        <f t="shared" si="95"/>
        <v>0</v>
      </c>
      <c r="O775" s="1526">
        <f t="shared" si="95"/>
        <v>0</v>
      </c>
      <c r="P775" s="1526">
        <f t="shared" si="95"/>
        <v>0</v>
      </c>
      <c r="Q775" s="1117">
        <f t="shared" si="95"/>
        <v>-5.0999999999999996</v>
      </c>
      <c r="R775" s="1117">
        <f t="shared" si="95"/>
        <v>-10</v>
      </c>
      <c r="S775" s="1117">
        <f t="shared" si="95"/>
        <v>-5.2654279200000014</v>
      </c>
      <c r="T775" s="1118">
        <f t="shared" si="95"/>
        <v>-2.9228431500000003</v>
      </c>
      <c r="U775" s="1527">
        <f t="shared" si="95"/>
        <v>0</v>
      </c>
      <c r="V775" s="1526">
        <f t="shared" si="95"/>
        <v>0</v>
      </c>
      <c r="W775" s="1526">
        <f t="shared" si="95"/>
        <v>0</v>
      </c>
      <c r="X775" s="1526">
        <f t="shared" si="95"/>
        <v>0</v>
      </c>
      <c r="Y775" s="1528">
        <f t="shared" si="95"/>
        <v>0</v>
      </c>
    </row>
    <row r="776" spans="2:26" outlineLevel="1">
      <c r="C776" s="508"/>
      <c r="D776" s="506"/>
      <c r="E776" s="508"/>
      <c r="F776" s="508"/>
      <c r="G776" s="508"/>
      <c r="H776" s="508"/>
      <c r="I776" s="508"/>
      <c r="J776" s="508"/>
      <c r="K776" s="508"/>
      <c r="L776" s="508"/>
      <c r="M776" s="585"/>
      <c r="N776" s="585"/>
      <c r="O776" s="585"/>
      <c r="P776" s="585"/>
      <c r="Q776" s="585"/>
      <c r="R776" s="586"/>
      <c r="S776" s="586"/>
      <c r="T776" s="586"/>
      <c r="U776" s="621"/>
      <c r="V776" s="586"/>
      <c r="W776" s="586"/>
      <c r="X776" s="586"/>
      <c r="Y776" s="586"/>
    </row>
    <row r="777" spans="2:26" outlineLevel="1">
      <c r="C777" s="514" t="s">
        <v>388</v>
      </c>
      <c r="D777" s="515"/>
      <c r="E777" s="515"/>
      <c r="F777" s="515"/>
      <c r="G777" s="511"/>
      <c r="H777" s="511"/>
      <c r="I777" s="511"/>
      <c r="J777" s="511"/>
      <c r="K777" s="511"/>
      <c r="L777" s="512"/>
      <c r="M777" s="585"/>
      <c r="N777" s="585"/>
      <c r="O777" s="585"/>
      <c r="P777" s="585"/>
      <c r="Q777" s="585"/>
      <c r="R777" s="586"/>
      <c r="S777" s="586"/>
      <c r="T777" s="586"/>
      <c r="U777" s="621"/>
      <c r="V777" s="586"/>
      <c r="W777" s="586"/>
      <c r="X777" s="586"/>
      <c r="Y777" s="586"/>
    </row>
    <row r="778" spans="2:26" outlineLevel="1">
      <c r="C778" s="500" t="s">
        <v>389</v>
      </c>
      <c r="D778" s="500"/>
      <c r="E778" s="500"/>
      <c r="F778" s="500"/>
      <c r="G778" s="473"/>
      <c r="H778" s="473"/>
      <c r="I778" s="473"/>
      <c r="J778" s="473"/>
      <c r="K778" s="473"/>
      <c r="L778" s="473"/>
      <c r="M778" s="1116">
        <f>M762</f>
        <v>-54</v>
      </c>
      <c r="N778" s="1117">
        <f t="shared" ref="N778:Y778" si="96">N762</f>
        <v>-60</v>
      </c>
      <c r="O778" s="1117">
        <f t="shared" si="96"/>
        <v>-69</v>
      </c>
      <c r="P778" s="1117">
        <f t="shared" si="96"/>
        <v>-64</v>
      </c>
      <c r="Q778" s="1117">
        <f t="shared" si="96"/>
        <v>91.424018209999986</v>
      </c>
      <c r="R778" s="1117">
        <f t="shared" si="96"/>
        <v>100.20000000000002</v>
      </c>
      <c r="S778" s="1117">
        <f t="shared" si="96"/>
        <v>90.499999999999986</v>
      </c>
      <c r="T778" s="1118">
        <f t="shared" si="96"/>
        <v>51.76097751042942</v>
      </c>
      <c r="U778" s="1119">
        <f t="shared" si="96"/>
        <v>56.197719628242169</v>
      </c>
      <c r="V778" s="1117">
        <f t="shared" si="96"/>
        <v>49.789665926165704</v>
      </c>
      <c r="W778" s="1117">
        <f t="shared" si="96"/>
        <v>49.809857458776953</v>
      </c>
      <c r="X778" s="1117">
        <f t="shared" si="96"/>
        <v>48.348094499481412</v>
      </c>
      <c r="Y778" s="1120">
        <f t="shared" si="96"/>
        <v>44.008322589922741</v>
      </c>
    </row>
    <row r="779" spans="2:26" outlineLevel="1">
      <c r="C779" s="500" t="s">
        <v>390</v>
      </c>
      <c r="D779" s="501"/>
      <c r="E779" s="501"/>
      <c r="F779" s="501"/>
      <c r="G779" s="473"/>
      <c r="H779" s="473"/>
      <c r="I779" s="473"/>
      <c r="J779" s="473"/>
      <c r="K779" s="473"/>
      <c r="L779" s="473"/>
      <c r="M779" s="1525">
        <f>M775</f>
        <v>0</v>
      </c>
      <c r="N779" s="1526">
        <f t="shared" ref="N779:Y779" si="97">N775</f>
        <v>0</v>
      </c>
      <c r="O779" s="1526">
        <f t="shared" si="97"/>
        <v>0</v>
      </c>
      <c r="P779" s="1526">
        <f t="shared" si="97"/>
        <v>0</v>
      </c>
      <c r="Q779" s="1117">
        <f t="shared" si="97"/>
        <v>-5.0999999999999996</v>
      </c>
      <c r="R779" s="1117">
        <f t="shared" si="97"/>
        <v>-10</v>
      </c>
      <c r="S779" s="1117">
        <f t="shared" si="97"/>
        <v>-5.2654279200000014</v>
      </c>
      <c r="T779" s="1118">
        <f t="shared" si="97"/>
        <v>-2.9228431500000003</v>
      </c>
      <c r="U779" s="1527">
        <f t="shared" si="97"/>
        <v>0</v>
      </c>
      <c r="V779" s="1526">
        <f t="shared" si="97"/>
        <v>0</v>
      </c>
      <c r="W779" s="1526">
        <f t="shared" si="97"/>
        <v>0</v>
      </c>
      <c r="X779" s="1526">
        <f t="shared" si="97"/>
        <v>0</v>
      </c>
      <c r="Y779" s="1528">
        <f t="shared" si="97"/>
        <v>0</v>
      </c>
    </row>
    <row r="780" spans="2:26" outlineLevel="1">
      <c r="C780" s="500" t="s">
        <v>562</v>
      </c>
      <c r="D780" s="500"/>
      <c r="E780" s="500"/>
      <c r="F780" s="500"/>
      <c r="G780" s="473"/>
      <c r="H780" s="473"/>
      <c r="I780" s="473"/>
      <c r="J780" s="473"/>
      <c r="K780" s="473"/>
      <c r="L780" s="473"/>
      <c r="M780" s="1116">
        <f>SUM(M778:M779)</f>
        <v>-54</v>
      </c>
      <c r="N780" s="1117">
        <f t="shared" ref="N780:Y780" si="98">SUM(N778:N779)</f>
        <v>-60</v>
      </c>
      <c r="O780" s="1117">
        <f t="shared" si="98"/>
        <v>-69</v>
      </c>
      <c r="P780" s="1117">
        <f t="shared" si="98"/>
        <v>-64</v>
      </c>
      <c r="Q780" s="1117">
        <f t="shared" si="98"/>
        <v>86.324018209999991</v>
      </c>
      <c r="R780" s="1117">
        <f t="shared" si="98"/>
        <v>90.200000000000017</v>
      </c>
      <c r="S780" s="1117">
        <f t="shared" si="98"/>
        <v>85.234572079999978</v>
      </c>
      <c r="T780" s="1118">
        <f t="shared" si="98"/>
        <v>48.838134360429422</v>
      </c>
      <c r="U780" s="1119">
        <f t="shared" si="98"/>
        <v>56.197719628242169</v>
      </c>
      <c r="V780" s="1117">
        <f t="shared" si="98"/>
        <v>49.789665926165704</v>
      </c>
      <c r="W780" s="1117">
        <f t="shared" si="98"/>
        <v>49.809857458776953</v>
      </c>
      <c r="X780" s="1117">
        <f t="shared" si="98"/>
        <v>48.348094499481412</v>
      </c>
      <c r="Y780" s="1120">
        <f t="shared" si="98"/>
        <v>44.008322589922741</v>
      </c>
    </row>
    <row r="781" spans="2:26" outlineLevel="1">
      <c r="C781" s="519"/>
      <c r="D781" s="519"/>
      <c r="E781" s="519"/>
      <c r="F781" s="519"/>
      <c r="G781" s="508"/>
      <c r="H781" s="508"/>
      <c r="I781" s="508"/>
      <c r="J781" s="508"/>
      <c r="K781" s="508"/>
      <c r="L781" s="508"/>
      <c r="M781" s="508"/>
      <c r="N781" s="508"/>
      <c r="O781" s="508"/>
      <c r="P781" s="508"/>
      <c r="Q781" s="508"/>
      <c r="R781" s="508"/>
      <c r="S781" s="508"/>
      <c r="T781" s="508"/>
      <c r="U781" s="508"/>
      <c r="V781" s="508"/>
      <c r="W781" s="508"/>
      <c r="X781" s="508"/>
      <c r="Y781" s="508"/>
      <c r="Z781" s="357"/>
    </row>
    <row r="782" spans="2:26" s="361" customFormat="1" outlineLevel="1">
      <c r="B782" s="380"/>
      <c r="C782" s="513" t="s">
        <v>391</v>
      </c>
      <c r="D782" s="513"/>
      <c r="E782" s="510"/>
      <c r="F782" s="510"/>
      <c r="G782" s="510"/>
      <c r="H782" s="510"/>
      <c r="I782" s="510"/>
      <c r="J782" s="510"/>
      <c r="K782" s="510"/>
      <c r="L782" s="511"/>
      <c r="M782" s="585"/>
      <c r="N782" s="585"/>
      <c r="O782" s="585"/>
      <c r="P782" s="585"/>
      <c r="Q782" s="585"/>
      <c r="R782" s="585"/>
      <c r="S782" s="585"/>
      <c r="T782" s="585"/>
      <c r="U782" s="621"/>
      <c r="V782" s="585"/>
      <c r="W782" s="585"/>
      <c r="X782" s="585"/>
      <c r="Y782" s="585"/>
    </row>
    <row r="783" spans="2:26" s="361" customFormat="1" outlineLevel="1">
      <c r="B783" s="380"/>
      <c r="C783" s="495" t="s">
        <v>126</v>
      </c>
      <c r="D783" s="495"/>
      <c r="E783" s="495"/>
      <c r="F783" s="495"/>
      <c r="G783" s="495"/>
      <c r="H783" s="495"/>
      <c r="I783" s="495"/>
      <c r="J783" s="495"/>
      <c r="K783" s="495"/>
      <c r="L783" s="473"/>
      <c r="M783" s="1323">
        <v>0</v>
      </c>
      <c r="N783" s="1323">
        <v>0</v>
      </c>
      <c r="O783" s="1323">
        <v>0</v>
      </c>
      <c r="P783" s="1323">
        <v>0</v>
      </c>
      <c r="Q783" s="1323">
        <v>0</v>
      </c>
      <c r="R783" s="1323">
        <v>0</v>
      </c>
      <c r="S783" s="1323">
        <v>0</v>
      </c>
      <c r="T783" s="1323">
        <v>0</v>
      </c>
      <c r="U783" s="1323">
        <v>0</v>
      </c>
      <c r="V783" s="1323">
        <v>0</v>
      </c>
      <c r="W783" s="1323">
        <v>0</v>
      </c>
      <c r="X783" s="1323">
        <v>0</v>
      </c>
      <c r="Y783" s="1323">
        <v>0</v>
      </c>
    </row>
    <row r="784" spans="2:26" s="361" customFormat="1" outlineLevel="1">
      <c r="B784" s="380"/>
      <c r="C784" s="495" t="s">
        <v>127</v>
      </c>
      <c r="D784" s="495"/>
      <c r="E784" s="495"/>
      <c r="F784" s="495"/>
      <c r="G784" s="495"/>
      <c r="H784" s="495"/>
      <c r="I784" s="495"/>
      <c r="J784" s="495"/>
      <c r="K784" s="495"/>
      <c r="L784" s="473"/>
      <c r="M784" s="466">
        <f>1-M783</f>
        <v>1</v>
      </c>
      <c r="N784" s="467">
        <f t="shared" ref="N784:Y784" si="99">1-N783</f>
        <v>1</v>
      </c>
      <c r="O784" s="467">
        <f t="shared" si="99"/>
        <v>1</v>
      </c>
      <c r="P784" s="467">
        <f t="shared" si="99"/>
        <v>1</v>
      </c>
      <c r="Q784" s="467">
        <f t="shared" si="99"/>
        <v>1</v>
      </c>
      <c r="R784" s="467">
        <f t="shared" si="99"/>
        <v>1</v>
      </c>
      <c r="S784" s="467">
        <f t="shared" si="99"/>
        <v>1</v>
      </c>
      <c r="T784" s="595">
        <f t="shared" si="99"/>
        <v>1</v>
      </c>
      <c r="U784" s="620">
        <f t="shared" si="99"/>
        <v>1</v>
      </c>
      <c r="V784" s="467">
        <f t="shared" si="99"/>
        <v>1</v>
      </c>
      <c r="W784" s="467">
        <f t="shared" si="99"/>
        <v>1</v>
      </c>
      <c r="X784" s="467">
        <f t="shared" si="99"/>
        <v>1</v>
      </c>
      <c r="Y784" s="468">
        <f t="shared" si="99"/>
        <v>1</v>
      </c>
    </row>
    <row r="785" spans="2:34" s="361" customFormat="1" outlineLevel="1">
      <c r="B785" s="380"/>
    </row>
    <row r="786" spans="2:34">
      <c r="B786" s="476"/>
      <c r="D786" s="358"/>
      <c r="Q786" s="355"/>
      <c r="R786" s="355"/>
      <c r="S786" s="355"/>
      <c r="T786" s="355"/>
      <c r="U786" s="355"/>
      <c r="V786" s="355"/>
      <c r="W786" s="358"/>
      <c r="X786" s="358"/>
      <c r="Z786" s="364"/>
      <c r="AA786" s="600"/>
      <c r="AB786" s="364"/>
      <c r="AC786" s="364"/>
      <c r="AD786" s="364"/>
      <c r="AE786" s="358"/>
    </row>
    <row r="787" spans="2:34" s="384" customFormat="1" ht="15" customHeight="1">
      <c r="B787" s="382" t="s">
        <v>392</v>
      </c>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3"/>
      <c r="AA787" s="383"/>
      <c r="AB787" s="383"/>
      <c r="AC787" s="383"/>
      <c r="AD787" s="383"/>
      <c r="AE787" s="383"/>
      <c r="AF787" s="383"/>
      <c r="AG787" s="383"/>
      <c r="AH787" s="383"/>
    </row>
    <row r="790" spans="2:34">
      <c r="E790" s="355" t="s">
        <v>710</v>
      </c>
    </row>
  </sheetData>
  <mergeCells count="105">
    <mergeCell ref="E537:I537"/>
    <mergeCell ref="E565:I565"/>
    <mergeCell ref="C566:I566"/>
    <mergeCell ref="E584:I585"/>
    <mergeCell ref="E573:I574"/>
    <mergeCell ref="E540:I540"/>
    <mergeCell ref="E539:I539"/>
    <mergeCell ref="E560:I561"/>
    <mergeCell ref="E541:I541"/>
    <mergeCell ref="C542:I542"/>
    <mergeCell ref="C555:I555"/>
    <mergeCell ref="E549:I550"/>
    <mergeCell ref="E562:I562"/>
    <mergeCell ref="U7:Y7"/>
    <mergeCell ref="B268:B269"/>
    <mergeCell ref="C268:I269"/>
    <mergeCell ref="C270:I270"/>
    <mergeCell ref="C271:I271"/>
    <mergeCell ref="M7:T7"/>
    <mergeCell ref="E285:I286"/>
    <mergeCell ref="B253:B254"/>
    <mergeCell ref="C253:I254"/>
    <mergeCell ref="B221:B222"/>
    <mergeCell ref="C221:I222"/>
    <mergeCell ref="C236:I237"/>
    <mergeCell ref="B236:B237"/>
    <mergeCell ref="C277:I277"/>
    <mergeCell ref="E421:I422"/>
    <mergeCell ref="C272:I272"/>
    <mergeCell ref="C278:I278"/>
    <mergeCell ref="C273:I273"/>
    <mergeCell ref="C274:I274"/>
    <mergeCell ref="C275:I275"/>
    <mergeCell ref="C276:I276"/>
    <mergeCell ref="E312:I312"/>
    <mergeCell ref="E313:I313"/>
    <mergeCell ref="E314:I314"/>
    <mergeCell ref="E315:I315"/>
    <mergeCell ref="E306:I307"/>
    <mergeCell ref="E308:I308"/>
    <mergeCell ref="E309:I309"/>
    <mergeCell ref="E310:I310"/>
    <mergeCell ref="C416:I416"/>
    <mergeCell ref="C301:I301"/>
    <mergeCell ref="E329:I330"/>
    <mergeCell ref="C322:I322"/>
    <mergeCell ref="I326:Q326"/>
    <mergeCell ref="E316:I316"/>
    <mergeCell ref="E311:I311"/>
    <mergeCell ref="E317:I317"/>
    <mergeCell ref="E318:I318"/>
    <mergeCell ref="E319:I319"/>
    <mergeCell ref="E320:I320"/>
    <mergeCell ref="E321:I321"/>
    <mergeCell ref="C647:I647"/>
    <mergeCell ref="C648:I648"/>
    <mergeCell ref="E589:I589"/>
    <mergeCell ref="E538:I538"/>
    <mergeCell ref="E563:I563"/>
    <mergeCell ref="E564:I564"/>
    <mergeCell ref="E586:I586"/>
    <mergeCell ref="E587:I587"/>
    <mergeCell ref="E588:I588"/>
    <mergeCell ref="E531:I532"/>
    <mergeCell ref="E533:I533"/>
    <mergeCell ref="E534:I534"/>
    <mergeCell ref="C508:I508"/>
    <mergeCell ref="C526:I526"/>
    <mergeCell ref="E515:I516"/>
    <mergeCell ref="E535:I535"/>
    <mergeCell ref="E536:I536"/>
    <mergeCell ref="C598:I598"/>
    <mergeCell ref="C599:I599"/>
    <mergeCell ref="C600:I600"/>
    <mergeCell ref="C601:I601"/>
    <mergeCell ref="C610:I610"/>
    <mergeCell ref="C602:I602"/>
    <mergeCell ref="C603:I603"/>
    <mergeCell ref="C604:I604"/>
    <mergeCell ref="C605:I605"/>
    <mergeCell ref="C606:I606"/>
    <mergeCell ref="C607:I607"/>
    <mergeCell ref="C608:I608"/>
    <mergeCell ref="C609:I609"/>
    <mergeCell ref="C651:I651"/>
    <mergeCell ref="C637:I637"/>
    <mergeCell ref="C638:I638"/>
    <mergeCell ref="C639:I639"/>
    <mergeCell ref="C640:I640"/>
    <mergeCell ref="C641:I641"/>
    <mergeCell ref="C617:I617"/>
    <mergeCell ref="C618:I618"/>
    <mergeCell ref="C619:I619"/>
    <mergeCell ref="C620:I620"/>
    <mergeCell ref="C629:I629"/>
    <mergeCell ref="C621:I621"/>
    <mergeCell ref="C622:I622"/>
    <mergeCell ref="C623:I623"/>
    <mergeCell ref="C624:I624"/>
    <mergeCell ref="C625:I625"/>
    <mergeCell ref="C626:I626"/>
    <mergeCell ref="C627:I627"/>
    <mergeCell ref="C628:I628"/>
    <mergeCell ref="C649:I649"/>
    <mergeCell ref="C650:I650"/>
  </mergeCells>
  <phoneticPr fontId="260" type="noConversion"/>
  <conditionalFormatting sqref="M598:Y610 M423:Y508 M739:Y739">
    <cfRule type="cellIs" priority="68" stopIfTrue="1" operator="greaterThanOrEqual">
      <formula>0</formula>
    </cfRule>
  </conditionalFormatting>
  <conditionalFormatting sqref="M705:Y705">
    <cfRule type="cellIs" priority="67" stopIfTrue="1" operator="greaterThanOrEqual">
      <formula>0</formula>
    </cfRule>
  </conditionalFormatting>
  <conditionalFormatting sqref="M783:Y783">
    <cfRule type="cellIs" priority="66" stopIfTrue="1" operator="greaterThanOrEqual">
      <formula>0</formula>
    </cfRule>
  </conditionalFormatting>
  <conditionalFormatting sqref="P8:X8 U9:X9">
    <cfRule type="expression" dxfId="40" priority="62">
      <formula>AND(P$5="Actuals",Q$5="Forecast")</formula>
    </cfRule>
  </conditionalFormatting>
  <conditionalFormatting sqref="Y8:Y9">
    <cfRule type="expression" dxfId="39" priority="163">
      <formula>AND(Y$5="Actuals",#REF!="Forecast")</formula>
    </cfRule>
  </conditionalFormatting>
  <conditionalFormatting sqref="M9:Y9">
    <cfRule type="expression" dxfId="38" priority="59">
      <formula>AND(M$8="Actuals",N$8="Forecast")</formula>
    </cfRule>
  </conditionalFormatting>
  <conditionalFormatting sqref="M8:Y8">
    <cfRule type="expression" dxfId="37" priority="58">
      <formula>AND(M$8="Actuals",N$8="Forecast")</formula>
    </cfRule>
  </conditionalFormatting>
  <conditionalFormatting sqref="M562:Y566 M586:Y590 M647:Y651 M533:Y542 M617:Y629 M592:Y592">
    <cfRule type="cellIs" priority="57" stopIfTrue="1" operator="greaterThanOrEqual">
      <formula>0</formula>
    </cfRule>
  </conditionalFormatting>
  <conditionalFormatting sqref="M630:Y630">
    <cfRule type="cellIs" priority="55" stopIfTrue="1" operator="greaterThanOrEqual">
      <formula>0</formula>
    </cfRule>
  </conditionalFormatting>
  <conditionalFormatting sqref="B322">
    <cfRule type="cellIs" priority="54" stopIfTrue="1" operator="greaterThanOrEqual">
      <formula>0</formula>
    </cfRule>
  </conditionalFormatting>
  <conditionalFormatting sqref="C322">
    <cfRule type="cellIs" priority="49" stopIfTrue="1" operator="greaterThanOrEqual">
      <formula>0</formula>
    </cfRule>
  </conditionalFormatting>
  <conditionalFormatting sqref="M308:Y322">
    <cfRule type="cellIs" priority="41" stopIfTrue="1" operator="greaterThanOrEqual">
      <formula>0</formula>
    </cfRule>
  </conditionalFormatting>
  <conditionalFormatting sqref="C590:D590">
    <cfRule type="cellIs" priority="28" stopIfTrue="1" operator="greaterThanOrEqual">
      <formula>0</formula>
    </cfRule>
  </conditionalFormatting>
  <conditionalFormatting sqref="C566">
    <cfRule type="cellIs" priority="29" stopIfTrue="1" operator="greaterThanOrEqual">
      <formula>0</formula>
    </cfRule>
  </conditionalFormatting>
  <conditionalFormatting sqref="C508">
    <cfRule type="cellIs" priority="25" stopIfTrue="1" operator="greaterThanOrEqual">
      <formula>0</formula>
    </cfRule>
  </conditionalFormatting>
  <conditionalFormatting sqref="C542">
    <cfRule type="cellIs" priority="24" stopIfTrue="1" operator="greaterThanOrEqual">
      <formula>0</formula>
    </cfRule>
  </conditionalFormatting>
  <conditionalFormatting sqref="M653:Y653">
    <cfRule type="cellIs" priority="22" stopIfTrue="1" operator="greaterThanOrEqual">
      <formula>0</formula>
    </cfRule>
  </conditionalFormatting>
  <conditionalFormatting sqref="B301">
    <cfRule type="cellIs" priority="21" stopIfTrue="1" operator="greaterThanOrEqual">
      <formula>0</formula>
    </cfRule>
  </conditionalFormatting>
  <conditionalFormatting sqref="C301">
    <cfRule type="cellIs" priority="20" stopIfTrue="1" operator="greaterThanOrEqual">
      <formula>0</formula>
    </cfRule>
  </conditionalFormatting>
  <conditionalFormatting sqref="M287:Y301">
    <cfRule type="cellIs" priority="19" stopIfTrue="1" operator="greaterThanOrEqual">
      <formula>0</formula>
    </cfRule>
  </conditionalFormatting>
  <conditionalFormatting sqref="M331:Y416">
    <cfRule type="cellIs" priority="18" stopIfTrue="1" operator="greaterThanOrEqual">
      <formula>0</formula>
    </cfRule>
  </conditionalFormatting>
  <conditionalFormatting sqref="C416">
    <cfRule type="cellIs" priority="17" stopIfTrue="1" operator="greaterThanOrEqual">
      <formula>0</formula>
    </cfRule>
  </conditionalFormatting>
  <conditionalFormatting sqref="M517:Y526">
    <cfRule type="cellIs" priority="16" stopIfTrue="1" operator="greaterThanOrEqual">
      <formula>0</formula>
    </cfRule>
  </conditionalFormatting>
  <conditionalFormatting sqref="C526">
    <cfRule type="cellIs" priority="15" stopIfTrue="1" operator="greaterThanOrEqual">
      <formula>0</formula>
    </cfRule>
  </conditionalFormatting>
  <conditionalFormatting sqref="M551:Y555">
    <cfRule type="cellIs" priority="14" stopIfTrue="1" operator="greaterThanOrEqual">
      <formula>0</formula>
    </cfRule>
  </conditionalFormatting>
  <conditionalFormatting sqref="C555">
    <cfRule type="cellIs" priority="13" stopIfTrue="1" operator="greaterThanOrEqual">
      <formula>0</formula>
    </cfRule>
  </conditionalFormatting>
  <conditionalFormatting sqref="M575:Y579 M581:Y581">
    <cfRule type="cellIs" priority="12" stopIfTrue="1" operator="greaterThanOrEqual">
      <formula>0</formula>
    </cfRule>
  </conditionalFormatting>
  <conditionalFormatting sqref="C579:D579">
    <cfRule type="cellIs" priority="11" stopIfTrue="1" operator="greaterThanOrEqual">
      <formula>0</formula>
    </cfRule>
  </conditionalFormatting>
  <conditionalFormatting sqref="M611:Y611">
    <cfRule type="cellIs" priority="9" stopIfTrue="1" operator="greaterThanOrEqual">
      <formula>0</formula>
    </cfRule>
  </conditionalFormatting>
  <conditionalFormatting sqref="M637:Y641 M643:Y643">
    <cfRule type="cellIs" priority="7" stopIfTrue="1" operator="greaterThanOrEqual">
      <formula>0</formula>
    </cfRule>
  </conditionalFormatting>
  <conditionalFormatting sqref="M642:Y642">
    <cfRule type="cellIs" priority="4" stopIfTrue="1" operator="greaterThanOrEqual">
      <formula>0</formula>
    </cfRule>
  </conditionalFormatting>
  <conditionalFormatting sqref="M652:Y652">
    <cfRule type="cellIs" priority="3" stopIfTrue="1" operator="greaterThanOrEqual">
      <formula>0</formula>
    </cfRule>
  </conditionalFormatting>
  <conditionalFormatting sqref="H423">
    <cfRule type="cellIs" priority="2" stopIfTrue="1" operator="greaterThanOrEqual">
      <formula>0</formula>
    </cfRule>
  </conditionalFormatting>
  <conditionalFormatting sqref="H424:H507">
    <cfRule type="cellIs" priority="1" stopIfTrue="1" operator="greaterThanOrEqual">
      <formula>0</formula>
    </cfRule>
  </conditionalFormatting>
  <dataValidations disablePrompts="1" count="2">
    <dataValidation type="decimal" operator="greaterThanOrEqual" allowBlank="1" showInputMessage="1" showErrorMessage="1" sqref="AA669:AA673" xr:uid="{00000000-0002-0000-0B00-000000000000}">
      <formula1>0</formula1>
    </dataValidation>
    <dataValidation type="decimal" operator="lessThanOrEqual" allowBlank="1" showInputMessage="1" showErrorMessage="1" sqref="AA674"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customProperties>
    <customPr name="EpmWorksheetKeyString_GUID" r:id="rId2"/>
  </customProperties>
  <ignoredErrors>
    <ignoredError sqref="C309:I316 C424:I431 C534:I541 C563:I565 C587:I589 C618:I620 C648:I649 C650 E423:I423 C533 F533:I533 F562:I562 F586:I586 D617 D647:I647 C637 F617:I617" unlockedFormula="1"/>
  </ignoredError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M66"/>
  <sheetViews>
    <sheetView showGridLines="0" topLeftCell="C1" zoomScale="80" zoomScaleNormal="80" workbookViewId="0">
      <pane ySplit="6" topLeftCell="A7" activePane="bottomLeft" state="frozen"/>
      <selection activeCell="B3" sqref="B3"/>
      <selection pane="bottomLeft" activeCell="D47" sqref="D47"/>
    </sheetView>
  </sheetViews>
  <sheetFormatPr defaultRowHeight="12.75"/>
  <cols>
    <col min="1" max="1" width="6.75" customWidth="1"/>
    <col min="2" max="2" width="83.25" customWidth="1"/>
    <col min="3" max="3" width="14.125" customWidth="1"/>
    <col min="4" max="11" width="11.125" customWidth="1"/>
    <col min="12" max="12" width="2.5" customWidth="1"/>
    <col min="13" max="13" width="12.875" customWidth="1"/>
  </cols>
  <sheetData>
    <row r="1" spans="1:13" s="31" customFormat="1" ht="20.25">
      <c r="A1" s="1431" t="s">
        <v>236</v>
      </c>
      <c r="B1" s="1441"/>
      <c r="C1" s="255"/>
      <c r="D1" s="255"/>
      <c r="E1" s="255"/>
      <c r="F1" s="255"/>
      <c r="G1" s="255"/>
      <c r="H1" s="255"/>
      <c r="I1" s="256"/>
      <c r="J1" s="256"/>
      <c r="K1" s="257"/>
      <c r="L1" s="428"/>
    </row>
    <row r="2" spans="1:13" s="31" customFormat="1" ht="20.25">
      <c r="A2" s="1434" t="str">
        <f>'RFPR cover'!C5</f>
        <v>NGGT (TO)</v>
      </c>
      <c r="B2" s="1426"/>
      <c r="C2" s="29"/>
      <c r="D2" s="29"/>
      <c r="E2" s="29"/>
      <c r="F2" s="29"/>
      <c r="G2" s="29"/>
      <c r="H2" s="29"/>
      <c r="I2" s="27"/>
      <c r="J2" s="27"/>
      <c r="K2" s="27"/>
      <c r="L2" s="123"/>
    </row>
    <row r="3" spans="1:13" s="31" customFormat="1" ht="23.25">
      <c r="A3" s="1437">
        <f>'RFPR cover'!C7</f>
        <v>2020</v>
      </c>
      <c r="B3" s="1443" t="str">
        <f>'R1 - RoRE'!B3</f>
        <v/>
      </c>
      <c r="C3" s="259"/>
      <c r="D3" s="259"/>
      <c r="E3" s="259"/>
      <c r="F3" s="259"/>
      <c r="G3" s="259"/>
      <c r="H3" s="259"/>
      <c r="I3" s="254"/>
      <c r="J3" s="254"/>
      <c r="K3" s="254"/>
      <c r="L3" s="260"/>
    </row>
    <row r="4" spans="1:13" s="31" customFormat="1" ht="12.75" customHeight="1">
      <c r="A4" s="39"/>
      <c r="B4" s="39"/>
      <c r="C4" s="39"/>
      <c r="D4" s="39"/>
      <c r="E4" s="39"/>
      <c r="F4" s="39"/>
      <c r="G4" s="39"/>
      <c r="H4" s="39"/>
      <c r="I4" s="34"/>
      <c r="J4" s="34"/>
      <c r="K4" s="34"/>
      <c r="L4" s="33"/>
    </row>
    <row r="5" spans="1:13" s="2" customFormat="1">
      <c r="B5" s="3"/>
      <c r="C5" s="3"/>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13" s="2" customFormat="1">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3" s="2" customFormat="1"/>
    <row r="8" spans="1:13" s="2" customFormat="1">
      <c r="B8" s="213" t="s">
        <v>805</v>
      </c>
      <c r="C8" s="152" t="s">
        <v>129</v>
      </c>
      <c r="D8" s="1358">
        <v>-3</v>
      </c>
      <c r="E8" s="1017">
        <f>D10</f>
        <v>-410</v>
      </c>
      <c r="F8" s="1017">
        <f t="shared" ref="F8:K8" si="1">E10</f>
        <v>-363</v>
      </c>
      <c r="G8" s="1017">
        <f t="shared" si="1"/>
        <v>-109</v>
      </c>
      <c r="H8" s="1017">
        <f t="shared" si="1"/>
        <v>-1827</v>
      </c>
      <c r="I8" s="1017">
        <f t="shared" si="1"/>
        <v>-1134</v>
      </c>
      <c r="J8" s="1017">
        <f t="shared" si="1"/>
        <v>-85</v>
      </c>
      <c r="K8" s="1017">
        <f t="shared" si="1"/>
        <v>-83</v>
      </c>
    </row>
    <row r="9" spans="1:13" s="2" customFormat="1">
      <c r="B9" s="213"/>
    </row>
    <row r="10" spans="1:13">
      <c r="B10" s="213" t="s">
        <v>806</v>
      </c>
      <c r="C10" s="152" t="s">
        <v>129</v>
      </c>
      <c r="D10" s="1011">
        <f>'R8a - Net Debt input'!T21</f>
        <v>-410</v>
      </c>
      <c r="E10" s="1012">
        <f>'R8a - Net Debt input'!U21</f>
        <v>-363</v>
      </c>
      <c r="F10" s="1012">
        <f>'R8a - Net Debt input'!V21</f>
        <v>-109</v>
      </c>
      <c r="G10" s="1012">
        <f>'R8a - Net Debt input'!W21</f>
        <v>-1827</v>
      </c>
      <c r="H10" s="1012">
        <f>'R8a - Net Debt input'!X21</f>
        <v>-1134</v>
      </c>
      <c r="I10" s="1012">
        <f>'R8a - Net Debt input'!Y21</f>
        <v>-85</v>
      </c>
      <c r="J10" s="1012">
        <f>'R8a - Net Debt input'!Z21</f>
        <v>-83</v>
      </c>
      <c r="K10" s="1013">
        <f>'R8a - Net Debt input'!AA21</f>
        <v>-83</v>
      </c>
    </row>
    <row r="11" spans="1:13">
      <c r="B11" s="213" t="s">
        <v>627</v>
      </c>
      <c r="C11" s="152" t="s">
        <v>129</v>
      </c>
      <c r="D11" s="1014">
        <f>'R8a - Net Debt input'!T86</f>
        <v>7273</v>
      </c>
      <c r="E11" s="1015">
        <f>'R8a - Net Debt input'!U86</f>
        <v>7370</v>
      </c>
      <c r="F11" s="1015">
        <f>'R8a - Net Debt input'!V86</f>
        <v>7543</v>
      </c>
      <c r="G11" s="1015">
        <f>'R8a - Net Debt input'!W86</f>
        <v>5478</v>
      </c>
      <c r="H11" s="1015">
        <f>'R8a - Net Debt input'!X86</f>
        <v>4620.4000000000005</v>
      </c>
      <c r="I11" s="1015">
        <f>'R8a - Net Debt input'!Y86</f>
        <v>4364.8999999999996</v>
      </c>
      <c r="J11" s="1015">
        <f>'R8a - Net Debt input'!Z86</f>
        <v>4627</v>
      </c>
      <c r="K11" s="1016">
        <f>'R8a - Net Debt input'!AA86</f>
        <v>4681.0560000000005</v>
      </c>
      <c r="M11" s="1576"/>
    </row>
    <row r="12" spans="1:13">
      <c r="B12" s="213" t="s">
        <v>628</v>
      </c>
      <c r="C12" s="152" t="s">
        <v>129</v>
      </c>
      <c r="D12" s="1554">
        <f>'R8a - Net Debt input'!T101</f>
        <v>0</v>
      </c>
      <c r="E12" s="1555">
        <f>'R8a - Net Debt input'!U101</f>
        <v>0</v>
      </c>
      <c r="F12" s="1555">
        <f>'R8a - Net Debt input'!V101</f>
        <v>0</v>
      </c>
      <c r="G12" s="1555">
        <f>'R8a - Net Debt input'!W101</f>
        <v>0</v>
      </c>
      <c r="H12" s="1555">
        <f>'R8a - Net Debt input'!X101</f>
        <v>0</v>
      </c>
      <c r="I12" s="1555">
        <f>'R8a - Net Debt input'!Y101</f>
        <v>0</v>
      </c>
      <c r="J12" s="1555">
        <f>'R8a - Net Debt input'!Z101</f>
        <v>0</v>
      </c>
      <c r="K12" s="1556">
        <f>'R8a - Net Debt input'!AA101</f>
        <v>0</v>
      </c>
      <c r="M12" s="1576"/>
    </row>
    <row r="13" spans="1:13">
      <c r="B13" s="213" t="s">
        <v>629</v>
      </c>
      <c r="C13" s="152" t="s">
        <v>129</v>
      </c>
      <c r="D13" s="1014">
        <f>'R8a - Net Debt input'!T116</f>
        <v>1904</v>
      </c>
      <c r="E13" s="1015">
        <f>'R8a - Net Debt input'!U116</f>
        <v>1957</v>
      </c>
      <c r="F13" s="1015">
        <f>'R8a - Net Debt input'!V116</f>
        <v>1532</v>
      </c>
      <c r="G13" s="1015">
        <f>'R8a - Net Debt input'!W116</f>
        <v>-21</v>
      </c>
      <c r="H13" s="1015">
        <f>'R8a - Net Debt input'!X116</f>
        <v>-667</v>
      </c>
      <c r="I13" s="1015">
        <f>'R8a - Net Debt input'!Y116</f>
        <v>-1234.2</v>
      </c>
      <c r="J13" s="1015">
        <f>'R8a - Net Debt input'!Z116</f>
        <v>-603</v>
      </c>
      <c r="K13" s="1016">
        <f>'R8a - Net Debt input'!AA116</f>
        <v>-603.54</v>
      </c>
      <c r="M13" s="1576"/>
    </row>
    <row r="14" spans="1:13">
      <c r="B14" s="213" t="s">
        <v>630</v>
      </c>
      <c r="C14" s="152" t="s">
        <v>129</v>
      </c>
      <c r="D14" s="1554">
        <f>'R8a - Net Debt input'!T131</f>
        <v>0</v>
      </c>
      <c r="E14" s="1555">
        <f>'R8a - Net Debt input'!U131</f>
        <v>0</v>
      </c>
      <c r="F14" s="1555">
        <f>'R8a - Net Debt input'!V131</f>
        <v>0</v>
      </c>
      <c r="G14" s="1555">
        <f>'R8a - Net Debt input'!W131</f>
        <v>0</v>
      </c>
      <c r="H14" s="1555">
        <f>'R8a - Net Debt input'!X131</f>
        <v>0</v>
      </c>
      <c r="I14" s="1555">
        <f>'R8a - Net Debt input'!Y131</f>
        <v>0</v>
      </c>
      <c r="J14" s="1555">
        <f>'R8a - Net Debt input'!Z131</f>
        <v>0</v>
      </c>
      <c r="K14" s="1556">
        <f>'R8a - Net Debt input'!AA131</f>
        <v>0</v>
      </c>
      <c r="M14" s="1576"/>
    </row>
    <row r="15" spans="1:13">
      <c r="B15" s="213" t="s">
        <v>443</v>
      </c>
      <c r="C15" s="152" t="s">
        <v>129</v>
      </c>
      <c r="D15" s="1554">
        <f>'R8a - Net Debt input'!T147</f>
        <v>0</v>
      </c>
      <c r="E15" s="1555">
        <f>'R8a - Net Debt input'!U147</f>
        <v>0</v>
      </c>
      <c r="F15" s="1555">
        <f>'R8a - Net Debt input'!V147</f>
        <v>0</v>
      </c>
      <c r="G15" s="1555">
        <f>'R8a - Net Debt input'!W147</f>
        <v>0</v>
      </c>
      <c r="H15" s="1555">
        <f>'R8a - Net Debt input'!X147</f>
        <v>0</v>
      </c>
      <c r="I15" s="1555">
        <f>'R8a - Net Debt input'!Y147</f>
        <v>0</v>
      </c>
      <c r="J15" s="1555">
        <f>'R8a - Net Debt input'!Z147</f>
        <v>0</v>
      </c>
      <c r="K15" s="1556">
        <f>'R8a - Net Debt input'!AA147</f>
        <v>0</v>
      </c>
      <c r="M15" s="1576"/>
    </row>
    <row r="16" spans="1:13">
      <c r="B16" s="213" t="s">
        <v>458</v>
      </c>
      <c r="C16" s="152" t="s">
        <v>129</v>
      </c>
      <c r="D16" s="1554">
        <f>'R8a - Net Debt input'!T168</f>
        <v>0</v>
      </c>
      <c r="E16" s="1555">
        <f>'R8a - Net Debt input'!U168</f>
        <v>0</v>
      </c>
      <c r="F16" s="1555">
        <f>'R8a - Net Debt input'!V168</f>
        <v>0</v>
      </c>
      <c r="G16" s="1555">
        <f>'R8a - Net Debt input'!W168</f>
        <v>0</v>
      </c>
      <c r="H16" s="1015">
        <f>'R8a - Net Debt input'!X168</f>
        <v>-330.70218304000002</v>
      </c>
      <c r="I16" s="1015">
        <f>'R8a - Net Debt input'!Y168</f>
        <v>-385.7</v>
      </c>
      <c r="J16" s="1015">
        <f>'R8a - Net Debt input'!Z168</f>
        <v>-454.29999999999995</v>
      </c>
      <c r="K16" s="1016">
        <f>'R8a - Net Debt input'!AA168</f>
        <v>-420.67260664589219</v>
      </c>
      <c r="M16" s="1576"/>
    </row>
    <row r="17" spans="2:13">
      <c r="B17" s="213" t="s">
        <v>486</v>
      </c>
      <c r="C17" s="152" t="s">
        <v>129</v>
      </c>
      <c r="D17" s="1554">
        <f>'R8a - Net Debt input'!T272</f>
        <v>0</v>
      </c>
      <c r="E17" s="1555">
        <f>'R8a - Net Debt input'!U272</f>
        <v>0</v>
      </c>
      <c r="F17" s="1555">
        <f>'R8a - Net Debt input'!V272</f>
        <v>0</v>
      </c>
      <c r="G17" s="1555">
        <f>'R8a - Net Debt input'!W272</f>
        <v>0</v>
      </c>
      <c r="H17" s="1015">
        <f>'R8a - Net Debt input'!X272</f>
        <v>-196.74108909</v>
      </c>
      <c r="I17" s="1015">
        <f>'R8a - Net Debt input'!Y272</f>
        <v>-198.89999999999998</v>
      </c>
      <c r="J17" s="1015">
        <f>'R8a - Net Debt input'!Z272</f>
        <v>-203.7</v>
      </c>
      <c r="K17" s="1016">
        <f>'R8a - Net Debt input'!AA272</f>
        <v>-200.13998154007899</v>
      </c>
      <c r="M17" s="1576"/>
    </row>
    <row r="18" spans="2:13">
      <c r="B18" s="213" t="s">
        <v>499</v>
      </c>
      <c r="C18" s="152" t="s">
        <v>129</v>
      </c>
      <c r="D18" s="1554">
        <f>'R8a - Net Debt input'!T299</f>
        <v>0</v>
      </c>
      <c r="E18" s="1555">
        <f>'R8a - Net Debt input'!U299</f>
        <v>0</v>
      </c>
      <c r="F18" s="1555">
        <f>'R8a - Net Debt input'!V299</f>
        <v>0</v>
      </c>
      <c r="G18" s="1555">
        <f>'R8a - Net Debt input'!W299</f>
        <v>0</v>
      </c>
      <c r="H18" s="1015">
        <f>'R8a - Net Debt input'!X299</f>
        <v>115.59881378426419</v>
      </c>
      <c r="I18" s="1015">
        <f>'R8a - Net Debt input'!Y299</f>
        <v>76.8</v>
      </c>
      <c r="J18" s="1015">
        <f>'R8a - Net Debt input'!Z299</f>
        <v>84.4</v>
      </c>
      <c r="K18" s="1016">
        <f>'R8a - Net Debt input'!AA299</f>
        <v>84.4</v>
      </c>
      <c r="M18" s="1576"/>
    </row>
    <row r="19" spans="2:13">
      <c r="B19" s="213" t="s">
        <v>512</v>
      </c>
      <c r="C19" s="152" t="s">
        <v>129</v>
      </c>
      <c r="D19" s="1554">
        <f>'R8a - Net Debt input'!T322</f>
        <v>0</v>
      </c>
      <c r="E19" s="1555">
        <f>'R8a - Net Debt input'!U322</f>
        <v>0</v>
      </c>
      <c r="F19" s="1555">
        <f>'R8a - Net Debt input'!V322</f>
        <v>0</v>
      </c>
      <c r="G19" s="1555">
        <f>'R8a - Net Debt input'!W322</f>
        <v>0</v>
      </c>
      <c r="H19" s="1555">
        <f>'R8a - Net Debt input'!X322</f>
        <v>0</v>
      </c>
      <c r="I19" s="1555">
        <f>'R8a - Net Debt input'!Y322</f>
        <v>0</v>
      </c>
      <c r="J19" s="1555">
        <f>'R8a - Net Debt input'!Z322</f>
        <v>0</v>
      </c>
      <c r="K19" s="1556">
        <f>'R8a - Net Debt input'!AA322</f>
        <v>0</v>
      </c>
      <c r="M19" s="1576"/>
    </row>
    <row r="20" spans="2:13">
      <c r="B20" s="213" t="s">
        <v>521</v>
      </c>
      <c r="C20" s="152" t="s">
        <v>129</v>
      </c>
      <c r="D20" s="1554">
        <f>'R8a - Net Debt input'!T340</f>
        <v>0</v>
      </c>
      <c r="E20" s="1555">
        <f>'R8a - Net Debt input'!U340</f>
        <v>0</v>
      </c>
      <c r="F20" s="1555">
        <f>'R8a - Net Debt input'!V340</f>
        <v>0</v>
      </c>
      <c r="G20" s="1555">
        <f>'R8a - Net Debt input'!W340</f>
        <v>0</v>
      </c>
      <c r="H20" s="1555">
        <f>'R8a - Net Debt input'!X340</f>
        <v>0</v>
      </c>
      <c r="I20" s="1555">
        <f>'R8a - Net Debt input'!Y340</f>
        <v>0</v>
      </c>
      <c r="J20" s="1555">
        <f>'R8a - Net Debt input'!Z340</f>
        <v>0</v>
      </c>
      <c r="K20" s="1556">
        <f>'R8a - Net Debt input'!AA340</f>
        <v>0</v>
      </c>
      <c r="M20" s="1576"/>
    </row>
    <row r="21" spans="2:13">
      <c r="B21" s="213" t="s">
        <v>532</v>
      </c>
      <c r="C21" s="152" t="s">
        <v>129</v>
      </c>
      <c r="D21" s="1014">
        <f>'R8a - Net Debt input'!T364</f>
        <v>-327</v>
      </c>
      <c r="E21" s="1015">
        <f>'R8a - Net Debt input'!U364</f>
        <v>-444</v>
      </c>
      <c r="F21" s="1015">
        <f>'R8a - Net Debt input'!V364</f>
        <v>-514</v>
      </c>
      <c r="G21" s="1015">
        <f>'R8a - Net Debt input'!W364</f>
        <v>-445</v>
      </c>
      <c r="H21" s="1015">
        <f>'R8a - Net Debt input'!X364</f>
        <v>411.8</v>
      </c>
      <c r="I21" s="1015">
        <f>'R8a - Net Debt input'!Y364</f>
        <v>471.9</v>
      </c>
      <c r="J21" s="1015">
        <f>'R8a - Net Debt input'!Z364</f>
        <v>608</v>
      </c>
      <c r="K21" s="1016">
        <f>'R8a - Net Debt input'!AA364</f>
        <v>608</v>
      </c>
      <c r="M21" s="1576"/>
    </row>
    <row r="22" spans="2:13">
      <c r="B22" s="213" t="s">
        <v>540</v>
      </c>
      <c r="C22" s="152" t="s">
        <v>129</v>
      </c>
      <c r="D22" s="1554">
        <f>'R8a - Net Debt input'!T380</f>
        <v>0</v>
      </c>
      <c r="E22" s="1555">
        <f>'R8a - Net Debt input'!U380</f>
        <v>0</v>
      </c>
      <c r="F22" s="1555">
        <f>'R8a - Net Debt input'!V380</f>
        <v>0</v>
      </c>
      <c r="G22" s="1555">
        <f>'R8a - Net Debt input'!W380</f>
        <v>0</v>
      </c>
      <c r="H22" s="1555">
        <f>'R8a - Net Debt input'!X380</f>
        <v>0</v>
      </c>
      <c r="I22" s="1555">
        <f>'R8a - Net Debt input'!Y380</f>
        <v>0</v>
      </c>
      <c r="J22" s="1555">
        <f>'R8a - Net Debt input'!Z380</f>
        <v>0</v>
      </c>
      <c r="K22" s="1556">
        <f>'R8a - Net Debt input'!AA380</f>
        <v>0</v>
      </c>
      <c r="M22" s="1576"/>
    </row>
    <row r="23" spans="2:13">
      <c r="B23" s="14" t="s">
        <v>577</v>
      </c>
      <c r="C23" s="235" t="s">
        <v>129</v>
      </c>
      <c r="D23" s="1017">
        <f>SUM(D10:D22)</f>
        <v>8440</v>
      </c>
      <c r="E23" s="1017">
        <f t="shared" ref="E23:K23" si="2">SUM(E10:E22)</f>
        <v>8520</v>
      </c>
      <c r="F23" s="1017">
        <f t="shared" si="2"/>
        <v>8452</v>
      </c>
      <c r="G23" s="1017">
        <f t="shared" si="2"/>
        <v>3185</v>
      </c>
      <c r="H23" s="1017">
        <f t="shared" si="2"/>
        <v>2819.3555416542649</v>
      </c>
      <c r="I23" s="1017">
        <f t="shared" si="2"/>
        <v>3009.8</v>
      </c>
      <c r="J23" s="1017">
        <f t="shared" si="2"/>
        <v>3975.4</v>
      </c>
      <c r="K23" s="1018">
        <f t="shared" si="2"/>
        <v>4066.1034118140292</v>
      </c>
      <c r="L23" s="2"/>
      <c r="M23" s="1576"/>
    </row>
    <row r="24" spans="2:13">
      <c r="B24" s="14"/>
      <c r="C24" s="152"/>
      <c r="D24" s="239"/>
      <c r="E24" s="239"/>
      <c r="F24" s="239"/>
      <c r="G24" s="239"/>
      <c r="H24" s="239"/>
      <c r="I24" s="239"/>
      <c r="J24" s="239"/>
      <c r="K24" s="239"/>
      <c r="L24" s="2"/>
      <c r="M24" s="2"/>
    </row>
    <row r="25" spans="2:13">
      <c r="B25" s="14" t="s">
        <v>124</v>
      </c>
      <c r="C25" s="16"/>
      <c r="D25" s="240"/>
      <c r="E25" s="240"/>
      <c r="F25" s="240"/>
      <c r="G25" s="240"/>
      <c r="H25" s="240"/>
      <c r="I25" s="240"/>
      <c r="J25" s="240"/>
      <c r="K25" s="240"/>
      <c r="L25" s="2"/>
      <c r="M25" s="2"/>
    </row>
    <row r="26" spans="2:13">
      <c r="B26" s="435" t="str">
        <f>'R8a - Net Debt input'!D410</f>
        <v>Unamortised Issue Costs</v>
      </c>
      <c r="C26" s="152" t="s">
        <v>129</v>
      </c>
      <c r="D26" s="1508">
        <f>'R8a - Net Debt input'!T410</f>
        <v>0</v>
      </c>
      <c r="E26" s="1508">
        <f>'R8a - Net Debt input'!U410</f>
        <v>0</v>
      </c>
      <c r="F26" s="1508">
        <f>'R8a - Net Debt input'!V410</f>
        <v>0</v>
      </c>
      <c r="G26" s="1508">
        <f>'R8a - Net Debt input'!W410</f>
        <v>0</v>
      </c>
      <c r="H26" s="1508">
        <f>'R8a - Net Debt input'!X410</f>
        <v>0</v>
      </c>
      <c r="I26" s="1508">
        <f>'R8a - Net Debt input'!Y410</f>
        <v>0</v>
      </c>
      <c r="J26" s="1508">
        <f>'R8a - Net Debt input'!Z410</f>
        <v>0</v>
      </c>
      <c r="K26" s="1508">
        <f>'R8a - Net Debt input'!AA410</f>
        <v>0</v>
      </c>
      <c r="L26" s="2"/>
      <c r="M26" s="2"/>
    </row>
    <row r="27" spans="2:13">
      <c r="B27" s="435" t="str">
        <f>'R8a - Net Debt input'!D411</f>
        <v>Fixed asset investments not readily convertible to cash</v>
      </c>
      <c r="C27" s="152" t="s">
        <v>129</v>
      </c>
      <c r="D27" s="1508">
        <f>'R8a - Net Debt input'!T411</f>
        <v>0</v>
      </c>
      <c r="E27" s="1509">
        <f>'R8a - Net Debt input'!U411</f>
        <v>0</v>
      </c>
      <c r="F27" s="1509">
        <f>'R8a - Net Debt input'!V411</f>
        <v>0</v>
      </c>
      <c r="G27" s="1509">
        <f>'R8a - Net Debt input'!W411</f>
        <v>0</v>
      </c>
      <c r="H27" s="1509">
        <f>'R8a - Net Debt input'!X411</f>
        <v>0</v>
      </c>
      <c r="I27" s="1509">
        <f>'R8a - Net Debt input'!Y411</f>
        <v>0</v>
      </c>
      <c r="J27" s="1509">
        <f>'R8a - Net Debt input'!Z411</f>
        <v>0</v>
      </c>
      <c r="K27" s="1510">
        <f>'R8a - Net Debt input'!AA411</f>
        <v>0</v>
      </c>
      <c r="L27" s="35"/>
      <c r="M27" s="35"/>
    </row>
    <row r="28" spans="2:13">
      <c r="B28" s="435" t="str">
        <f>'R8a - Net Debt input'!D412</f>
        <v>Preference shares</v>
      </c>
      <c r="C28" s="152" t="s">
        <v>129</v>
      </c>
      <c r="D28" s="1508">
        <f>'R8a - Net Debt input'!T412</f>
        <v>0</v>
      </c>
      <c r="E28" s="1509">
        <f>'R8a - Net Debt input'!U412</f>
        <v>0</v>
      </c>
      <c r="F28" s="1509">
        <f>'R8a - Net Debt input'!V412</f>
        <v>0</v>
      </c>
      <c r="G28" s="1509">
        <f>'R8a - Net Debt input'!W412</f>
        <v>0</v>
      </c>
      <c r="H28" s="1509">
        <f>'R8a - Net Debt input'!X412</f>
        <v>0</v>
      </c>
      <c r="I28" s="1509">
        <f>'R8a - Net Debt input'!Y412</f>
        <v>0</v>
      </c>
      <c r="J28" s="1509">
        <f>'R8a - Net Debt input'!Z412</f>
        <v>0</v>
      </c>
      <c r="K28" s="1510">
        <f>'R8a - Net Debt input'!AA412</f>
        <v>0</v>
      </c>
      <c r="L28" s="35"/>
      <c r="M28" s="35"/>
    </row>
    <row r="29" spans="2:13">
      <c r="B29" s="435" t="str">
        <f>'R8a - Net Debt input'!D413</f>
        <v>Long term loans (Not for benefit of regulated business or distribution in nature)</v>
      </c>
      <c r="C29" s="152" t="s">
        <v>129</v>
      </c>
      <c r="D29" s="1508">
        <f>'R8a - Net Debt input'!T413</f>
        <v>0</v>
      </c>
      <c r="E29" s="1509">
        <f>'R8a - Net Debt input'!U413</f>
        <v>0</v>
      </c>
      <c r="F29" s="1509">
        <f>'R8a - Net Debt input'!V413</f>
        <v>0</v>
      </c>
      <c r="G29" s="1509">
        <f>'R8a - Net Debt input'!W413</f>
        <v>0</v>
      </c>
      <c r="H29" s="1509">
        <f>'R8a - Net Debt input'!X413</f>
        <v>0</v>
      </c>
      <c r="I29" s="1509">
        <f>'R8a - Net Debt input'!Y413</f>
        <v>0</v>
      </c>
      <c r="J29" s="1509">
        <f>'R8a - Net Debt input'!Z413</f>
        <v>0</v>
      </c>
      <c r="K29" s="1510">
        <f>'R8a - Net Debt input'!AA413</f>
        <v>0</v>
      </c>
      <c r="L29" s="35"/>
      <c r="M29" s="35"/>
    </row>
    <row r="30" spans="2:13">
      <c r="B30" s="435" t="str">
        <f>'R8a - Net Debt input'!D414</f>
        <v>1. Gas Distribution share of net debt</v>
      </c>
      <c r="C30" s="152" t="s">
        <v>129</v>
      </c>
      <c r="D30" s="409">
        <f>'R8a - Net Debt input'!T414</f>
        <v>-5006.1000000000004</v>
      </c>
      <c r="E30" s="444">
        <f>'R8a - Net Debt input'!U414</f>
        <v>-4972.3</v>
      </c>
      <c r="F30" s="444">
        <f>'R8a - Net Debt input'!V414</f>
        <v>-4937</v>
      </c>
      <c r="G30" s="1509">
        <f>'R8a - Net Debt input'!W414</f>
        <v>0</v>
      </c>
      <c r="H30" s="1509">
        <f>'R8a - Net Debt input'!X414</f>
        <v>0</v>
      </c>
      <c r="I30" s="1509">
        <f>'R8a - Net Debt input'!Y414</f>
        <v>0</v>
      </c>
      <c r="J30" s="1509">
        <f>'R8a - Net Debt input'!Z414</f>
        <v>0</v>
      </c>
      <c r="K30" s="1510">
        <f>'R8a - Net Debt input'!AA414</f>
        <v>0</v>
      </c>
      <c r="M30" s="1576"/>
    </row>
    <row r="31" spans="2:13">
      <c r="B31" s="435" t="str">
        <f>'R8a - Net Debt input'!D415</f>
        <v>2. non-regulated businesses share of net debt (primarily Metering business)</v>
      </c>
      <c r="C31" s="152" t="s">
        <v>129</v>
      </c>
      <c r="D31" s="409">
        <f>'R8a - Net Debt input'!T415</f>
        <v>-299</v>
      </c>
      <c r="E31" s="444">
        <f>'R8a - Net Debt input'!U415</f>
        <v>-429.4</v>
      </c>
      <c r="F31" s="444">
        <f>'R8a - Net Debt input'!V415</f>
        <v>-332</v>
      </c>
      <c r="G31" s="444">
        <f>'R8a - Net Debt input'!W415</f>
        <v>-235</v>
      </c>
      <c r="H31" s="444">
        <f>'R8a - Net Debt input'!X415</f>
        <v>-150.80000000000001</v>
      </c>
      <c r="I31" s="444">
        <f>'R8a - Net Debt input'!Y415</f>
        <v>-109.26121347904414</v>
      </c>
      <c r="J31" s="444">
        <f>'R8a - Net Debt input'!Z415</f>
        <v>-170.6480842927773</v>
      </c>
      <c r="K31" s="444">
        <f>'R8a - Net Debt input'!AA415</f>
        <v>-135.19488609107617</v>
      </c>
      <c r="M31" s="1576"/>
    </row>
    <row r="32" spans="2:13" ht="12.75" customHeight="1">
      <c r="B32" s="435" t="str">
        <f>'R8a - Net Debt input'!D416</f>
        <v>3. GSO share of net debt</v>
      </c>
      <c r="C32" s="152" t="s">
        <v>129</v>
      </c>
      <c r="D32" s="409">
        <f>'R8a - Net Debt input'!T416</f>
        <v>-42.4</v>
      </c>
      <c r="E32" s="444">
        <f>'R8a - Net Debt input'!U416</f>
        <v>-50.1</v>
      </c>
      <c r="F32" s="444">
        <f>'R8a - Net Debt input'!V416</f>
        <v>-54.4</v>
      </c>
      <c r="G32" s="444">
        <f>'R8a - Net Debt input'!W416</f>
        <v>-53.2</v>
      </c>
      <c r="H32" s="444">
        <f>'R8a - Net Debt input'!X416</f>
        <v>-51.1</v>
      </c>
      <c r="I32" s="444">
        <f>'R8a - Net Debt input'!Y416</f>
        <v>-69.018447594100252</v>
      </c>
      <c r="J32" s="444">
        <f>'R8a - Net Debt input'!Z416</f>
        <v>-92.806454986416483</v>
      </c>
      <c r="K32" s="444">
        <f>'R8a - Net Debt input'!AA416</f>
        <v>-85.535195487525556</v>
      </c>
      <c r="M32" s="1576"/>
    </row>
    <row r="33" spans="2:13">
      <c r="B33" s="435" t="str">
        <f>'R8a - Net Debt input'!D417</f>
        <v>4. Fair value adjustments</v>
      </c>
      <c r="C33" s="152" t="s">
        <v>129</v>
      </c>
      <c r="D33" s="409">
        <f>'R8a - Net Debt input'!T417</f>
        <v>26.599999999999998</v>
      </c>
      <c r="E33" s="444">
        <f>'R8a - Net Debt input'!U417</f>
        <v>-4</v>
      </c>
      <c r="F33" s="444">
        <f>'R8a - Net Debt input'!V417</f>
        <v>-18.100000000000001</v>
      </c>
      <c r="G33" s="444">
        <f>'R8a - Net Debt input'!W417</f>
        <v>-70.400000000000006</v>
      </c>
      <c r="H33" s="444">
        <f>'R8a - Net Debt input'!X417</f>
        <v>-38.799999999999997</v>
      </c>
      <c r="I33" s="444">
        <f>'R8a - Net Debt input'!Y417</f>
        <v>-36.5</v>
      </c>
      <c r="J33" s="444">
        <f>'R8a - Net Debt input'!Z417</f>
        <v>-15.8</v>
      </c>
      <c r="K33" s="448">
        <f>'R8a - Net Debt input'!AA417</f>
        <v>-15.8</v>
      </c>
      <c r="M33" s="1576"/>
    </row>
    <row r="34" spans="2:13">
      <c r="B34" s="435" t="str">
        <f>'R8a - Net Debt input'!D418</f>
        <v>5. Accrued interest</v>
      </c>
      <c r="C34" s="152" t="s">
        <v>129</v>
      </c>
      <c r="D34" s="409">
        <f>'R8a - Net Debt input'!T418</f>
        <v>-31.7</v>
      </c>
      <c r="E34" s="444">
        <f>'R8a - Net Debt input'!U418</f>
        <v>-31.1</v>
      </c>
      <c r="F34" s="444">
        <f>'R8a - Net Debt input'!V418</f>
        <v>-32.4</v>
      </c>
      <c r="G34" s="444">
        <f>'R8a - Net Debt input'!W418</f>
        <v>-44.5</v>
      </c>
      <c r="H34" s="444">
        <f>'R8a - Net Debt input'!X418</f>
        <v>-33.200000000000003</v>
      </c>
      <c r="I34" s="444">
        <f>'R8a - Net Debt input'!Y418</f>
        <v>-29.4</v>
      </c>
      <c r="J34" s="444">
        <f>'R8a - Net Debt input'!Z418</f>
        <v>-11.4</v>
      </c>
      <c r="K34" s="448">
        <f>'R8a - Net Debt input'!AA418</f>
        <v>-11.4</v>
      </c>
      <c r="M34" s="1576"/>
    </row>
    <row r="35" spans="2:13">
      <c r="B35" s="435" t="str">
        <f>'R8a - Net Debt input'!D419</f>
        <v>6. Derivatives - other than cross currency swaps</v>
      </c>
      <c r="C35" s="152" t="s">
        <v>129</v>
      </c>
      <c r="D35" s="409">
        <f>'R8a - Net Debt input'!T419</f>
        <v>36.1</v>
      </c>
      <c r="E35" s="444">
        <f>'R8a - Net Debt input'!U419</f>
        <v>21.599999999999998</v>
      </c>
      <c r="F35" s="444">
        <f>'R8a - Net Debt input'!V419</f>
        <v>17</v>
      </c>
      <c r="G35" s="444">
        <f>'R8a - Net Debt input'!W419</f>
        <v>-31.5</v>
      </c>
      <c r="H35" s="444">
        <f>'R8a - Net Debt input'!X419</f>
        <v>76.7</v>
      </c>
      <c r="I35" s="444">
        <f>'R8a - Net Debt input'!Y419</f>
        <v>122.09999999999998</v>
      </c>
      <c r="J35" s="444">
        <f>'R8a - Net Debt input'!Z419</f>
        <v>119.29999999999998</v>
      </c>
      <c r="K35" s="448">
        <f>'R8a - Net Debt input'!AA419</f>
        <v>119.29999999999998</v>
      </c>
      <c r="M35" s="1576"/>
    </row>
    <row r="36" spans="2:13">
      <c r="B36" s="435" t="str">
        <f>'R8a - Net Debt input'!D420</f>
        <v>7. IFRS 16 Right of Use Lease Liability</v>
      </c>
      <c r="C36" s="152" t="s">
        <v>129</v>
      </c>
      <c r="D36" s="1508">
        <f>'R8a - Net Debt input'!T420</f>
        <v>0</v>
      </c>
      <c r="E36" s="1509">
        <f>'R8a - Net Debt input'!U420</f>
        <v>0</v>
      </c>
      <c r="F36" s="1509">
        <f>'R8a - Net Debt input'!V420</f>
        <v>0</v>
      </c>
      <c r="G36" s="1509">
        <f>'R8a - Net Debt input'!W420</f>
        <v>0</v>
      </c>
      <c r="H36" s="1509">
        <f>'R8a - Net Debt input'!X420</f>
        <v>0</v>
      </c>
      <c r="I36" s="1509">
        <f>'R8a - Net Debt input'!Y420</f>
        <v>0</v>
      </c>
      <c r="J36" s="444">
        <f>'R8a - Net Debt input'!Z420</f>
        <v>-15.8</v>
      </c>
      <c r="K36" s="448">
        <f>'R8a - Net Debt input'!AA420</f>
        <v>-15.8</v>
      </c>
      <c r="M36" s="1576"/>
    </row>
    <row r="37" spans="2:13">
      <c r="B37" s="435" t="str">
        <f>'R8a - Net Debt input'!D421</f>
        <v>8. [Insert adjustment as necessary]</v>
      </c>
      <c r="C37" s="152" t="s">
        <v>129</v>
      </c>
      <c r="D37" s="409"/>
      <c r="E37" s="444"/>
      <c r="F37" s="444"/>
      <c r="G37" s="444"/>
      <c r="H37" s="444"/>
      <c r="I37" s="444"/>
      <c r="J37" s="444"/>
      <c r="K37" s="448"/>
      <c r="M37" s="1576"/>
    </row>
    <row r="38" spans="2:13">
      <c r="B38" s="435" t="str">
        <f>'R8a - Net Debt input'!D422</f>
        <v>9. [Insert adjustment as necessary]</v>
      </c>
      <c r="C38" s="152" t="s">
        <v>129</v>
      </c>
      <c r="D38" s="409"/>
      <c r="E38" s="444"/>
      <c r="F38" s="444"/>
      <c r="G38" s="444"/>
      <c r="H38" s="444"/>
      <c r="I38" s="444"/>
      <c r="J38" s="444"/>
      <c r="K38" s="448"/>
      <c r="M38" s="1576"/>
    </row>
    <row r="39" spans="2:13">
      <c r="B39" s="435" t="str">
        <f>'R8a - Net Debt input'!D423</f>
        <v>10. [Insert adjustment as necessary]</v>
      </c>
      <c r="C39" s="152" t="s">
        <v>129</v>
      </c>
      <c r="D39" s="409"/>
      <c r="E39" s="444"/>
      <c r="F39" s="444"/>
      <c r="G39" s="444"/>
      <c r="H39" s="444"/>
      <c r="I39" s="444"/>
      <c r="J39" s="444"/>
      <c r="K39" s="448"/>
      <c r="M39" s="1576"/>
    </row>
    <row r="40" spans="2:13">
      <c r="B40" s="435" t="str">
        <f>'R8a - Net Debt input'!D424</f>
        <v>11. [Insert adjustment as necessary]</v>
      </c>
      <c r="C40" s="152" t="s">
        <v>129</v>
      </c>
      <c r="D40" s="409"/>
      <c r="E40" s="444"/>
      <c r="F40" s="444"/>
      <c r="G40" s="444"/>
      <c r="H40" s="444"/>
      <c r="I40" s="444"/>
      <c r="J40" s="444"/>
      <c r="K40" s="448"/>
      <c r="M40" s="1576"/>
    </row>
    <row r="41" spans="2:13">
      <c r="B41" s="435" t="str">
        <f>'R8a - Net Debt input'!D425</f>
        <v>12. [Insert adjustment as necessary]</v>
      </c>
      <c r="C41" s="152" t="s">
        <v>129</v>
      </c>
      <c r="D41" s="445"/>
      <c r="E41" s="446"/>
      <c r="F41" s="446"/>
      <c r="G41" s="446"/>
      <c r="H41" s="446"/>
      <c r="I41" s="446"/>
      <c r="J41" s="446"/>
      <c r="K41" s="449"/>
      <c r="M41" s="1576"/>
    </row>
    <row r="42" spans="2:13">
      <c r="B42" s="199" t="s">
        <v>233</v>
      </c>
      <c r="C42" s="152" t="s">
        <v>129</v>
      </c>
      <c r="D42" s="1025">
        <f>SUM(D23,D26:D41)</f>
        <v>3123.4999999999995</v>
      </c>
      <c r="E42" s="1025">
        <f t="shared" ref="E42:K42" si="3">SUM(E23,E26:E41)</f>
        <v>3054.7</v>
      </c>
      <c r="F42" s="1025">
        <f t="shared" si="3"/>
        <v>3095.1</v>
      </c>
      <c r="G42" s="1025">
        <f t="shared" si="3"/>
        <v>2750.4</v>
      </c>
      <c r="H42" s="1025">
        <f t="shared" si="3"/>
        <v>2622.1555416542647</v>
      </c>
      <c r="I42" s="1025">
        <f t="shared" si="3"/>
        <v>2887.7203389268557</v>
      </c>
      <c r="J42" s="1025">
        <f t="shared" si="3"/>
        <v>3788.245460720806</v>
      </c>
      <c r="K42" s="1025">
        <f t="shared" si="3"/>
        <v>3921.6733302354273</v>
      </c>
      <c r="L42" s="1576"/>
      <c r="M42" s="1576"/>
    </row>
    <row r="43" spans="2:13">
      <c r="B43" s="436" t="s">
        <v>564</v>
      </c>
      <c r="C43" s="152" t="s">
        <v>129</v>
      </c>
      <c r="D43" s="1026"/>
      <c r="E43" s="1027"/>
      <c r="F43" s="1027"/>
      <c r="G43" s="1028"/>
      <c r="H43" s="1028"/>
      <c r="I43" s="1028"/>
      <c r="J43" s="1028"/>
      <c r="K43" s="1029">
        <v>-2.9586894247586315E-3</v>
      </c>
      <c r="M43" s="31"/>
    </row>
    <row r="44" spans="2:13">
      <c r="B44" s="407" t="s">
        <v>695</v>
      </c>
      <c r="C44" s="152" t="s">
        <v>129</v>
      </c>
      <c r="D44" s="95">
        <f>SUM(D42:D43)</f>
        <v>3123.4999999999995</v>
      </c>
      <c r="E44" s="96">
        <f t="shared" ref="E44:K44" si="4">SUM(E42:E43)</f>
        <v>3054.7</v>
      </c>
      <c r="F44" s="96">
        <f t="shared" si="4"/>
        <v>3095.1</v>
      </c>
      <c r="G44" s="96">
        <f t="shared" si="4"/>
        <v>2750.4</v>
      </c>
      <c r="H44" s="96">
        <f t="shared" si="4"/>
        <v>2622.1555416542647</v>
      </c>
      <c r="I44" s="96">
        <f t="shared" si="4"/>
        <v>2887.7203389268557</v>
      </c>
      <c r="J44" s="96">
        <f t="shared" si="4"/>
        <v>3788.245460720806</v>
      </c>
      <c r="K44" s="97">
        <f t="shared" si="4"/>
        <v>3921.6703715460026</v>
      </c>
    </row>
    <row r="45" spans="2:13">
      <c r="D45" s="226" t="str">
        <f>IF(ABS(D42-'R8a - Net Debt input'!T426)&lt;'RFPR cover'!$F$14,"OK","Error")</f>
        <v>OK</v>
      </c>
      <c r="E45" s="227" t="str">
        <f>IF(ABS(E42-'R8a - Net Debt input'!U426)&lt;'RFPR cover'!$F$14,"OK","Error")</f>
        <v>OK</v>
      </c>
      <c r="F45" s="227" t="str">
        <f>IF(ABS(F42-'R8a - Net Debt input'!V426)&lt;'RFPR cover'!$F$14,"OK","Error")</f>
        <v>OK</v>
      </c>
      <c r="G45" s="227" t="str">
        <f>IF(ABS(G42-'R8a - Net Debt input'!W426)&lt;'RFPR cover'!$F$14,"OK","Error")</f>
        <v>OK</v>
      </c>
      <c r="H45" s="227" t="str">
        <f>IF(ABS(H42-'R8a - Net Debt input'!X426)&lt;'RFPR cover'!$F$14,"OK","Error")</f>
        <v>OK</v>
      </c>
      <c r="I45" s="227" t="str">
        <f>IF(ABS(I42-'R8a - Net Debt input'!Y426)&lt;'RFPR cover'!$F$14,"OK","Error")</f>
        <v>OK</v>
      </c>
      <c r="J45" s="227" t="str">
        <f>IF(ABS(J42-'R8a - Net Debt input'!Z426)&lt;'RFPR cover'!$F$14,"OK","Error")</f>
        <v>OK</v>
      </c>
      <c r="K45" s="228" t="str">
        <f>IF(ABS(K42-'R8a - Net Debt input'!AA426)&lt;'RFPR cover'!$F$14,"OK","Error")</f>
        <v>OK</v>
      </c>
    </row>
    <row r="46" spans="2:13">
      <c r="J46" s="1576"/>
    </row>
    <row r="47" spans="2:13">
      <c r="B47" s="1252" t="s">
        <v>696</v>
      </c>
      <c r="C47" s="152" t="s">
        <v>129</v>
      </c>
      <c r="D47" s="1267">
        <v>2491.1653499760996</v>
      </c>
      <c r="E47" s="96">
        <f>D48</f>
        <v>3123.4999999999995</v>
      </c>
      <c r="F47" s="96">
        <f t="shared" ref="F47:K47" si="5">E48</f>
        <v>3054.7</v>
      </c>
      <c r="G47" s="96">
        <f t="shared" si="5"/>
        <v>3095.1</v>
      </c>
      <c r="H47" s="96">
        <f t="shared" si="5"/>
        <v>2750.4</v>
      </c>
      <c r="I47" s="96">
        <f t="shared" si="5"/>
        <v>2622.1555416542647</v>
      </c>
      <c r="J47" s="96">
        <f t="shared" si="5"/>
        <v>2887.7203389268557</v>
      </c>
      <c r="K47" s="97">
        <f t="shared" si="5"/>
        <v>3788.245460720806</v>
      </c>
      <c r="L47" s="1251"/>
    </row>
    <row r="48" spans="2:13">
      <c r="B48" s="1252" t="s">
        <v>697</v>
      </c>
      <c r="C48" s="152" t="s">
        <v>129</v>
      </c>
      <c r="D48" s="927">
        <f>D44</f>
        <v>3123.4999999999995</v>
      </c>
      <c r="E48" s="928">
        <f>E44</f>
        <v>3054.7</v>
      </c>
      <c r="F48" s="928">
        <f t="shared" ref="F48:K48" si="6">F44</f>
        <v>3095.1</v>
      </c>
      <c r="G48" s="928">
        <f t="shared" si="6"/>
        <v>2750.4</v>
      </c>
      <c r="H48" s="928">
        <f t="shared" si="6"/>
        <v>2622.1555416542647</v>
      </c>
      <c r="I48" s="928">
        <f t="shared" si="6"/>
        <v>2887.7203389268557</v>
      </c>
      <c r="J48" s="928">
        <f t="shared" si="6"/>
        <v>3788.245460720806</v>
      </c>
      <c r="K48" s="1266">
        <f t="shared" si="6"/>
        <v>3921.6703715460026</v>
      </c>
      <c r="L48" s="1251"/>
    </row>
    <row r="49" spans="2:13">
      <c r="D49" s="23"/>
      <c r="E49" s="23"/>
      <c r="F49" s="23"/>
      <c r="G49" s="23"/>
      <c r="H49" s="23"/>
      <c r="I49" s="23"/>
      <c r="J49" s="23"/>
      <c r="K49" s="23"/>
    </row>
    <row r="50" spans="2:13">
      <c r="B50" s="14" t="s">
        <v>125</v>
      </c>
    </row>
    <row r="51" spans="2:13">
      <c r="B51" t="s">
        <v>126</v>
      </c>
      <c r="C51" s="827" t="s">
        <v>7</v>
      </c>
      <c r="D51" s="820">
        <f>'R8a - Net Debt input'!T429</f>
        <v>0</v>
      </c>
      <c r="E51" s="821">
        <f>'R8a - Net Debt input'!U429</f>
        <v>0</v>
      </c>
      <c r="F51" s="821">
        <f>'R8a - Net Debt input'!V429</f>
        <v>0</v>
      </c>
      <c r="G51" s="821">
        <f>'R8a - Net Debt input'!W429</f>
        <v>0</v>
      </c>
      <c r="H51" s="821">
        <f>'R8a - Net Debt input'!X429</f>
        <v>0</v>
      </c>
      <c r="I51" s="821">
        <f>'R8a - Net Debt input'!Y429</f>
        <v>0</v>
      </c>
      <c r="J51" s="821">
        <f>'R8a - Net Debt input'!Z429</f>
        <v>0</v>
      </c>
      <c r="K51" s="822">
        <f>'R8a - Net Debt input'!AA429</f>
        <v>0</v>
      </c>
    </row>
    <row r="52" spans="2:13">
      <c r="B52" t="s">
        <v>127</v>
      </c>
      <c r="C52" s="827" t="s">
        <v>7</v>
      </c>
      <c r="D52" s="830">
        <f>1-D51</f>
        <v>1</v>
      </c>
      <c r="E52" s="831">
        <f t="shared" ref="E52:K52" si="7">1-E51</f>
        <v>1</v>
      </c>
      <c r="F52" s="831">
        <f t="shared" si="7"/>
        <v>1</v>
      </c>
      <c r="G52" s="831">
        <f t="shared" si="7"/>
        <v>1</v>
      </c>
      <c r="H52" s="831">
        <f t="shared" si="7"/>
        <v>1</v>
      </c>
      <c r="I52" s="831">
        <f t="shared" si="7"/>
        <v>1</v>
      </c>
      <c r="J52" s="831">
        <f t="shared" si="7"/>
        <v>1</v>
      </c>
      <c r="K52" s="832">
        <f t="shared" si="7"/>
        <v>1</v>
      </c>
    </row>
    <row r="53" spans="2:13">
      <c r="C53" s="1251"/>
      <c r="D53" s="1251"/>
      <c r="E53" s="1251"/>
      <c r="F53" s="1251"/>
      <c r="G53" s="1251"/>
      <c r="H53" s="1251"/>
      <c r="I53" s="1251"/>
      <c r="J53" s="1251"/>
      <c r="K53" s="1251"/>
      <c r="L53" s="1251"/>
    </row>
    <row r="54" spans="2:13">
      <c r="B54" s="200" t="s">
        <v>730</v>
      </c>
      <c r="C54" s="265" t="s">
        <v>129</v>
      </c>
      <c r="D54" s="1030">
        <f>AVERAGE(D47:D48)*D52</f>
        <v>2807.3326749880498</v>
      </c>
      <c r="E54" s="1031">
        <f t="shared" ref="E54:K54" si="8">AVERAGE(E47:E48)*E52</f>
        <v>3089.0999999999995</v>
      </c>
      <c r="F54" s="1031">
        <f t="shared" si="8"/>
        <v>3074.8999999999996</v>
      </c>
      <c r="G54" s="1031">
        <f t="shared" si="8"/>
        <v>2922.75</v>
      </c>
      <c r="H54" s="1031">
        <f t="shared" si="8"/>
        <v>2686.2777708271324</v>
      </c>
      <c r="I54" s="1031">
        <f t="shared" si="8"/>
        <v>2754.9379402905602</v>
      </c>
      <c r="J54" s="1031">
        <f t="shared" si="8"/>
        <v>3337.9828998238308</v>
      </c>
      <c r="K54" s="1032">
        <f t="shared" si="8"/>
        <v>3854.9579161334041</v>
      </c>
    </row>
    <row r="55" spans="2:13">
      <c r="B55" s="200" t="s">
        <v>271</v>
      </c>
      <c r="C55" s="152" t="s">
        <v>129</v>
      </c>
      <c r="D55" s="1019">
        <f>D56-D54</f>
        <v>2037.8995173516587</v>
      </c>
      <c r="E55" s="1020">
        <f t="shared" ref="E55:K55" si="9">E56-E54</f>
        <v>1979.8198580408234</v>
      </c>
      <c r="F55" s="1020">
        <f t="shared" si="9"/>
        <v>2034.1771316724262</v>
      </c>
      <c r="G55" s="1020">
        <f t="shared" si="9"/>
        <v>2306.4344931241867</v>
      </c>
      <c r="H55" s="1020">
        <f t="shared" si="9"/>
        <v>2927.2473238976681</v>
      </c>
      <c r="I55" s="1020">
        <f t="shared" si="9"/>
        <v>3260.1922501002932</v>
      </c>
      <c r="J55" s="1020">
        <f t="shared" si="9"/>
        <v>2849.5248058448187</v>
      </c>
      <c r="K55" s="1021">
        <f t="shared" si="9"/>
        <v>2419.7146783402004</v>
      </c>
    </row>
    <row r="56" spans="2:13">
      <c r="B56" s="200" t="s">
        <v>793</v>
      </c>
      <c r="C56" s="152" t="s">
        <v>129</v>
      </c>
      <c r="D56" s="1351">
        <f>IF(D6='RFPR cover'!$C$13,AVERAGE(('R9 - RAV'!D16*'R9 - RAV'!D36),'R9 - RAV'!D38),AVERAGE('R9 - RAV'!C38:D38))</f>
        <v>4845.2321923397085</v>
      </c>
      <c r="E56" s="1351">
        <f>IF(E6='RFPR cover'!$C$13,AVERAGE(('R9 - RAV'!E16*'R9 - RAV'!E36),'R9 - RAV'!E38),AVERAGE('R9 - RAV'!D38:E38))</f>
        <v>5068.9198580408229</v>
      </c>
      <c r="F56" s="1351">
        <f>IF(F6='RFPR cover'!$C$13,AVERAGE(('R9 - RAV'!F16*'R9 - RAV'!F36),'R9 - RAV'!F38),AVERAGE('R9 - RAV'!E38:F38))</f>
        <v>5109.0771316724258</v>
      </c>
      <c r="G56" s="1351">
        <f>IF(G6='RFPR cover'!$C$13,AVERAGE(('R9 - RAV'!G16*'R9 - RAV'!G36),'R9 - RAV'!G38),AVERAGE('R9 - RAV'!F38:G38))</f>
        <v>5229.1844931241867</v>
      </c>
      <c r="H56" s="1351">
        <f>IF(H6='RFPR cover'!$C$13,AVERAGE(('R9 - RAV'!H16*'R9 - RAV'!H36),'R9 - RAV'!H38),AVERAGE('R9 - RAV'!G38:H38))</f>
        <v>5613.5250947248005</v>
      </c>
      <c r="I56" s="1351">
        <f>IF(I6='RFPR cover'!$C$13,AVERAGE(('R9 - RAV'!I16*'R9 - RAV'!I36),'R9 - RAV'!I38),AVERAGE('R9 - RAV'!H38:I38))</f>
        <v>6015.1301903908534</v>
      </c>
      <c r="J56" s="1351">
        <f>IF(J6='RFPR cover'!$C$13,AVERAGE(('R9 - RAV'!J16*'R9 - RAV'!J36),'R9 - RAV'!J38),AVERAGE('R9 - RAV'!I38:J38))</f>
        <v>6187.5077056686496</v>
      </c>
      <c r="K56" s="1351">
        <f>IF(K6='RFPR cover'!$C$13,AVERAGE(('R9 - RAV'!K16*'R9 - RAV'!K36),'R9 - RAV'!K38),AVERAGE('R9 - RAV'!J38:K38))</f>
        <v>6274.6725944736045</v>
      </c>
    </row>
    <row r="57" spans="2:13">
      <c r="B57" s="200" t="s">
        <v>234</v>
      </c>
      <c r="C57" s="152" t="s">
        <v>7</v>
      </c>
      <c r="D57" s="231">
        <f>D54/D56</f>
        <v>0.57940106140350323</v>
      </c>
      <c r="E57" s="232">
        <f t="shared" ref="E57:K57" si="10">E54/E56</f>
        <v>0.60941977512226064</v>
      </c>
      <c r="F57" s="232">
        <f t="shared" si="10"/>
        <v>0.60185037742686209</v>
      </c>
      <c r="G57" s="232">
        <f t="shared" si="10"/>
        <v>0.55893036549831066</v>
      </c>
      <c r="H57" s="232">
        <f t="shared" si="10"/>
        <v>0.4785366993997246</v>
      </c>
      <c r="I57" s="232">
        <f t="shared" si="10"/>
        <v>0.45800138203019491</v>
      </c>
      <c r="J57" s="232">
        <f t="shared" si="10"/>
        <v>0.53947131197360076</v>
      </c>
      <c r="K57" s="233">
        <f t="shared" si="10"/>
        <v>0.61436797826370171</v>
      </c>
    </row>
    <row r="58" spans="2:13">
      <c r="B58" s="200" t="s">
        <v>116</v>
      </c>
      <c r="C58" s="152" t="s">
        <v>7</v>
      </c>
      <c r="D58" s="1352">
        <f>'RFPR cover'!$C$12</f>
        <v>0.625</v>
      </c>
      <c r="E58" s="1353">
        <f>'RFPR cover'!$C$12</f>
        <v>0.625</v>
      </c>
      <c r="F58" s="1353">
        <f>'RFPR cover'!$C$12</f>
        <v>0.625</v>
      </c>
      <c r="G58" s="1353">
        <f>'RFPR cover'!$C$12</f>
        <v>0.625</v>
      </c>
      <c r="H58" s="1353">
        <f>'RFPR cover'!$C$12</f>
        <v>0.625</v>
      </c>
      <c r="I58" s="1353">
        <f>'RFPR cover'!$C$12</f>
        <v>0.625</v>
      </c>
      <c r="J58" s="1353">
        <f>'RFPR cover'!$C$12</f>
        <v>0.625</v>
      </c>
      <c r="K58" s="1354">
        <f>'RFPR cover'!$C$12</f>
        <v>0.625</v>
      </c>
    </row>
    <row r="59" spans="2:13">
      <c r="B59" s="200" t="s">
        <v>235</v>
      </c>
      <c r="C59" s="152" t="s">
        <v>7</v>
      </c>
      <c r="D59" s="236">
        <f t="shared" ref="D59:K59" si="11">IF(ISBLANK(D23),"n/a",D57-D58)</f>
        <v>-4.5598938596496774E-2</v>
      </c>
      <c r="E59" s="237">
        <f t="shared" si="11"/>
        <v>-1.5580224877739357E-2</v>
      </c>
      <c r="F59" s="237">
        <f t="shared" si="11"/>
        <v>-2.3149622573137907E-2</v>
      </c>
      <c r="G59" s="237">
        <f t="shared" si="11"/>
        <v>-6.6069634501689345E-2</v>
      </c>
      <c r="H59" s="237">
        <f t="shared" si="11"/>
        <v>-0.1464633006002754</v>
      </c>
      <c r="I59" s="237">
        <f t="shared" si="11"/>
        <v>-0.16699861796980509</v>
      </c>
      <c r="J59" s="237">
        <f t="shared" si="11"/>
        <v>-8.5528688026399236E-2</v>
      </c>
      <c r="K59" s="238">
        <f t="shared" si="11"/>
        <v>-1.0632021736298292E-2</v>
      </c>
    </row>
    <row r="61" spans="2:13">
      <c r="B61" s="200" t="s">
        <v>800</v>
      </c>
      <c r="C61" s="155" t="str">
        <f>'RFPR cover'!$C$14</f>
        <v>£m 09/10</v>
      </c>
      <c r="D61" s="1023">
        <f t="shared" ref="D61:K61" si="12">D63*D57</f>
        <v>2349.2072092205981</v>
      </c>
      <c r="E61" s="1023">
        <f t="shared" si="12"/>
        <v>2546.6896461540805</v>
      </c>
      <c r="F61" s="1023">
        <f t="shared" si="12"/>
        <v>2506.9208370652727</v>
      </c>
      <c r="G61" s="1023">
        <f t="shared" si="12"/>
        <v>2328.1807344026483</v>
      </c>
      <c r="H61" s="1023">
        <f t="shared" si="12"/>
        <v>2069.0781763547229</v>
      </c>
      <c r="I61" s="1023">
        <f t="shared" si="12"/>
        <v>2063.5018233718397</v>
      </c>
      <c r="J61" s="1023">
        <f t="shared" si="12"/>
        <v>2444.2892675092762</v>
      </c>
      <c r="K61" s="1024">
        <f t="shared" si="12"/>
        <v>2774.9212295272696</v>
      </c>
      <c r="M61" s="321"/>
    </row>
    <row r="62" spans="2:13">
      <c r="B62" s="200" t="s">
        <v>798</v>
      </c>
      <c r="C62" s="155" t="str">
        <f>'RFPR cover'!$C$14</f>
        <v>£m 09/10</v>
      </c>
      <c r="D62" s="992">
        <f>D63*(1-D57)</f>
        <v>1705.3369842781715</v>
      </c>
      <c r="E62" s="993">
        <f t="shared" ref="E62:K62" si="13">E63*(1-E57)</f>
        <v>1632.1863111336011</v>
      </c>
      <c r="F62" s="993">
        <f t="shared" si="13"/>
        <v>1658.434758096613</v>
      </c>
      <c r="G62" s="993">
        <f t="shared" si="13"/>
        <v>1837.2410750332629</v>
      </c>
      <c r="H62" s="993">
        <f t="shared" si="13"/>
        <v>2254.6825277880735</v>
      </c>
      <c r="I62" s="993">
        <f t="shared" si="13"/>
        <v>2441.9470777316906</v>
      </c>
      <c r="J62" s="993">
        <f t="shared" si="13"/>
        <v>2086.6083228873167</v>
      </c>
      <c r="K62" s="994">
        <f t="shared" si="13"/>
        <v>1741.7875308635687</v>
      </c>
      <c r="M62" s="321"/>
    </row>
    <row r="63" spans="2:13">
      <c r="B63" s="200" t="s">
        <v>799</v>
      </c>
      <c r="C63" s="155" t="str">
        <f>'RFPR cover'!$C$14</f>
        <v>£m 09/10</v>
      </c>
      <c r="D63" s="1350">
        <f>'R9 - RAV'!D47</f>
        <v>4054.5441934987693</v>
      </c>
      <c r="E63" s="1350">
        <f>'R9 - RAV'!E47</f>
        <v>4178.8759572876816</v>
      </c>
      <c r="F63" s="1350">
        <f>'R9 - RAV'!F47</f>
        <v>4165.3555951618855</v>
      </c>
      <c r="G63" s="1350">
        <f>'R9 - RAV'!G47</f>
        <v>4165.4218094359112</v>
      </c>
      <c r="H63" s="1350">
        <f>'R9 - RAV'!H47</f>
        <v>4323.7607041427964</v>
      </c>
      <c r="I63" s="1350">
        <f>'R9 - RAV'!I47</f>
        <v>4505.4489011035303</v>
      </c>
      <c r="J63" s="1350">
        <f>'R9 - RAV'!J47</f>
        <v>4530.8975903965929</v>
      </c>
      <c r="K63" s="1350">
        <f>'R9 - RAV'!K47</f>
        <v>4516.7087603908385</v>
      </c>
    </row>
    <row r="64" spans="2:13">
      <c r="B64" s="200" t="s">
        <v>234</v>
      </c>
      <c r="C64" s="152" t="s">
        <v>7</v>
      </c>
      <c r="D64" s="231">
        <f>D61/D63</f>
        <v>0.57940106140350323</v>
      </c>
      <c r="E64" s="232">
        <f t="shared" ref="E64:K64" si="14">E61/E63</f>
        <v>0.60941977512226064</v>
      </c>
      <c r="F64" s="232">
        <f t="shared" si="14"/>
        <v>0.60185037742686209</v>
      </c>
      <c r="G64" s="232">
        <f t="shared" si="14"/>
        <v>0.55893036549831066</v>
      </c>
      <c r="H64" s="232">
        <f t="shared" si="14"/>
        <v>0.4785366993997246</v>
      </c>
      <c r="I64" s="232">
        <f t="shared" si="14"/>
        <v>0.45800138203019486</v>
      </c>
      <c r="J64" s="232">
        <f t="shared" si="14"/>
        <v>0.53947131197360076</v>
      </c>
      <c r="K64" s="233">
        <f t="shared" si="14"/>
        <v>0.61436797826370171</v>
      </c>
    </row>
    <row r="65" spans="2:11">
      <c r="B65" s="200" t="s">
        <v>116</v>
      </c>
      <c r="C65" s="152" t="s">
        <v>7</v>
      </c>
      <c r="D65" s="1352">
        <f>'RFPR cover'!$C$12</f>
        <v>0.625</v>
      </c>
      <c r="E65" s="1353">
        <f>'RFPR cover'!$C$12</f>
        <v>0.625</v>
      </c>
      <c r="F65" s="1353">
        <f>'RFPR cover'!$C$12</f>
        <v>0.625</v>
      </c>
      <c r="G65" s="1353">
        <f>'RFPR cover'!$C$12</f>
        <v>0.625</v>
      </c>
      <c r="H65" s="1353">
        <f>'RFPR cover'!$C$12</f>
        <v>0.625</v>
      </c>
      <c r="I65" s="1353">
        <f>'RFPR cover'!$C$12</f>
        <v>0.625</v>
      </c>
      <c r="J65" s="1353">
        <f>'RFPR cover'!$C$12</f>
        <v>0.625</v>
      </c>
      <c r="K65" s="1354">
        <f>'RFPR cover'!$C$12</f>
        <v>0.625</v>
      </c>
    </row>
    <row r="66" spans="2:11">
      <c r="B66" s="200" t="s">
        <v>235</v>
      </c>
      <c r="C66" s="152" t="s">
        <v>7</v>
      </c>
      <c r="D66" s="236">
        <f t="shared" ref="D66:K66" si="15">IF(ISBLANK(D23),"n/a",D64-D65)</f>
        <v>-4.5598938596496774E-2</v>
      </c>
      <c r="E66" s="237">
        <f t="shared" si="15"/>
        <v>-1.5580224877739357E-2</v>
      </c>
      <c r="F66" s="237">
        <f t="shared" si="15"/>
        <v>-2.3149622573137907E-2</v>
      </c>
      <c r="G66" s="237">
        <f t="shared" si="15"/>
        <v>-6.6069634501689345E-2</v>
      </c>
      <c r="H66" s="237">
        <f t="shared" si="15"/>
        <v>-0.1464633006002754</v>
      </c>
      <c r="I66" s="237">
        <f t="shared" si="15"/>
        <v>-0.16699861796980514</v>
      </c>
      <c r="J66" s="237">
        <f t="shared" si="15"/>
        <v>-8.5528688026399236E-2</v>
      </c>
      <c r="K66" s="238">
        <f t="shared" si="15"/>
        <v>-1.0632021736298292E-2</v>
      </c>
    </row>
  </sheetData>
  <sheetProtection algorithmName="SHA-512" hashValue="N8UYfIv8ZUWE7OC4fJ6cpBnhvMjImXb1HMX779vQSDdfVvgv4nw6/l/syUe3s/0NVbauMyOuqJrkkldomAiG7Q==" saltValue="7Jm3GomPZu6SRStUxOINnw==" spinCount="100000" sheet="1" objects="1" scenarios="1"/>
  <conditionalFormatting sqref="D6:K6">
    <cfRule type="expression" dxfId="36" priority="18">
      <formula>AND(D$5="Actuals",E$5="Forecast")</formula>
    </cfRule>
  </conditionalFormatting>
  <conditionalFormatting sqref="D5:K5">
    <cfRule type="expression" dxfId="35" priority="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5" id="{D124567E-9F0B-499E-895A-A9A6A77C130B}">
            <xm:f>'R7 - Financing'!D$5="Forecast"</xm:f>
            <x14:dxf>
              <fill>
                <patternFill>
                  <bgColor theme="7" tint="0.79998168889431442"/>
                </patternFill>
              </fill>
            </x14:dxf>
          </x14:cfRule>
          <x14:cfRule type="expression" priority="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483"/>
  <sheetViews>
    <sheetView showGridLines="0" topLeftCell="B1" zoomScale="80" zoomScaleNormal="80" zoomScaleSheetLayoutView="70" zoomScalePageLayoutView="55" workbookViewId="0">
      <pane ySplit="10" topLeftCell="A50" activePane="bottomLeft" state="frozen"/>
      <selection activeCell="B3" sqref="B3"/>
      <selection pane="bottomLeft" activeCell="F79" sqref="F79"/>
    </sheetView>
  </sheetViews>
  <sheetFormatPr defaultColWidth="0" defaultRowHeight="12.75" outlineLevelRow="1" outlineLevelCol="1"/>
  <cols>
    <col min="1" max="1" width="8" style="355" customWidth="1"/>
    <col min="2" max="2" width="8.125" style="476" customWidth="1"/>
    <col min="3" max="3" width="12.875" style="476" customWidth="1"/>
    <col min="4" max="5" width="14.125" style="358" customWidth="1"/>
    <col min="6" max="6" width="20.125" style="355" customWidth="1"/>
    <col min="7" max="7" width="15.875" style="355" customWidth="1"/>
    <col min="8" max="8" width="9.375" style="355" customWidth="1"/>
    <col min="9" max="9" width="18.625" style="355" customWidth="1"/>
    <col min="10" max="10" width="18.875" style="355" customWidth="1"/>
    <col min="11" max="11" width="14.375" style="355" customWidth="1"/>
    <col min="12" max="12" width="15.375" style="355" customWidth="1"/>
    <col min="13" max="13" width="13.375" style="355" customWidth="1"/>
    <col min="14" max="14" width="10.125" style="355" customWidth="1"/>
    <col min="15" max="15" width="13.375" style="355" customWidth="1"/>
    <col min="16" max="16" width="17.875" style="355" bestFit="1" customWidth="1"/>
    <col min="17" max="19" width="17" style="355" customWidth="1"/>
    <col min="20" max="23" width="10.5" style="355" customWidth="1" outlineLevel="1"/>
    <col min="24" max="26" width="10.5" style="358" customWidth="1" outlineLevel="1"/>
    <col min="27" max="27" width="10.5" style="364" customWidth="1" outlineLevel="1"/>
    <col min="28" max="28" width="10.5" style="364" customWidth="1"/>
    <col min="29" max="31" width="10.5" style="364" customWidth="1" outlineLevel="1"/>
    <col min="32" max="32" width="10.5" style="358" customWidth="1" outlineLevel="1"/>
    <col min="33" max="33" width="8.625" style="355" customWidth="1"/>
    <col min="34" max="16372" width="0" style="355" hidden="1"/>
    <col min="16373" max="16383" width="9.125" style="355" hidden="1"/>
    <col min="16384" max="16384" width="2.125" style="355" customWidth="1"/>
  </cols>
  <sheetData>
    <row r="1" spans="1:16383" s="429" customFormat="1" ht="20.25">
      <c r="A1" s="1431" t="s">
        <v>393</v>
      </c>
      <c r="B1" s="1453"/>
      <c r="C1" s="1453"/>
      <c r="D1" s="255"/>
      <c r="E1" s="255"/>
      <c r="F1" s="255"/>
      <c r="G1" s="255"/>
      <c r="H1" s="255"/>
      <c r="I1" s="256"/>
      <c r="J1" s="256"/>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c r="DV1" s="257"/>
      <c r="DW1" s="257"/>
      <c r="DX1" s="257"/>
      <c r="DY1" s="257"/>
      <c r="DZ1" s="257"/>
      <c r="EA1" s="257"/>
      <c r="EB1" s="257"/>
      <c r="EC1" s="257"/>
      <c r="ED1" s="257"/>
      <c r="EE1" s="257"/>
      <c r="EF1" s="257"/>
      <c r="EG1" s="257"/>
      <c r="EH1" s="257"/>
      <c r="EI1" s="257"/>
      <c r="EJ1" s="257"/>
      <c r="EK1" s="257"/>
      <c r="EL1" s="257"/>
      <c r="EM1" s="257"/>
      <c r="EN1" s="257"/>
      <c r="EO1" s="257"/>
      <c r="EP1" s="257"/>
      <c r="EQ1" s="257"/>
      <c r="ER1" s="257"/>
      <c r="ES1" s="257"/>
      <c r="ET1" s="257"/>
      <c r="EU1" s="257"/>
      <c r="EV1" s="257"/>
      <c r="EW1" s="257"/>
      <c r="EX1" s="257"/>
      <c r="EY1" s="257"/>
      <c r="EZ1" s="257"/>
      <c r="FA1" s="257"/>
      <c r="FB1" s="257"/>
      <c r="FC1" s="257"/>
      <c r="FD1" s="257"/>
      <c r="FE1" s="257"/>
      <c r="FF1" s="257"/>
      <c r="FG1" s="257"/>
      <c r="FH1" s="257"/>
      <c r="FI1" s="257"/>
      <c r="FJ1" s="257"/>
      <c r="FK1" s="257"/>
      <c r="FL1" s="257"/>
      <c r="FM1" s="257"/>
      <c r="FN1" s="257"/>
      <c r="FO1" s="257"/>
      <c r="FP1" s="257"/>
      <c r="FQ1" s="257"/>
      <c r="FR1" s="257"/>
      <c r="FS1" s="257"/>
      <c r="FT1" s="257"/>
      <c r="FU1" s="257"/>
      <c r="FV1" s="257"/>
      <c r="FW1" s="257"/>
      <c r="FX1" s="257"/>
      <c r="FY1" s="257"/>
      <c r="FZ1" s="257"/>
      <c r="GA1" s="257"/>
      <c r="GB1" s="257"/>
      <c r="GC1" s="257"/>
      <c r="GD1" s="257"/>
      <c r="GE1" s="257"/>
      <c r="GF1" s="257"/>
      <c r="GG1" s="257"/>
      <c r="GH1" s="257"/>
      <c r="GI1" s="257"/>
      <c r="GJ1" s="257"/>
      <c r="GK1" s="257"/>
      <c r="GL1" s="257"/>
      <c r="GM1" s="257"/>
      <c r="GN1" s="257"/>
      <c r="GO1" s="257"/>
      <c r="GP1" s="257"/>
      <c r="GQ1" s="257"/>
      <c r="GR1" s="257"/>
      <c r="GS1" s="257"/>
      <c r="GT1" s="257"/>
      <c r="GU1" s="257"/>
      <c r="GV1" s="257"/>
      <c r="GW1" s="257"/>
      <c r="GX1" s="257"/>
      <c r="GY1" s="257"/>
      <c r="GZ1" s="257"/>
      <c r="HA1" s="257"/>
      <c r="HB1" s="257"/>
      <c r="HC1" s="257"/>
      <c r="HD1" s="257"/>
      <c r="HE1" s="257"/>
      <c r="HF1" s="257"/>
      <c r="HG1" s="257"/>
      <c r="HH1" s="257"/>
      <c r="HI1" s="257"/>
      <c r="HJ1" s="257"/>
      <c r="HK1" s="257"/>
      <c r="HL1" s="257"/>
      <c r="HM1" s="257"/>
      <c r="HN1" s="257"/>
      <c r="HO1" s="257"/>
      <c r="HP1" s="257"/>
      <c r="HQ1" s="257"/>
      <c r="HR1" s="257"/>
      <c r="HS1" s="257"/>
      <c r="HT1" s="257"/>
      <c r="HU1" s="257"/>
      <c r="HV1" s="257"/>
      <c r="HW1" s="257"/>
      <c r="HX1" s="257"/>
      <c r="HY1" s="257"/>
      <c r="HZ1" s="257"/>
      <c r="IA1" s="257"/>
      <c r="IB1" s="257"/>
      <c r="IC1" s="257"/>
      <c r="ID1" s="257"/>
      <c r="IE1" s="257"/>
      <c r="IF1" s="257"/>
      <c r="IG1" s="257"/>
      <c r="IH1" s="257"/>
      <c r="II1" s="257"/>
      <c r="IJ1" s="257"/>
      <c r="IK1" s="257"/>
      <c r="IL1" s="257"/>
      <c r="IM1" s="257"/>
      <c r="IN1" s="257"/>
      <c r="IO1" s="257"/>
      <c r="IP1" s="257"/>
      <c r="IQ1" s="257"/>
      <c r="IR1" s="257"/>
      <c r="IS1" s="257"/>
      <c r="IT1" s="257"/>
      <c r="IU1" s="257"/>
      <c r="IV1" s="257"/>
      <c r="IW1" s="257"/>
      <c r="IX1" s="257"/>
      <c r="IY1" s="257"/>
      <c r="IZ1" s="257"/>
      <c r="JA1" s="257"/>
      <c r="JB1" s="257"/>
      <c r="JC1" s="257"/>
      <c r="JD1" s="257"/>
      <c r="JE1" s="257"/>
      <c r="JF1" s="257"/>
      <c r="JG1" s="257"/>
      <c r="JH1" s="257"/>
      <c r="JI1" s="257"/>
      <c r="JJ1" s="257"/>
      <c r="JK1" s="257"/>
      <c r="JL1" s="257"/>
      <c r="JM1" s="257"/>
      <c r="JN1" s="257"/>
      <c r="JO1" s="257"/>
      <c r="JP1" s="257"/>
      <c r="JQ1" s="257"/>
      <c r="JR1" s="257"/>
      <c r="JS1" s="257"/>
      <c r="JT1" s="257"/>
      <c r="JU1" s="257"/>
      <c r="JV1" s="257"/>
      <c r="JW1" s="257"/>
      <c r="JX1" s="257"/>
      <c r="JY1" s="257"/>
      <c r="JZ1" s="257"/>
      <c r="KA1" s="257"/>
      <c r="KB1" s="257"/>
      <c r="KC1" s="257"/>
      <c r="KD1" s="257"/>
      <c r="KE1" s="257"/>
      <c r="KF1" s="257"/>
      <c r="KG1" s="257"/>
      <c r="KH1" s="257"/>
      <c r="KI1" s="257"/>
      <c r="KJ1" s="257"/>
      <c r="KK1" s="257"/>
      <c r="KL1" s="257"/>
      <c r="KM1" s="257"/>
      <c r="KN1" s="257"/>
      <c r="KO1" s="257"/>
      <c r="KP1" s="257"/>
      <c r="KQ1" s="257"/>
      <c r="KR1" s="257"/>
      <c r="KS1" s="257"/>
      <c r="KT1" s="257"/>
      <c r="KU1" s="257"/>
      <c r="KV1" s="257"/>
      <c r="KW1" s="257"/>
      <c r="KX1" s="257"/>
      <c r="KY1" s="257"/>
      <c r="KZ1" s="257"/>
      <c r="LA1" s="257"/>
      <c r="LB1" s="257"/>
      <c r="LC1" s="257"/>
      <c r="LD1" s="257"/>
      <c r="LE1" s="257"/>
      <c r="LF1" s="257"/>
      <c r="LG1" s="257"/>
      <c r="LH1" s="257"/>
      <c r="LI1" s="257"/>
      <c r="LJ1" s="257"/>
      <c r="LK1" s="257"/>
      <c r="LL1" s="257"/>
      <c r="LM1" s="257"/>
      <c r="LN1" s="257"/>
      <c r="LO1" s="257"/>
      <c r="LP1" s="257"/>
      <c r="LQ1" s="257"/>
      <c r="LR1" s="257"/>
      <c r="LS1" s="257"/>
      <c r="LT1" s="257"/>
      <c r="LU1" s="257"/>
      <c r="LV1" s="257"/>
      <c r="LW1" s="257"/>
      <c r="LX1" s="257"/>
      <c r="LY1" s="257"/>
      <c r="LZ1" s="257"/>
      <c r="MA1" s="257"/>
      <c r="MB1" s="257"/>
      <c r="MC1" s="257"/>
      <c r="MD1" s="257"/>
      <c r="ME1" s="257"/>
      <c r="MF1" s="257"/>
      <c r="MG1" s="257"/>
      <c r="MH1" s="257"/>
      <c r="MI1" s="257"/>
      <c r="MJ1" s="257"/>
      <c r="MK1" s="257"/>
      <c r="ML1" s="257"/>
      <c r="MM1" s="257"/>
      <c r="MN1" s="257"/>
      <c r="MO1" s="257"/>
      <c r="MP1" s="257"/>
      <c r="MQ1" s="257"/>
      <c r="MR1" s="257"/>
      <c r="MS1" s="257"/>
      <c r="MT1" s="257"/>
      <c r="MU1" s="257"/>
      <c r="MV1" s="257"/>
      <c r="MW1" s="257"/>
      <c r="MX1" s="257"/>
      <c r="MY1" s="257"/>
      <c r="MZ1" s="257"/>
      <c r="NA1" s="257"/>
      <c r="NB1" s="257"/>
      <c r="NC1" s="257"/>
      <c r="ND1" s="257"/>
      <c r="NE1" s="257"/>
      <c r="NF1" s="257"/>
      <c r="NG1" s="257"/>
      <c r="NH1" s="257"/>
      <c r="NI1" s="257"/>
      <c r="NJ1" s="257"/>
      <c r="NK1" s="257"/>
      <c r="NL1" s="257"/>
      <c r="NM1" s="257"/>
      <c r="NN1" s="257"/>
      <c r="NO1" s="257"/>
      <c r="NP1" s="257"/>
      <c r="NQ1" s="257"/>
      <c r="NR1" s="257"/>
      <c r="NS1" s="257"/>
      <c r="NT1" s="257"/>
      <c r="NU1" s="257"/>
      <c r="NV1" s="257"/>
      <c r="NW1" s="257"/>
      <c r="NX1" s="257"/>
      <c r="NY1" s="257"/>
      <c r="NZ1" s="257"/>
      <c r="OA1" s="257"/>
      <c r="OB1" s="257"/>
      <c r="OC1" s="257"/>
      <c r="OD1" s="257"/>
      <c r="OE1" s="257"/>
      <c r="OF1" s="257"/>
      <c r="OG1" s="257"/>
      <c r="OH1" s="257"/>
      <c r="OI1" s="257"/>
      <c r="OJ1" s="257"/>
      <c r="OK1" s="257"/>
      <c r="OL1" s="257"/>
      <c r="OM1" s="257"/>
      <c r="ON1" s="257"/>
      <c r="OO1" s="257"/>
      <c r="OP1" s="257"/>
      <c r="OQ1" s="257"/>
      <c r="OR1" s="257"/>
      <c r="OS1" s="257"/>
      <c r="OT1" s="257"/>
      <c r="OU1" s="257"/>
      <c r="OV1" s="257"/>
      <c r="OW1" s="257"/>
      <c r="OX1" s="257"/>
      <c r="OY1" s="257"/>
      <c r="OZ1" s="257"/>
      <c r="PA1" s="257"/>
      <c r="PB1" s="257"/>
      <c r="PC1" s="257"/>
      <c r="PD1" s="257"/>
      <c r="PE1" s="257"/>
      <c r="PF1" s="257"/>
      <c r="PG1" s="257"/>
      <c r="PH1" s="257"/>
      <c r="PI1" s="257"/>
      <c r="PJ1" s="257"/>
      <c r="PK1" s="257"/>
      <c r="PL1" s="257"/>
      <c r="PM1" s="257"/>
      <c r="PN1" s="257"/>
      <c r="PO1" s="257"/>
      <c r="PP1" s="257"/>
      <c r="PQ1" s="257"/>
      <c r="PR1" s="257"/>
      <c r="PS1" s="257"/>
      <c r="PT1" s="257"/>
      <c r="PU1" s="257"/>
      <c r="PV1" s="257"/>
      <c r="PW1" s="257"/>
      <c r="PX1" s="257"/>
      <c r="PY1" s="257"/>
      <c r="PZ1" s="257"/>
      <c r="QA1" s="257"/>
      <c r="QB1" s="257"/>
      <c r="QC1" s="257"/>
      <c r="QD1" s="257"/>
      <c r="QE1" s="257"/>
      <c r="QF1" s="257"/>
      <c r="QG1" s="257"/>
      <c r="QH1" s="257"/>
      <c r="QI1" s="257"/>
      <c r="QJ1" s="257"/>
      <c r="QK1" s="257"/>
      <c r="QL1" s="257"/>
      <c r="QM1" s="257"/>
      <c r="QN1" s="257"/>
      <c r="QO1" s="257"/>
      <c r="QP1" s="257"/>
      <c r="QQ1" s="257"/>
      <c r="QR1" s="257"/>
      <c r="QS1" s="257"/>
      <c r="QT1" s="257"/>
      <c r="QU1" s="257"/>
      <c r="QV1" s="257"/>
      <c r="QW1" s="257"/>
      <c r="QX1" s="257"/>
      <c r="QY1" s="257"/>
      <c r="QZ1" s="257"/>
      <c r="RA1" s="257"/>
      <c r="RB1" s="257"/>
      <c r="RC1" s="257"/>
      <c r="RD1" s="257"/>
      <c r="RE1" s="257"/>
      <c r="RF1" s="257"/>
      <c r="RG1" s="257"/>
      <c r="RH1" s="257"/>
      <c r="RI1" s="257"/>
      <c r="RJ1" s="257"/>
      <c r="RK1" s="257"/>
      <c r="RL1" s="257"/>
      <c r="RM1" s="257"/>
      <c r="RN1" s="257"/>
      <c r="RO1" s="257"/>
      <c r="RP1" s="257"/>
      <c r="RQ1" s="257"/>
      <c r="RR1" s="257"/>
      <c r="RS1" s="257"/>
      <c r="RT1" s="257"/>
      <c r="RU1" s="257"/>
      <c r="RV1" s="257"/>
      <c r="RW1" s="257"/>
      <c r="RX1" s="257"/>
      <c r="RY1" s="257"/>
      <c r="RZ1" s="257"/>
      <c r="SA1" s="257"/>
      <c r="SB1" s="257"/>
      <c r="SC1" s="257"/>
      <c r="SD1" s="257"/>
      <c r="SE1" s="257"/>
      <c r="SF1" s="257"/>
      <c r="SG1" s="257"/>
      <c r="SH1" s="257"/>
      <c r="SI1" s="257"/>
      <c r="SJ1" s="257"/>
      <c r="SK1" s="257"/>
      <c r="SL1" s="257"/>
      <c r="SM1" s="257"/>
      <c r="SN1" s="257"/>
      <c r="SO1" s="257"/>
      <c r="SP1" s="257"/>
      <c r="SQ1" s="257"/>
      <c r="SR1" s="257"/>
      <c r="SS1" s="257"/>
      <c r="ST1" s="257"/>
      <c r="SU1" s="257"/>
      <c r="SV1" s="257"/>
      <c r="SW1" s="257"/>
      <c r="SX1" s="257"/>
      <c r="SY1" s="257"/>
      <c r="SZ1" s="257"/>
      <c r="TA1" s="257"/>
      <c r="TB1" s="257"/>
      <c r="TC1" s="257"/>
      <c r="TD1" s="257"/>
      <c r="TE1" s="257"/>
      <c r="TF1" s="257"/>
      <c r="TG1" s="257"/>
      <c r="TH1" s="257"/>
      <c r="TI1" s="257"/>
      <c r="TJ1" s="257"/>
      <c r="TK1" s="257"/>
      <c r="TL1" s="257"/>
      <c r="TM1" s="257"/>
      <c r="TN1" s="257"/>
      <c r="TO1" s="257"/>
      <c r="TP1" s="257"/>
      <c r="TQ1" s="257"/>
      <c r="TR1" s="257"/>
      <c r="TS1" s="257"/>
      <c r="TT1" s="257"/>
      <c r="TU1" s="257"/>
      <c r="TV1" s="257"/>
      <c r="TW1" s="257"/>
      <c r="TX1" s="257"/>
      <c r="TY1" s="257"/>
      <c r="TZ1" s="257"/>
      <c r="UA1" s="257"/>
      <c r="UB1" s="257"/>
      <c r="UC1" s="257"/>
      <c r="UD1" s="257"/>
      <c r="UE1" s="257"/>
      <c r="UF1" s="257"/>
      <c r="UG1" s="257"/>
      <c r="UH1" s="257"/>
      <c r="UI1" s="257"/>
      <c r="UJ1" s="257"/>
      <c r="UK1" s="257"/>
      <c r="UL1" s="257"/>
      <c r="UM1" s="257"/>
      <c r="UN1" s="257"/>
      <c r="UO1" s="257"/>
      <c r="UP1" s="257"/>
      <c r="UQ1" s="257"/>
      <c r="UR1" s="257"/>
      <c r="US1" s="257"/>
      <c r="UT1" s="257"/>
      <c r="UU1" s="257"/>
      <c r="UV1" s="257"/>
      <c r="UW1" s="257"/>
      <c r="UX1" s="257"/>
      <c r="UY1" s="257"/>
      <c r="UZ1" s="257"/>
      <c r="VA1" s="257"/>
      <c r="VB1" s="257"/>
      <c r="VC1" s="257"/>
      <c r="VD1" s="257"/>
      <c r="VE1" s="257"/>
      <c r="VF1" s="257"/>
      <c r="VG1" s="257"/>
      <c r="VH1" s="257"/>
      <c r="VI1" s="257"/>
      <c r="VJ1" s="257"/>
      <c r="VK1" s="257"/>
      <c r="VL1" s="257"/>
      <c r="VM1" s="257"/>
      <c r="VN1" s="257"/>
      <c r="VO1" s="257"/>
      <c r="VP1" s="257"/>
      <c r="VQ1" s="257"/>
      <c r="VR1" s="257"/>
      <c r="VS1" s="257"/>
      <c r="VT1" s="257"/>
      <c r="VU1" s="257"/>
      <c r="VV1" s="257"/>
      <c r="VW1" s="257"/>
      <c r="VX1" s="257"/>
      <c r="VY1" s="257"/>
      <c r="VZ1" s="257"/>
      <c r="WA1" s="257"/>
      <c r="WB1" s="257"/>
      <c r="WC1" s="257"/>
      <c r="WD1" s="257"/>
      <c r="WE1" s="257"/>
      <c r="WF1" s="257"/>
      <c r="WG1" s="257"/>
      <c r="WH1" s="257"/>
      <c r="WI1" s="257"/>
      <c r="WJ1" s="257"/>
      <c r="WK1" s="257"/>
      <c r="WL1" s="257"/>
      <c r="WM1" s="257"/>
      <c r="WN1" s="257"/>
      <c r="WO1" s="257"/>
      <c r="WP1" s="257"/>
      <c r="WQ1" s="257"/>
      <c r="WR1" s="257"/>
      <c r="WS1" s="257"/>
      <c r="WT1" s="257"/>
      <c r="WU1" s="257"/>
      <c r="WV1" s="257"/>
      <c r="WW1" s="257"/>
      <c r="WX1" s="257"/>
      <c r="WY1" s="257"/>
      <c r="WZ1" s="257"/>
      <c r="XA1" s="257"/>
      <c r="XB1" s="257"/>
      <c r="XC1" s="257"/>
      <c r="XD1" s="257"/>
      <c r="XE1" s="257"/>
      <c r="XF1" s="257"/>
      <c r="XG1" s="257"/>
      <c r="XH1" s="257"/>
      <c r="XI1" s="257"/>
      <c r="XJ1" s="257"/>
      <c r="XK1" s="257"/>
      <c r="XL1" s="257"/>
      <c r="XM1" s="257"/>
      <c r="XN1" s="257"/>
      <c r="XO1" s="257"/>
      <c r="XP1" s="257"/>
      <c r="XQ1" s="257"/>
      <c r="XR1" s="257"/>
      <c r="XS1" s="257"/>
      <c r="XT1" s="257"/>
      <c r="XU1" s="257"/>
      <c r="XV1" s="257"/>
      <c r="XW1" s="257"/>
      <c r="XX1" s="257"/>
      <c r="XY1" s="257"/>
      <c r="XZ1" s="257"/>
      <c r="YA1" s="257"/>
      <c r="YB1" s="257"/>
      <c r="YC1" s="257"/>
      <c r="YD1" s="257"/>
      <c r="YE1" s="257"/>
      <c r="YF1" s="257"/>
      <c r="YG1" s="257"/>
      <c r="YH1" s="257"/>
      <c r="YI1" s="257"/>
      <c r="YJ1" s="257"/>
      <c r="YK1" s="257"/>
      <c r="YL1" s="257"/>
      <c r="YM1" s="257"/>
      <c r="YN1" s="257"/>
      <c r="YO1" s="257"/>
      <c r="YP1" s="257"/>
      <c r="YQ1" s="257"/>
      <c r="YR1" s="257"/>
      <c r="YS1" s="257"/>
      <c r="YT1" s="257"/>
      <c r="YU1" s="257"/>
      <c r="YV1" s="257"/>
      <c r="YW1" s="257"/>
      <c r="YX1" s="257"/>
      <c r="YY1" s="257"/>
      <c r="YZ1" s="257"/>
      <c r="ZA1" s="257"/>
      <c r="ZB1" s="257"/>
      <c r="ZC1" s="257"/>
      <c r="ZD1" s="257"/>
      <c r="ZE1" s="257"/>
      <c r="ZF1" s="257"/>
      <c r="ZG1" s="257"/>
      <c r="ZH1" s="257"/>
      <c r="ZI1" s="257"/>
      <c r="ZJ1" s="257"/>
      <c r="ZK1" s="257"/>
      <c r="ZL1" s="257"/>
      <c r="ZM1" s="257"/>
      <c r="ZN1" s="257"/>
      <c r="ZO1" s="257"/>
      <c r="ZP1" s="257"/>
      <c r="ZQ1" s="257"/>
      <c r="ZR1" s="257"/>
      <c r="ZS1" s="257"/>
      <c r="ZT1" s="257"/>
      <c r="ZU1" s="257"/>
      <c r="ZV1" s="257"/>
      <c r="ZW1" s="257"/>
      <c r="ZX1" s="257"/>
      <c r="ZY1" s="257"/>
      <c r="ZZ1" s="257"/>
      <c r="AAA1" s="257"/>
      <c r="AAB1" s="257"/>
      <c r="AAC1" s="257"/>
      <c r="AAD1" s="257"/>
      <c r="AAE1" s="257"/>
      <c r="AAF1" s="257"/>
      <c r="AAG1" s="257"/>
      <c r="AAH1" s="257"/>
      <c r="AAI1" s="257"/>
      <c r="AAJ1" s="257"/>
      <c r="AAK1" s="257"/>
      <c r="AAL1" s="257"/>
      <c r="AAM1" s="257"/>
      <c r="AAN1" s="257"/>
      <c r="AAO1" s="257"/>
      <c r="AAP1" s="257"/>
      <c r="AAQ1" s="257"/>
      <c r="AAR1" s="257"/>
      <c r="AAS1" s="257"/>
      <c r="AAT1" s="257"/>
      <c r="AAU1" s="257"/>
      <c r="AAV1" s="257"/>
      <c r="AAW1" s="257"/>
      <c r="AAX1" s="257"/>
      <c r="AAY1" s="257"/>
      <c r="AAZ1" s="257"/>
      <c r="ABA1" s="257"/>
      <c r="ABB1" s="257"/>
      <c r="ABC1" s="257"/>
      <c r="ABD1" s="257"/>
      <c r="ABE1" s="257"/>
      <c r="ABF1" s="257"/>
      <c r="ABG1" s="257"/>
      <c r="ABH1" s="257"/>
      <c r="ABI1" s="257"/>
      <c r="ABJ1" s="257"/>
      <c r="ABK1" s="257"/>
      <c r="ABL1" s="257"/>
      <c r="ABM1" s="257"/>
      <c r="ABN1" s="257"/>
      <c r="ABO1" s="257"/>
      <c r="ABP1" s="257"/>
      <c r="ABQ1" s="257"/>
      <c r="ABR1" s="257"/>
      <c r="ABS1" s="257"/>
      <c r="ABT1" s="257"/>
      <c r="ABU1" s="257"/>
      <c r="ABV1" s="257"/>
      <c r="ABW1" s="257"/>
      <c r="ABX1" s="257"/>
      <c r="ABY1" s="257"/>
      <c r="ABZ1" s="257"/>
      <c r="ACA1" s="257"/>
      <c r="ACB1" s="257"/>
      <c r="ACC1" s="257"/>
      <c r="ACD1" s="257"/>
      <c r="ACE1" s="257"/>
      <c r="ACF1" s="257"/>
      <c r="ACG1" s="257"/>
      <c r="ACH1" s="257"/>
      <c r="ACI1" s="257"/>
      <c r="ACJ1" s="257"/>
      <c r="ACK1" s="257"/>
      <c r="ACL1" s="257"/>
      <c r="ACM1" s="257"/>
      <c r="ACN1" s="257"/>
      <c r="ACO1" s="257"/>
      <c r="ACP1" s="257"/>
      <c r="ACQ1" s="257"/>
      <c r="ACR1" s="257"/>
      <c r="ACS1" s="257"/>
      <c r="ACT1" s="257"/>
      <c r="ACU1" s="257"/>
      <c r="ACV1" s="257"/>
      <c r="ACW1" s="257"/>
      <c r="ACX1" s="257"/>
      <c r="ACY1" s="257"/>
      <c r="ACZ1" s="257"/>
      <c r="ADA1" s="257"/>
      <c r="ADB1" s="257"/>
      <c r="ADC1" s="257"/>
      <c r="ADD1" s="257"/>
      <c r="ADE1" s="257"/>
      <c r="ADF1" s="257"/>
      <c r="ADG1" s="257"/>
      <c r="ADH1" s="257"/>
      <c r="ADI1" s="257"/>
      <c r="ADJ1" s="257"/>
      <c r="ADK1" s="257"/>
      <c r="ADL1" s="257"/>
      <c r="ADM1" s="257"/>
      <c r="ADN1" s="257"/>
      <c r="ADO1" s="257"/>
      <c r="ADP1" s="257"/>
      <c r="ADQ1" s="257"/>
      <c r="ADR1" s="257"/>
      <c r="ADS1" s="257"/>
      <c r="ADT1" s="257"/>
      <c r="ADU1" s="257"/>
      <c r="ADV1" s="257"/>
      <c r="ADW1" s="257"/>
      <c r="ADX1" s="257"/>
      <c r="ADY1" s="257"/>
      <c r="ADZ1" s="257"/>
      <c r="AEA1" s="257"/>
      <c r="AEB1" s="257"/>
      <c r="AEC1" s="257"/>
      <c r="AED1" s="257"/>
      <c r="AEE1" s="257"/>
      <c r="AEF1" s="257"/>
      <c r="AEG1" s="257"/>
      <c r="AEH1" s="257"/>
      <c r="AEI1" s="257"/>
      <c r="AEJ1" s="257"/>
      <c r="AEK1" s="257"/>
      <c r="AEL1" s="257"/>
      <c r="AEM1" s="257"/>
      <c r="AEN1" s="257"/>
      <c r="AEO1" s="257"/>
      <c r="AEP1" s="257"/>
      <c r="AEQ1" s="257"/>
      <c r="AER1" s="257"/>
      <c r="AES1" s="257"/>
      <c r="AET1" s="257"/>
      <c r="AEU1" s="257"/>
      <c r="AEV1" s="257"/>
      <c r="AEW1" s="257"/>
      <c r="AEX1" s="257"/>
      <c r="AEY1" s="257"/>
      <c r="AEZ1" s="257"/>
      <c r="AFA1" s="257"/>
      <c r="AFB1" s="257"/>
      <c r="AFC1" s="257"/>
      <c r="AFD1" s="257"/>
      <c r="AFE1" s="257"/>
      <c r="AFF1" s="257"/>
      <c r="AFG1" s="257"/>
      <c r="AFH1" s="257"/>
      <c r="AFI1" s="257"/>
      <c r="AFJ1" s="257"/>
      <c r="AFK1" s="257"/>
      <c r="AFL1" s="257"/>
      <c r="AFM1" s="257"/>
      <c r="AFN1" s="257"/>
      <c r="AFO1" s="257"/>
      <c r="AFP1" s="257"/>
      <c r="AFQ1" s="257"/>
      <c r="AFR1" s="257"/>
      <c r="AFS1" s="257"/>
      <c r="AFT1" s="257"/>
      <c r="AFU1" s="257"/>
      <c r="AFV1" s="257"/>
      <c r="AFW1" s="257"/>
      <c r="AFX1" s="257"/>
      <c r="AFY1" s="257"/>
      <c r="AFZ1" s="257"/>
      <c r="AGA1" s="257"/>
      <c r="AGB1" s="257"/>
      <c r="AGC1" s="257"/>
      <c r="AGD1" s="257"/>
      <c r="AGE1" s="257"/>
      <c r="AGF1" s="257"/>
      <c r="AGG1" s="257"/>
      <c r="AGH1" s="257"/>
      <c r="AGI1" s="257"/>
      <c r="AGJ1" s="257"/>
      <c r="AGK1" s="257"/>
      <c r="AGL1" s="257"/>
      <c r="AGM1" s="257"/>
      <c r="AGN1" s="257"/>
      <c r="AGO1" s="257"/>
      <c r="AGP1" s="257"/>
      <c r="AGQ1" s="257"/>
      <c r="AGR1" s="257"/>
      <c r="AGS1" s="257"/>
      <c r="AGT1" s="257"/>
      <c r="AGU1" s="257"/>
      <c r="AGV1" s="257"/>
      <c r="AGW1" s="257"/>
      <c r="AGX1" s="257"/>
      <c r="AGY1" s="257"/>
      <c r="AGZ1" s="257"/>
      <c r="AHA1" s="257"/>
      <c r="AHB1" s="257"/>
      <c r="AHC1" s="257"/>
      <c r="AHD1" s="257"/>
      <c r="AHE1" s="257"/>
      <c r="AHF1" s="257"/>
      <c r="AHG1" s="257"/>
      <c r="AHH1" s="257"/>
      <c r="AHI1" s="257"/>
      <c r="AHJ1" s="257"/>
      <c r="AHK1" s="257"/>
      <c r="AHL1" s="257"/>
      <c r="AHM1" s="257"/>
      <c r="AHN1" s="257"/>
      <c r="AHO1" s="257"/>
      <c r="AHP1" s="257"/>
      <c r="AHQ1" s="257"/>
      <c r="AHR1" s="257"/>
      <c r="AHS1" s="257"/>
      <c r="AHT1" s="257"/>
      <c r="AHU1" s="257"/>
      <c r="AHV1" s="257"/>
      <c r="AHW1" s="257"/>
      <c r="AHX1" s="257"/>
      <c r="AHY1" s="257"/>
      <c r="AHZ1" s="257"/>
      <c r="AIA1" s="257"/>
      <c r="AIB1" s="257"/>
      <c r="AIC1" s="257"/>
      <c r="AID1" s="257"/>
      <c r="AIE1" s="257"/>
      <c r="AIF1" s="257"/>
      <c r="AIG1" s="257"/>
      <c r="AIH1" s="257"/>
      <c r="AII1" s="257"/>
      <c r="AIJ1" s="257"/>
      <c r="AIK1" s="257"/>
      <c r="AIL1" s="257"/>
      <c r="AIM1" s="257"/>
      <c r="AIN1" s="257"/>
      <c r="AIO1" s="257"/>
      <c r="AIP1" s="257"/>
      <c r="AIQ1" s="257"/>
      <c r="AIR1" s="257"/>
      <c r="AIS1" s="257"/>
      <c r="AIT1" s="257"/>
      <c r="AIU1" s="257"/>
      <c r="AIV1" s="257"/>
      <c r="AIW1" s="257"/>
      <c r="AIX1" s="257"/>
      <c r="AIY1" s="257"/>
      <c r="AIZ1" s="257"/>
      <c r="AJA1" s="257"/>
      <c r="AJB1" s="257"/>
      <c r="AJC1" s="257"/>
      <c r="AJD1" s="257"/>
      <c r="AJE1" s="257"/>
      <c r="AJF1" s="257"/>
      <c r="AJG1" s="257"/>
      <c r="AJH1" s="257"/>
      <c r="AJI1" s="257"/>
      <c r="AJJ1" s="257"/>
      <c r="AJK1" s="257"/>
      <c r="AJL1" s="257"/>
      <c r="AJM1" s="257"/>
      <c r="AJN1" s="257"/>
      <c r="AJO1" s="257"/>
      <c r="AJP1" s="257"/>
      <c r="AJQ1" s="257"/>
      <c r="AJR1" s="257"/>
      <c r="AJS1" s="257"/>
      <c r="AJT1" s="257"/>
      <c r="AJU1" s="257"/>
      <c r="AJV1" s="257"/>
      <c r="AJW1" s="257"/>
      <c r="AJX1" s="257"/>
      <c r="AJY1" s="257"/>
      <c r="AJZ1" s="257"/>
      <c r="AKA1" s="257"/>
      <c r="AKB1" s="257"/>
      <c r="AKC1" s="257"/>
      <c r="AKD1" s="257"/>
      <c r="AKE1" s="257"/>
      <c r="AKF1" s="257"/>
      <c r="AKG1" s="257"/>
      <c r="AKH1" s="257"/>
      <c r="AKI1" s="257"/>
      <c r="AKJ1" s="257"/>
      <c r="AKK1" s="257"/>
      <c r="AKL1" s="257"/>
      <c r="AKM1" s="257"/>
      <c r="AKN1" s="257"/>
      <c r="AKO1" s="257"/>
      <c r="AKP1" s="257"/>
      <c r="AKQ1" s="257"/>
      <c r="AKR1" s="257"/>
      <c r="AKS1" s="257"/>
      <c r="AKT1" s="257"/>
      <c r="AKU1" s="257"/>
      <c r="AKV1" s="257"/>
      <c r="AKW1" s="257"/>
      <c r="AKX1" s="257"/>
      <c r="AKY1" s="257"/>
      <c r="AKZ1" s="257"/>
      <c r="ALA1" s="257"/>
      <c r="ALB1" s="257"/>
      <c r="ALC1" s="257"/>
      <c r="ALD1" s="257"/>
      <c r="ALE1" s="257"/>
      <c r="ALF1" s="257"/>
      <c r="ALG1" s="257"/>
      <c r="ALH1" s="257"/>
      <c r="ALI1" s="257"/>
      <c r="ALJ1" s="257"/>
      <c r="ALK1" s="257"/>
      <c r="ALL1" s="257"/>
      <c r="ALM1" s="257"/>
      <c r="ALN1" s="257"/>
      <c r="ALO1" s="257"/>
      <c r="ALP1" s="257"/>
      <c r="ALQ1" s="257"/>
      <c r="ALR1" s="257"/>
      <c r="ALS1" s="257"/>
      <c r="ALT1" s="257"/>
      <c r="ALU1" s="257"/>
      <c r="ALV1" s="257"/>
      <c r="ALW1" s="257"/>
      <c r="ALX1" s="257"/>
      <c r="ALY1" s="257"/>
      <c r="ALZ1" s="257"/>
      <c r="AMA1" s="257"/>
      <c r="AMB1" s="257"/>
      <c r="AMC1" s="257"/>
      <c r="AMD1" s="257"/>
      <c r="AME1" s="257"/>
      <c r="AMF1" s="257"/>
      <c r="AMG1" s="257"/>
      <c r="AMH1" s="257"/>
      <c r="AMI1" s="257"/>
      <c r="AMJ1" s="257"/>
      <c r="AMK1" s="257"/>
      <c r="AML1" s="257"/>
      <c r="AMM1" s="257"/>
      <c r="AMN1" s="257"/>
      <c r="AMO1" s="257"/>
      <c r="AMP1" s="257"/>
      <c r="AMQ1" s="257"/>
      <c r="AMR1" s="257"/>
      <c r="AMS1" s="257"/>
      <c r="AMT1" s="257"/>
      <c r="AMU1" s="257"/>
      <c r="AMV1" s="257"/>
      <c r="AMW1" s="257"/>
      <c r="AMX1" s="257"/>
      <c r="AMY1" s="257"/>
      <c r="AMZ1" s="257"/>
      <c r="ANA1" s="257"/>
      <c r="ANB1" s="257"/>
      <c r="ANC1" s="257"/>
      <c r="AND1" s="257"/>
      <c r="ANE1" s="257"/>
      <c r="ANF1" s="257"/>
      <c r="ANG1" s="257"/>
      <c r="ANH1" s="257"/>
      <c r="ANI1" s="257"/>
      <c r="ANJ1" s="257"/>
      <c r="ANK1" s="257"/>
      <c r="ANL1" s="257"/>
      <c r="ANM1" s="257"/>
      <c r="ANN1" s="257"/>
      <c r="ANO1" s="257"/>
      <c r="ANP1" s="257"/>
      <c r="ANQ1" s="257"/>
      <c r="ANR1" s="257"/>
      <c r="ANS1" s="257"/>
      <c r="ANT1" s="257"/>
      <c r="ANU1" s="257"/>
      <c r="ANV1" s="257"/>
      <c r="ANW1" s="257"/>
      <c r="ANX1" s="257"/>
      <c r="ANY1" s="257"/>
      <c r="ANZ1" s="257"/>
      <c r="AOA1" s="257"/>
      <c r="AOB1" s="257"/>
      <c r="AOC1" s="257"/>
      <c r="AOD1" s="257"/>
      <c r="AOE1" s="257"/>
      <c r="AOF1" s="257"/>
      <c r="AOG1" s="257"/>
      <c r="AOH1" s="257"/>
      <c r="AOI1" s="257"/>
      <c r="AOJ1" s="257"/>
      <c r="AOK1" s="257"/>
      <c r="AOL1" s="257"/>
      <c r="AOM1" s="257"/>
      <c r="AON1" s="257"/>
      <c r="AOO1" s="257"/>
      <c r="AOP1" s="257"/>
      <c r="AOQ1" s="257"/>
      <c r="AOR1" s="257"/>
      <c r="AOS1" s="257"/>
      <c r="AOT1" s="257"/>
      <c r="AOU1" s="257"/>
      <c r="AOV1" s="257"/>
      <c r="AOW1" s="257"/>
      <c r="AOX1" s="257"/>
      <c r="AOY1" s="257"/>
      <c r="AOZ1" s="257"/>
      <c r="APA1" s="257"/>
      <c r="APB1" s="257"/>
      <c r="APC1" s="257"/>
      <c r="APD1" s="257"/>
      <c r="APE1" s="257"/>
      <c r="APF1" s="257"/>
      <c r="APG1" s="257"/>
      <c r="APH1" s="257"/>
      <c r="API1" s="257"/>
      <c r="APJ1" s="257"/>
      <c r="APK1" s="257"/>
      <c r="APL1" s="257"/>
      <c r="APM1" s="257"/>
      <c r="APN1" s="257"/>
      <c r="APO1" s="257"/>
      <c r="APP1" s="257"/>
      <c r="APQ1" s="257"/>
      <c r="APR1" s="257"/>
      <c r="APS1" s="257"/>
      <c r="APT1" s="257"/>
      <c r="APU1" s="257"/>
      <c r="APV1" s="257"/>
      <c r="APW1" s="257"/>
      <c r="APX1" s="257"/>
      <c r="APY1" s="257"/>
      <c r="APZ1" s="257"/>
      <c r="AQA1" s="257"/>
      <c r="AQB1" s="257"/>
      <c r="AQC1" s="257"/>
      <c r="AQD1" s="257"/>
      <c r="AQE1" s="257"/>
      <c r="AQF1" s="257"/>
      <c r="AQG1" s="257"/>
      <c r="AQH1" s="257"/>
      <c r="AQI1" s="257"/>
      <c r="AQJ1" s="257"/>
      <c r="AQK1" s="257"/>
      <c r="AQL1" s="257"/>
      <c r="AQM1" s="257"/>
      <c r="AQN1" s="257"/>
      <c r="AQO1" s="257"/>
      <c r="AQP1" s="257"/>
      <c r="AQQ1" s="257"/>
      <c r="AQR1" s="257"/>
      <c r="AQS1" s="257"/>
      <c r="AQT1" s="257"/>
      <c r="AQU1" s="257"/>
      <c r="AQV1" s="257"/>
      <c r="AQW1" s="257"/>
      <c r="AQX1" s="257"/>
      <c r="AQY1" s="257"/>
      <c r="AQZ1" s="257"/>
      <c r="ARA1" s="257"/>
      <c r="ARB1" s="257"/>
      <c r="ARC1" s="257"/>
      <c r="ARD1" s="257"/>
      <c r="ARE1" s="257"/>
      <c r="ARF1" s="257"/>
      <c r="ARG1" s="257"/>
      <c r="ARH1" s="257"/>
      <c r="ARI1" s="257"/>
      <c r="ARJ1" s="257"/>
      <c r="ARK1" s="257"/>
      <c r="ARL1" s="257"/>
      <c r="ARM1" s="257"/>
      <c r="ARN1" s="257"/>
      <c r="ARO1" s="257"/>
      <c r="ARP1" s="257"/>
      <c r="ARQ1" s="257"/>
      <c r="ARR1" s="257"/>
      <c r="ARS1" s="257"/>
      <c r="ART1" s="257"/>
      <c r="ARU1" s="257"/>
      <c r="ARV1" s="257"/>
      <c r="ARW1" s="257"/>
      <c r="ARX1" s="257"/>
      <c r="ARY1" s="257"/>
      <c r="ARZ1" s="257"/>
      <c r="ASA1" s="257"/>
      <c r="ASB1" s="257"/>
      <c r="ASC1" s="257"/>
      <c r="ASD1" s="257"/>
      <c r="ASE1" s="257"/>
      <c r="ASF1" s="257"/>
      <c r="ASG1" s="257"/>
      <c r="ASH1" s="257"/>
      <c r="ASI1" s="257"/>
      <c r="ASJ1" s="257"/>
      <c r="ASK1" s="257"/>
      <c r="ASL1" s="257"/>
      <c r="ASM1" s="257"/>
      <c r="ASN1" s="257"/>
      <c r="ASO1" s="257"/>
      <c r="ASP1" s="257"/>
      <c r="ASQ1" s="257"/>
      <c r="ASR1" s="257"/>
      <c r="ASS1" s="257"/>
      <c r="AST1" s="257"/>
      <c r="ASU1" s="257"/>
      <c r="ASV1" s="257"/>
      <c r="ASW1" s="257"/>
      <c r="ASX1" s="257"/>
      <c r="ASY1" s="257"/>
      <c r="ASZ1" s="257"/>
      <c r="ATA1" s="257"/>
      <c r="ATB1" s="257"/>
      <c r="ATC1" s="257"/>
      <c r="ATD1" s="257"/>
      <c r="ATE1" s="257"/>
      <c r="ATF1" s="257"/>
      <c r="ATG1" s="257"/>
      <c r="ATH1" s="257"/>
      <c r="ATI1" s="257"/>
      <c r="ATJ1" s="257"/>
      <c r="ATK1" s="257"/>
      <c r="ATL1" s="257"/>
      <c r="ATM1" s="257"/>
      <c r="ATN1" s="257"/>
      <c r="ATO1" s="257"/>
      <c r="ATP1" s="257"/>
      <c r="ATQ1" s="257"/>
      <c r="ATR1" s="257"/>
      <c r="ATS1" s="257"/>
      <c r="ATT1" s="257"/>
      <c r="ATU1" s="257"/>
      <c r="ATV1" s="257"/>
      <c r="ATW1" s="257"/>
      <c r="ATX1" s="257"/>
      <c r="ATY1" s="257"/>
      <c r="ATZ1" s="257"/>
      <c r="AUA1" s="257"/>
      <c r="AUB1" s="257"/>
      <c r="AUC1" s="257"/>
      <c r="AUD1" s="257"/>
      <c r="AUE1" s="257"/>
      <c r="AUF1" s="257"/>
      <c r="AUG1" s="257"/>
      <c r="AUH1" s="257"/>
      <c r="AUI1" s="257"/>
      <c r="AUJ1" s="257"/>
      <c r="AUK1" s="257"/>
      <c r="AUL1" s="257"/>
      <c r="AUM1" s="257"/>
      <c r="AUN1" s="257"/>
      <c r="AUO1" s="257"/>
      <c r="AUP1" s="257"/>
      <c r="AUQ1" s="257"/>
      <c r="AUR1" s="257"/>
      <c r="AUS1" s="257"/>
      <c r="AUT1" s="257"/>
      <c r="AUU1" s="257"/>
      <c r="AUV1" s="257"/>
      <c r="AUW1" s="257"/>
      <c r="AUX1" s="257"/>
      <c r="AUY1" s="257"/>
      <c r="AUZ1" s="257"/>
      <c r="AVA1" s="257"/>
      <c r="AVB1" s="257"/>
      <c r="AVC1" s="257"/>
      <c r="AVD1" s="257"/>
      <c r="AVE1" s="257"/>
      <c r="AVF1" s="257"/>
      <c r="AVG1" s="257"/>
      <c r="AVH1" s="257"/>
      <c r="AVI1" s="257"/>
      <c r="AVJ1" s="257"/>
      <c r="AVK1" s="257"/>
      <c r="AVL1" s="257"/>
      <c r="AVM1" s="257"/>
      <c r="AVN1" s="257"/>
      <c r="AVO1" s="257"/>
      <c r="AVP1" s="257"/>
      <c r="AVQ1" s="257"/>
      <c r="AVR1" s="257"/>
      <c r="AVS1" s="257"/>
      <c r="AVT1" s="257"/>
      <c r="AVU1" s="257"/>
      <c r="AVV1" s="257"/>
      <c r="AVW1" s="257"/>
      <c r="AVX1" s="257"/>
      <c r="AVY1" s="257"/>
      <c r="AVZ1" s="257"/>
      <c r="AWA1" s="257"/>
      <c r="AWB1" s="257"/>
      <c r="AWC1" s="257"/>
      <c r="AWD1" s="257"/>
      <c r="AWE1" s="257"/>
      <c r="AWF1" s="257"/>
      <c r="AWG1" s="257"/>
      <c r="AWH1" s="257"/>
      <c r="AWI1" s="257"/>
      <c r="AWJ1" s="257"/>
      <c r="AWK1" s="257"/>
      <c r="AWL1" s="257"/>
      <c r="AWM1" s="257"/>
      <c r="AWN1" s="257"/>
      <c r="AWO1" s="257"/>
      <c r="AWP1" s="257"/>
      <c r="AWQ1" s="257"/>
      <c r="AWR1" s="257"/>
      <c r="AWS1" s="257"/>
      <c r="AWT1" s="257"/>
      <c r="AWU1" s="257"/>
      <c r="AWV1" s="257"/>
      <c r="AWW1" s="257"/>
      <c r="AWX1" s="257"/>
      <c r="AWY1" s="257"/>
      <c r="AWZ1" s="257"/>
      <c r="AXA1" s="257"/>
      <c r="AXB1" s="257"/>
      <c r="AXC1" s="257"/>
      <c r="AXD1" s="257"/>
      <c r="AXE1" s="257"/>
      <c r="AXF1" s="257"/>
      <c r="AXG1" s="257"/>
      <c r="AXH1" s="257"/>
      <c r="AXI1" s="257"/>
      <c r="AXJ1" s="257"/>
      <c r="AXK1" s="257"/>
      <c r="AXL1" s="257"/>
      <c r="AXM1" s="257"/>
      <c r="AXN1" s="257"/>
      <c r="AXO1" s="257"/>
      <c r="AXP1" s="257"/>
      <c r="AXQ1" s="257"/>
      <c r="AXR1" s="257"/>
      <c r="AXS1" s="257"/>
      <c r="AXT1" s="257"/>
      <c r="AXU1" s="257"/>
      <c r="AXV1" s="257"/>
      <c r="AXW1" s="257"/>
      <c r="AXX1" s="257"/>
      <c r="AXY1" s="257"/>
      <c r="AXZ1" s="257"/>
      <c r="AYA1" s="257"/>
      <c r="AYB1" s="257"/>
      <c r="AYC1" s="257"/>
      <c r="AYD1" s="257"/>
      <c r="AYE1" s="257"/>
      <c r="AYF1" s="257"/>
      <c r="AYG1" s="257"/>
      <c r="AYH1" s="257"/>
      <c r="AYI1" s="257"/>
      <c r="AYJ1" s="257"/>
      <c r="AYK1" s="257"/>
      <c r="AYL1" s="257"/>
      <c r="AYM1" s="257"/>
      <c r="AYN1" s="257"/>
      <c r="AYO1" s="257"/>
      <c r="AYP1" s="257"/>
      <c r="AYQ1" s="257"/>
      <c r="AYR1" s="257"/>
      <c r="AYS1" s="257"/>
      <c r="AYT1" s="257"/>
      <c r="AYU1" s="257"/>
      <c r="AYV1" s="257"/>
      <c r="AYW1" s="257"/>
      <c r="AYX1" s="257"/>
      <c r="AYY1" s="257"/>
      <c r="AYZ1" s="257"/>
      <c r="AZA1" s="257"/>
      <c r="AZB1" s="257"/>
      <c r="AZC1" s="257"/>
      <c r="AZD1" s="257"/>
      <c r="AZE1" s="257"/>
      <c r="AZF1" s="257"/>
      <c r="AZG1" s="257"/>
      <c r="AZH1" s="257"/>
      <c r="AZI1" s="257"/>
      <c r="AZJ1" s="257"/>
      <c r="AZK1" s="257"/>
      <c r="AZL1" s="257"/>
      <c r="AZM1" s="257"/>
      <c r="AZN1" s="257"/>
      <c r="AZO1" s="257"/>
      <c r="AZP1" s="257"/>
      <c r="AZQ1" s="257"/>
      <c r="AZR1" s="257"/>
      <c r="AZS1" s="257"/>
      <c r="AZT1" s="257"/>
      <c r="AZU1" s="257"/>
      <c r="AZV1" s="257"/>
      <c r="AZW1" s="257"/>
      <c r="AZX1" s="257"/>
      <c r="AZY1" s="257"/>
      <c r="AZZ1" s="257"/>
      <c r="BAA1" s="257"/>
      <c r="BAB1" s="257"/>
      <c r="BAC1" s="257"/>
      <c r="BAD1" s="257"/>
      <c r="BAE1" s="257"/>
      <c r="BAF1" s="257"/>
      <c r="BAG1" s="257"/>
      <c r="BAH1" s="257"/>
      <c r="BAI1" s="257"/>
      <c r="BAJ1" s="257"/>
      <c r="BAK1" s="257"/>
      <c r="BAL1" s="257"/>
      <c r="BAM1" s="257"/>
      <c r="BAN1" s="257"/>
      <c r="BAO1" s="257"/>
      <c r="BAP1" s="257"/>
      <c r="BAQ1" s="257"/>
      <c r="BAR1" s="257"/>
      <c r="BAS1" s="257"/>
      <c r="BAT1" s="257"/>
      <c r="BAU1" s="257"/>
      <c r="BAV1" s="257"/>
      <c r="BAW1" s="257"/>
      <c r="BAX1" s="257"/>
      <c r="BAY1" s="257"/>
      <c r="BAZ1" s="257"/>
      <c r="BBA1" s="257"/>
      <c r="BBB1" s="257"/>
      <c r="BBC1" s="257"/>
      <c r="BBD1" s="257"/>
      <c r="BBE1" s="257"/>
      <c r="BBF1" s="257"/>
      <c r="BBG1" s="257"/>
      <c r="BBH1" s="257"/>
      <c r="BBI1" s="257"/>
      <c r="BBJ1" s="257"/>
      <c r="BBK1" s="257"/>
      <c r="BBL1" s="257"/>
      <c r="BBM1" s="257"/>
      <c r="BBN1" s="257"/>
      <c r="BBO1" s="257"/>
      <c r="BBP1" s="257"/>
      <c r="BBQ1" s="257"/>
      <c r="BBR1" s="257"/>
      <c r="BBS1" s="257"/>
      <c r="BBT1" s="257"/>
      <c r="BBU1" s="257"/>
      <c r="BBV1" s="257"/>
      <c r="BBW1" s="257"/>
      <c r="BBX1" s="257"/>
      <c r="BBY1" s="257"/>
      <c r="BBZ1" s="257"/>
      <c r="BCA1" s="257"/>
      <c r="BCB1" s="257"/>
      <c r="BCC1" s="257"/>
      <c r="BCD1" s="257"/>
      <c r="BCE1" s="257"/>
      <c r="BCF1" s="257"/>
      <c r="BCG1" s="257"/>
      <c r="BCH1" s="257"/>
      <c r="BCI1" s="257"/>
      <c r="BCJ1" s="257"/>
      <c r="BCK1" s="257"/>
      <c r="BCL1" s="257"/>
      <c r="BCM1" s="257"/>
      <c r="BCN1" s="257"/>
      <c r="BCO1" s="257"/>
      <c r="BCP1" s="257"/>
      <c r="BCQ1" s="257"/>
      <c r="BCR1" s="257"/>
      <c r="BCS1" s="257"/>
      <c r="BCT1" s="257"/>
      <c r="BCU1" s="257"/>
      <c r="BCV1" s="257"/>
      <c r="BCW1" s="257"/>
      <c r="BCX1" s="257"/>
      <c r="BCY1" s="257"/>
      <c r="BCZ1" s="257"/>
      <c r="BDA1" s="257"/>
      <c r="BDB1" s="257"/>
      <c r="BDC1" s="257"/>
      <c r="BDD1" s="257"/>
      <c r="BDE1" s="257"/>
      <c r="BDF1" s="257"/>
      <c r="BDG1" s="257"/>
      <c r="BDH1" s="257"/>
      <c r="BDI1" s="257"/>
      <c r="BDJ1" s="257"/>
      <c r="BDK1" s="257"/>
      <c r="BDL1" s="257"/>
      <c r="BDM1" s="257"/>
      <c r="BDN1" s="257"/>
      <c r="BDO1" s="257"/>
      <c r="BDP1" s="257"/>
      <c r="BDQ1" s="257"/>
      <c r="BDR1" s="257"/>
      <c r="BDS1" s="257"/>
      <c r="BDT1" s="257"/>
      <c r="BDU1" s="257"/>
      <c r="BDV1" s="257"/>
      <c r="BDW1" s="257"/>
      <c r="BDX1" s="257"/>
      <c r="BDY1" s="257"/>
      <c r="BDZ1" s="257"/>
      <c r="BEA1" s="257"/>
      <c r="BEB1" s="257"/>
      <c r="BEC1" s="257"/>
      <c r="BED1" s="257"/>
      <c r="BEE1" s="257"/>
      <c r="BEF1" s="257"/>
      <c r="BEG1" s="257"/>
      <c r="BEH1" s="257"/>
      <c r="BEI1" s="257"/>
      <c r="BEJ1" s="257"/>
      <c r="BEK1" s="257"/>
      <c r="BEL1" s="257"/>
      <c r="BEM1" s="257"/>
      <c r="BEN1" s="257"/>
      <c r="BEO1" s="257"/>
      <c r="BEP1" s="257"/>
      <c r="BEQ1" s="257"/>
      <c r="BER1" s="257"/>
      <c r="BES1" s="257"/>
      <c r="BET1" s="257"/>
      <c r="BEU1" s="257"/>
      <c r="BEV1" s="257"/>
      <c r="BEW1" s="257"/>
      <c r="BEX1" s="257"/>
      <c r="BEY1" s="257"/>
      <c r="BEZ1" s="257"/>
      <c r="BFA1" s="257"/>
      <c r="BFB1" s="257"/>
      <c r="BFC1" s="257"/>
      <c r="BFD1" s="257"/>
      <c r="BFE1" s="257"/>
      <c r="BFF1" s="257"/>
      <c r="BFG1" s="257"/>
      <c r="BFH1" s="257"/>
      <c r="BFI1" s="257"/>
      <c r="BFJ1" s="257"/>
      <c r="BFK1" s="257"/>
      <c r="BFL1" s="257"/>
      <c r="BFM1" s="257"/>
      <c r="BFN1" s="257"/>
      <c r="BFO1" s="257"/>
      <c r="BFP1" s="257"/>
      <c r="BFQ1" s="257"/>
      <c r="BFR1" s="257"/>
      <c r="BFS1" s="257"/>
      <c r="BFT1" s="257"/>
      <c r="BFU1" s="257"/>
      <c r="BFV1" s="257"/>
      <c r="BFW1" s="257"/>
      <c r="BFX1" s="257"/>
      <c r="BFY1" s="257"/>
      <c r="BFZ1" s="257"/>
      <c r="BGA1" s="257"/>
      <c r="BGB1" s="257"/>
      <c r="BGC1" s="257"/>
      <c r="BGD1" s="257"/>
      <c r="BGE1" s="257"/>
      <c r="BGF1" s="257"/>
      <c r="BGG1" s="257"/>
      <c r="BGH1" s="257"/>
      <c r="BGI1" s="257"/>
      <c r="BGJ1" s="257"/>
      <c r="BGK1" s="257"/>
      <c r="BGL1" s="257"/>
      <c r="BGM1" s="257"/>
      <c r="BGN1" s="257"/>
      <c r="BGO1" s="257"/>
      <c r="BGP1" s="257"/>
      <c r="BGQ1" s="257"/>
      <c r="BGR1" s="257"/>
      <c r="BGS1" s="257"/>
      <c r="BGT1" s="257"/>
      <c r="BGU1" s="257"/>
      <c r="BGV1" s="257"/>
      <c r="BGW1" s="257"/>
      <c r="BGX1" s="257"/>
      <c r="BGY1" s="257"/>
      <c r="BGZ1" s="257"/>
      <c r="BHA1" s="257"/>
      <c r="BHB1" s="257"/>
      <c r="BHC1" s="257"/>
      <c r="BHD1" s="257"/>
      <c r="BHE1" s="257"/>
      <c r="BHF1" s="257"/>
      <c r="BHG1" s="257"/>
      <c r="BHH1" s="257"/>
      <c r="BHI1" s="257"/>
      <c r="BHJ1" s="257"/>
      <c r="BHK1" s="257"/>
      <c r="BHL1" s="257"/>
      <c r="BHM1" s="257"/>
      <c r="BHN1" s="257"/>
      <c r="BHO1" s="257"/>
      <c r="BHP1" s="257"/>
      <c r="BHQ1" s="257"/>
      <c r="BHR1" s="257"/>
      <c r="BHS1" s="257"/>
      <c r="BHT1" s="257"/>
      <c r="BHU1" s="257"/>
      <c r="BHV1" s="257"/>
      <c r="BHW1" s="257"/>
      <c r="BHX1" s="257"/>
      <c r="BHY1" s="257"/>
      <c r="BHZ1" s="257"/>
      <c r="BIA1" s="257"/>
      <c r="BIB1" s="257"/>
      <c r="BIC1" s="257"/>
      <c r="BID1" s="257"/>
      <c r="BIE1" s="257"/>
      <c r="BIF1" s="257"/>
      <c r="BIG1" s="257"/>
      <c r="BIH1" s="257"/>
      <c r="BII1" s="257"/>
      <c r="BIJ1" s="257"/>
      <c r="BIK1" s="257"/>
      <c r="BIL1" s="257"/>
      <c r="BIM1" s="257"/>
      <c r="BIN1" s="257"/>
      <c r="BIO1" s="257"/>
      <c r="BIP1" s="257"/>
      <c r="BIQ1" s="257"/>
      <c r="BIR1" s="257"/>
      <c r="BIS1" s="257"/>
      <c r="BIT1" s="257"/>
      <c r="BIU1" s="257"/>
      <c r="BIV1" s="257"/>
      <c r="BIW1" s="257"/>
      <c r="BIX1" s="257"/>
      <c r="BIY1" s="257"/>
      <c r="BIZ1" s="257"/>
      <c r="BJA1" s="257"/>
      <c r="BJB1" s="257"/>
      <c r="BJC1" s="257"/>
      <c r="BJD1" s="257"/>
      <c r="BJE1" s="257"/>
      <c r="BJF1" s="257"/>
      <c r="BJG1" s="257"/>
      <c r="BJH1" s="257"/>
      <c r="BJI1" s="257"/>
      <c r="BJJ1" s="257"/>
      <c r="BJK1" s="257"/>
      <c r="BJL1" s="257"/>
      <c r="BJM1" s="257"/>
      <c r="BJN1" s="257"/>
      <c r="BJO1" s="257"/>
      <c r="BJP1" s="257"/>
      <c r="BJQ1" s="257"/>
      <c r="BJR1" s="257"/>
      <c r="BJS1" s="257"/>
      <c r="BJT1" s="257"/>
      <c r="BJU1" s="257"/>
      <c r="BJV1" s="257"/>
      <c r="BJW1" s="257"/>
      <c r="BJX1" s="257"/>
      <c r="BJY1" s="257"/>
      <c r="BJZ1" s="257"/>
      <c r="BKA1" s="257"/>
      <c r="BKB1" s="257"/>
      <c r="BKC1" s="257"/>
      <c r="BKD1" s="257"/>
      <c r="BKE1" s="257"/>
      <c r="BKF1" s="257"/>
      <c r="BKG1" s="257"/>
      <c r="BKH1" s="257"/>
      <c r="BKI1" s="257"/>
      <c r="BKJ1" s="257"/>
      <c r="BKK1" s="257"/>
      <c r="BKL1" s="257"/>
      <c r="BKM1" s="257"/>
      <c r="BKN1" s="257"/>
      <c r="BKO1" s="257"/>
      <c r="BKP1" s="257"/>
      <c r="BKQ1" s="257"/>
      <c r="BKR1" s="257"/>
      <c r="BKS1" s="257"/>
      <c r="BKT1" s="257"/>
      <c r="BKU1" s="257"/>
      <c r="BKV1" s="257"/>
      <c r="BKW1" s="257"/>
      <c r="BKX1" s="257"/>
      <c r="BKY1" s="257"/>
      <c r="BKZ1" s="257"/>
      <c r="BLA1" s="257"/>
      <c r="BLB1" s="257"/>
      <c r="BLC1" s="257"/>
      <c r="BLD1" s="257"/>
      <c r="BLE1" s="257"/>
      <c r="BLF1" s="257"/>
      <c r="BLG1" s="257"/>
      <c r="BLH1" s="257"/>
      <c r="BLI1" s="257"/>
      <c r="BLJ1" s="257"/>
      <c r="BLK1" s="257"/>
      <c r="BLL1" s="257"/>
      <c r="BLM1" s="257"/>
      <c r="BLN1" s="257"/>
      <c r="BLO1" s="257"/>
      <c r="BLP1" s="257"/>
      <c r="BLQ1" s="257"/>
      <c r="BLR1" s="257"/>
      <c r="BLS1" s="257"/>
      <c r="BLT1" s="257"/>
      <c r="BLU1" s="257"/>
      <c r="BLV1" s="257"/>
      <c r="BLW1" s="257"/>
      <c r="BLX1" s="257"/>
      <c r="BLY1" s="257"/>
      <c r="BLZ1" s="257"/>
      <c r="BMA1" s="257"/>
      <c r="BMB1" s="257"/>
      <c r="BMC1" s="257"/>
      <c r="BMD1" s="257"/>
      <c r="BME1" s="257"/>
      <c r="BMF1" s="257"/>
      <c r="BMG1" s="257"/>
      <c r="BMH1" s="257"/>
      <c r="BMI1" s="257"/>
      <c r="BMJ1" s="257"/>
      <c r="BMK1" s="257"/>
      <c r="BML1" s="257"/>
      <c r="BMM1" s="257"/>
      <c r="BMN1" s="257"/>
      <c r="BMO1" s="257"/>
      <c r="BMP1" s="257"/>
      <c r="BMQ1" s="257"/>
      <c r="BMR1" s="257"/>
      <c r="BMS1" s="257"/>
      <c r="BMT1" s="257"/>
      <c r="BMU1" s="257"/>
      <c r="BMV1" s="257"/>
      <c r="BMW1" s="257"/>
      <c r="BMX1" s="257"/>
      <c r="BMY1" s="257"/>
      <c r="BMZ1" s="257"/>
      <c r="BNA1" s="257"/>
      <c r="BNB1" s="257"/>
      <c r="BNC1" s="257"/>
      <c r="BND1" s="257"/>
      <c r="BNE1" s="257"/>
      <c r="BNF1" s="257"/>
      <c r="BNG1" s="257"/>
      <c r="BNH1" s="257"/>
      <c r="BNI1" s="257"/>
      <c r="BNJ1" s="257"/>
      <c r="BNK1" s="257"/>
      <c r="BNL1" s="257"/>
      <c r="BNM1" s="257"/>
      <c r="BNN1" s="257"/>
      <c r="BNO1" s="257"/>
      <c r="BNP1" s="257"/>
      <c r="BNQ1" s="257"/>
      <c r="BNR1" s="257"/>
      <c r="BNS1" s="257"/>
      <c r="BNT1" s="257"/>
      <c r="BNU1" s="257"/>
      <c r="BNV1" s="257"/>
      <c r="BNW1" s="257"/>
      <c r="BNX1" s="257"/>
      <c r="BNY1" s="257"/>
      <c r="BNZ1" s="257"/>
      <c r="BOA1" s="257"/>
      <c r="BOB1" s="257"/>
      <c r="BOC1" s="257"/>
      <c r="BOD1" s="257"/>
      <c r="BOE1" s="257"/>
      <c r="BOF1" s="257"/>
      <c r="BOG1" s="257"/>
      <c r="BOH1" s="257"/>
      <c r="BOI1" s="257"/>
      <c r="BOJ1" s="257"/>
      <c r="BOK1" s="257"/>
      <c r="BOL1" s="257"/>
      <c r="BOM1" s="257"/>
      <c r="BON1" s="257"/>
      <c r="BOO1" s="257"/>
      <c r="BOP1" s="257"/>
      <c r="BOQ1" s="257"/>
      <c r="BOR1" s="257"/>
      <c r="BOS1" s="257"/>
      <c r="BOT1" s="257"/>
      <c r="BOU1" s="257"/>
      <c r="BOV1" s="257"/>
      <c r="BOW1" s="257"/>
      <c r="BOX1" s="257"/>
      <c r="BOY1" s="257"/>
      <c r="BOZ1" s="257"/>
      <c r="BPA1" s="257"/>
      <c r="BPB1" s="257"/>
      <c r="BPC1" s="257"/>
      <c r="BPD1" s="257"/>
      <c r="BPE1" s="257"/>
      <c r="BPF1" s="257"/>
      <c r="BPG1" s="257"/>
      <c r="BPH1" s="257"/>
      <c r="BPI1" s="257"/>
      <c r="BPJ1" s="257"/>
      <c r="BPK1" s="257"/>
      <c r="BPL1" s="257"/>
      <c r="BPM1" s="257"/>
      <c r="BPN1" s="257"/>
      <c r="BPO1" s="257"/>
      <c r="BPP1" s="257"/>
      <c r="BPQ1" s="257"/>
      <c r="BPR1" s="257"/>
      <c r="BPS1" s="257"/>
      <c r="BPT1" s="257"/>
      <c r="BPU1" s="257"/>
      <c r="BPV1" s="257"/>
      <c r="BPW1" s="257"/>
      <c r="BPX1" s="257"/>
      <c r="BPY1" s="257"/>
      <c r="BPZ1" s="257"/>
      <c r="BQA1" s="257"/>
      <c r="BQB1" s="257"/>
      <c r="BQC1" s="257"/>
      <c r="BQD1" s="257"/>
      <c r="BQE1" s="257"/>
      <c r="BQF1" s="257"/>
      <c r="BQG1" s="257"/>
      <c r="BQH1" s="257"/>
      <c r="BQI1" s="257"/>
      <c r="BQJ1" s="257"/>
      <c r="BQK1" s="257"/>
      <c r="BQL1" s="257"/>
      <c r="BQM1" s="257"/>
      <c r="BQN1" s="257"/>
      <c r="BQO1" s="257"/>
      <c r="BQP1" s="257"/>
      <c r="BQQ1" s="257"/>
      <c r="BQR1" s="257"/>
      <c r="BQS1" s="257"/>
      <c r="BQT1" s="257"/>
      <c r="BQU1" s="257"/>
      <c r="BQV1" s="257"/>
      <c r="BQW1" s="257"/>
      <c r="BQX1" s="257"/>
      <c r="BQY1" s="257"/>
      <c r="BQZ1" s="257"/>
      <c r="BRA1" s="257"/>
      <c r="BRB1" s="257"/>
      <c r="BRC1" s="257"/>
      <c r="BRD1" s="257"/>
      <c r="BRE1" s="257"/>
      <c r="BRF1" s="257"/>
      <c r="BRG1" s="257"/>
      <c r="BRH1" s="257"/>
      <c r="BRI1" s="257"/>
      <c r="BRJ1" s="257"/>
      <c r="BRK1" s="257"/>
      <c r="BRL1" s="257"/>
      <c r="BRM1" s="257"/>
      <c r="BRN1" s="257"/>
      <c r="BRO1" s="257"/>
      <c r="BRP1" s="257"/>
      <c r="BRQ1" s="257"/>
      <c r="BRR1" s="257"/>
      <c r="BRS1" s="257"/>
      <c r="BRT1" s="257"/>
      <c r="BRU1" s="257"/>
      <c r="BRV1" s="257"/>
      <c r="BRW1" s="257"/>
      <c r="BRX1" s="257"/>
      <c r="BRY1" s="257"/>
      <c r="BRZ1" s="257"/>
      <c r="BSA1" s="257"/>
      <c r="BSB1" s="257"/>
      <c r="BSC1" s="257"/>
      <c r="BSD1" s="257"/>
      <c r="BSE1" s="257"/>
      <c r="BSF1" s="257"/>
      <c r="BSG1" s="257"/>
      <c r="BSH1" s="257"/>
      <c r="BSI1" s="257"/>
      <c r="BSJ1" s="257"/>
      <c r="BSK1" s="257"/>
      <c r="BSL1" s="257"/>
      <c r="BSM1" s="257"/>
      <c r="BSN1" s="257"/>
      <c r="BSO1" s="257"/>
      <c r="BSP1" s="257"/>
      <c r="BSQ1" s="257"/>
      <c r="BSR1" s="257"/>
      <c r="BSS1" s="257"/>
      <c r="BST1" s="257"/>
      <c r="BSU1" s="257"/>
      <c r="BSV1" s="257"/>
      <c r="BSW1" s="257"/>
      <c r="BSX1" s="257"/>
      <c r="BSY1" s="257"/>
      <c r="BSZ1" s="257"/>
      <c r="BTA1" s="257"/>
      <c r="BTB1" s="257"/>
      <c r="BTC1" s="257"/>
      <c r="BTD1" s="257"/>
      <c r="BTE1" s="257"/>
      <c r="BTF1" s="257"/>
      <c r="BTG1" s="257"/>
      <c r="BTH1" s="257"/>
      <c r="BTI1" s="257"/>
      <c r="BTJ1" s="257"/>
      <c r="BTK1" s="257"/>
      <c r="BTL1" s="257"/>
      <c r="BTM1" s="257"/>
      <c r="BTN1" s="257"/>
      <c r="BTO1" s="257"/>
      <c r="BTP1" s="257"/>
      <c r="BTQ1" s="257"/>
      <c r="BTR1" s="257"/>
      <c r="BTS1" s="257"/>
      <c r="BTT1" s="257"/>
      <c r="BTU1" s="257"/>
      <c r="BTV1" s="257"/>
      <c r="BTW1" s="257"/>
      <c r="BTX1" s="257"/>
      <c r="BTY1" s="257"/>
      <c r="BTZ1" s="257"/>
      <c r="BUA1" s="257"/>
      <c r="BUB1" s="257"/>
      <c r="BUC1" s="257"/>
      <c r="BUD1" s="257"/>
      <c r="BUE1" s="257"/>
      <c r="BUF1" s="257"/>
      <c r="BUG1" s="257"/>
      <c r="BUH1" s="257"/>
      <c r="BUI1" s="257"/>
      <c r="BUJ1" s="257"/>
      <c r="BUK1" s="257"/>
      <c r="BUL1" s="257"/>
      <c r="BUM1" s="257"/>
      <c r="BUN1" s="257"/>
      <c r="BUO1" s="257"/>
      <c r="BUP1" s="257"/>
      <c r="BUQ1" s="257"/>
      <c r="BUR1" s="257"/>
      <c r="BUS1" s="257"/>
      <c r="BUT1" s="257"/>
      <c r="BUU1" s="257"/>
      <c r="BUV1" s="257"/>
      <c r="BUW1" s="257"/>
      <c r="BUX1" s="257"/>
      <c r="BUY1" s="257"/>
      <c r="BUZ1" s="257"/>
      <c r="BVA1" s="257"/>
      <c r="BVB1" s="257"/>
      <c r="BVC1" s="257"/>
      <c r="BVD1" s="257"/>
      <c r="BVE1" s="257"/>
      <c r="BVF1" s="257"/>
      <c r="BVG1" s="257"/>
      <c r="BVH1" s="257"/>
      <c r="BVI1" s="257"/>
      <c r="BVJ1" s="257"/>
      <c r="BVK1" s="257"/>
      <c r="BVL1" s="257"/>
      <c r="BVM1" s="257"/>
      <c r="BVN1" s="257"/>
      <c r="BVO1" s="257"/>
      <c r="BVP1" s="257"/>
      <c r="BVQ1" s="257"/>
      <c r="BVR1" s="257"/>
      <c r="BVS1" s="257"/>
      <c r="BVT1" s="257"/>
      <c r="BVU1" s="257"/>
      <c r="BVV1" s="257"/>
      <c r="BVW1" s="257"/>
      <c r="BVX1" s="257"/>
      <c r="BVY1" s="257"/>
      <c r="BVZ1" s="257"/>
      <c r="BWA1" s="257"/>
      <c r="BWB1" s="257"/>
      <c r="BWC1" s="257"/>
      <c r="BWD1" s="257"/>
      <c r="BWE1" s="257"/>
      <c r="BWF1" s="257"/>
      <c r="BWG1" s="257"/>
      <c r="BWH1" s="257"/>
      <c r="BWI1" s="257"/>
      <c r="BWJ1" s="257"/>
      <c r="BWK1" s="257"/>
      <c r="BWL1" s="257"/>
      <c r="BWM1" s="257"/>
      <c r="BWN1" s="257"/>
      <c r="BWO1" s="257"/>
      <c r="BWP1" s="257"/>
      <c r="BWQ1" s="257"/>
      <c r="BWR1" s="257"/>
      <c r="BWS1" s="257"/>
      <c r="BWT1" s="257"/>
      <c r="BWU1" s="257"/>
      <c r="BWV1" s="257"/>
      <c r="BWW1" s="257"/>
      <c r="BWX1" s="257"/>
      <c r="BWY1" s="257"/>
      <c r="BWZ1" s="257"/>
      <c r="BXA1" s="257"/>
      <c r="BXB1" s="257"/>
      <c r="BXC1" s="257"/>
      <c r="BXD1" s="257"/>
      <c r="BXE1" s="257"/>
      <c r="BXF1" s="257"/>
      <c r="BXG1" s="257"/>
      <c r="BXH1" s="257"/>
      <c r="BXI1" s="257"/>
      <c r="BXJ1" s="257"/>
      <c r="BXK1" s="257"/>
      <c r="BXL1" s="257"/>
      <c r="BXM1" s="257"/>
      <c r="BXN1" s="257"/>
      <c r="BXO1" s="257"/>
      <c r="BXP1" s="257"/>
      <c r="BXQ1" s="257"/>
      <c r="BXR1" s="257"/>
      <c r="BXS1" s="257"/>
      <c r="BXT1" s="257"/>
      <c r="BXU1" s="257"/>
      <c r="BXV1" s="257"/>
      <c r="BXW1" s="257"/>
      <c r="BXX1" s="257"/>
      <c r="BXY1" s="257"/>
      <c r="BXZ1" s="257"/>
      <c r="BYA1" s="257"/>
      <c r="BYB1" s="257"/>
      <c r="BYC1" s="257"/>
      <c r="BYD1" s="257"/>
      <c r="BYE1" s="257"/>
      <c r="BYF1" s="257"/>
      <c r="BYG1" s="257"/>
      <c r="BYH1" s="257"/>
      <c r="BYI1" s="257"/>
      <c r="BYJ1" s="257"/>
      <c r="BYK1" s="257"/>
      <c r="BYL1" s="257"/>
      <c r="BYM1" s="257"/>
      <c r="BYN1" s="257"/>
      <c r="BYO1" s="257"/>
      <c r="BYP1" s="257"/>
      <c r="BYQ1" s="257"/>
      <c r="BYR1" s="257"/>
      <c r="BYS1" s="257"/>
      <c r="BYT1" s="257"/>
      <c r="BYU1" s="257"/>
      <c r="BYV1" s="257"/>
      <c r="BYW1" s="257"/>
      <c r="BYX1" s="257"/>
      <c r="BYY1" s="257"/>
      <c r="BYZ1" s="257"/>
      <c r="BZA1" s="257"/>
      <c r="BZB1" s="257"/>
      <c r="BZC1" s="257"/>
      <c r="BZD1" s="257"/>
      <c r="BZE1" s="257"/>
      <c r="BZF1" s="257"/>
      <c r="BZG1" s="257"/>
      <c r="BZH1" s="257"/>
      <c r="BZI1" s="257"/>
      <c r="BZJ1" s="257"/>
      <c r="BZK1" s="257"/>
      <c r="BZL1" s="257"/>
      <c r="BZM1" s="257"/>
      <c r="BZN1" s="257"/>
      <c r="BZO1" s="257"/>
      <c r="BZP1" s="257"/>
      <c r="BZQ1" s="257"/>
      <c r="BZR1" s="257"/>
      <c r="BZS1" s="257"/>
      <c r="BZT1" s="257"/>
      <c r="BZU1" s="257"/>
      <c r="BZV1" s="257"/>
      <c r="BZW1" s="257"/>
      <c r="BZX1" s="257"/>
      <c r="BZY1" s="257"/>
      <c r="BZZ1" s="257"/>
      <c r="CAA1" s="257"/>
      <c r="CAB1" s="257"/>
      <c r="CAC1" s="257"/>
      <c r="CAD1" s="257"/>
      <c r="CAE1" s="257"/>
      <c r="CAF1" s="257"/>
      <c r="CAG1" s="257"/>
      <c r="CAH1" s="257"/>
      <c r="CAI1" s="257"/>
      <c r="CAJ1" s="257"/>
      <c r="CAK1" s="257"/>
      <c r="CAL1" s="257"/>
      <c r="CAM1" s="257"/>
      <c r="CAN1" s="257"/>
      <c r="CAO1" s="257"/>
      <c r="CAP1" s="257"/>
      <c r="CAQ1" s="257"/>
      <c r="CAR1" s="257"/>
      <c r="CAS1" s="257"/>
      <c r="CAT1" s="257"/>
      <c r="CAU1" s="257"/>
      <c r="CAV1" s="257"/>
      <c r="CAW1" s="257"/>
      <c r="CAX1" s="257"/>
      <c r="CAY1" s="257"/>
      <c r="CAZ1" s="257"/>
      <c r="CBA1" s="257"/>
      <c r="CBB1" s="257"/>
      <c r="CBC1" s="257"/>
      <c r="CBD1" s="257"/>
      <c r="CBE1" s="257"/>
      <c r="CBF1" s="257"/>
      <c r="CBG1" s="257"/>
      <c r="CBH1" s="257"/>
      <c r="CBI1" s="257"/>
      <c r="CBJ1" s="257"/>
      <c r="CBK1" s="257"/>
      <c r="CBL1" s="257"/>
      <c r="CBM1" s="257"/>
      <c r="CBN1" s="257"/>
      <c r="CBO1" s="257"/>
      <c r="CBP1" s="257"/>
      <c r="CBQ1" s="257"/>
      <c r="CBR1" s="257"/>
      <c r="CBS1" s="257"/>
      <c r="CBT1" s="257"/>
      <c r="CBU1" s="257"/>
      <c r="CBV1" s="257"/>
      <c r="CBW1" s="257"/>
      <c r="CBX1" s="257"/>
      <c r="CBY1" s="257"/>
      <c r="CBZ1" s="257"/>
      <c r="CCA1" s="257"/>
      <c r="CCB1" s="257"/>
      <c r="CCC1" s="257"/>
      <c r="CCD1" s="257"/>
      <c r="CCE1" s="257"/>
      <c r="CCF1" s="257"/>
      <c r="CCG1" s="257"/>
      <c r="CCH1" s="257"/>
      <c r="CCI1" s="257"/>
      <c r="CCJ1" s="257"/>
      <c r="CCK1" s="257"/>
      <c r="CCL1" s="257"/>
      <c r="CCM1" s="257"/>
      <c r="CCN1" s="257"/>
      <c r="CCO1" s="257"/>
      <c r="CCP1" s="257"/>
      <c r="CCQ1" s="257"/>
      <c r="CCR1" s="257"/>
      <c r="CCS1" s="257"/>
      <c r="CCT1" s="257"/>
      <c r="CCU1" s="257"/>
      <c r="CCV1" s="257"/>
      <c r="CCW1" s="257"/>
      <c r="CCX1" s="257"/>
      <c r="CCY1" s="257"/>
      <c r="CCZ1" s="257"/>
      <c r="CDA1" s="257"/>
      <c r="CDB1" s="257"/>
      <c r="CDC1" s="257"/>
      <c r="CDD1" s="257"/>
      <c r="CDE1" s="257"/>
      <c r="CDF1" s="257"/>
      <c r="CDG1" s="257"/>
      <c r="CDH1" s="257"/>
      <c r="CDI1" s="257"/>
      <c r="CDJ1" s="257"/>
      <c r="CDK1" s="257"/>
      <c r="CDL1" s="257"/>
      <c r="CDM1" s="257"/>
      <c r="CDN1" s="257"/>
      <c r="CDO1" s="257"/>
      <c r="CDP1" s="257"/>
      <c r="CDQ1" s="257"/>
      <c r="CDR1" s="257"/>
      <c r="CDS1" s="257"/>
      <c r="CDT1" s="257"/>
      <c r="CDU1" s="257"/>
      <c r="CDV1" s="257"/>
      <c r="CDW1" s="257"/>
      <c r="CDX1" s="257"/>
      <c r="CDY1" s="257"/>
      <c r="CDZ1" s="257"/>
      <c r="CEA1" s="257"/>
      <c r="CEB1" s="257"/>
      <c r="CEC1" s="257"/>
      <c r="CED1" s="257"/>
      <c r="CEE1" s="257"/>
      <c r="CEF1" s="257"/>
      <c r="CEG1" s="257"/>
      <c r="CEH1" s="257"/>
      <c r="CEI1" s="257"/>
      <c r="CEJ1" s="257"/>
      <c r="CEK1" s="257"/>
      <c r="CEL1" s="257"/>
      <c r="CEM1" s="257"/>
      <c r="CEN1" s="257"/>
      <c r="CEO1" s="257"/>
      <c r="CEP1" s="257"/>
      <c r="CEQ1" s="257"/>
      <c r="CER1" s="257"/>
      <c r="CES1" s="257"/>
      <c r="CET1" s="257"/>
      <c r="CEU1" s="257"/>
      <c r="CEV1" s="257"/>
      <c r="CEW1" s="257"/>
      <c r="CEX1" s="257"/>
      <c r="CEY1" s="257"/>
      <c r="CEZ1" s="257"/>
      <c r="CFA1" s="257"/>
      <c r="CFB1" s="257"/>
      <c r="CFC1" s="257"/>
      <c r="CFD1" s="257"/>
      <c r="CFE1" s="257"/>
      <c r="CFF1" s="257"/>
      <c r="CFG1" s="257"/>
      <c r="CFH1" s="257"/>
      <c r="CFI1" s="257"/>
      <c r="CFJ1" s="257"/>
      <c r="CFK1" s="257"/>
      <c r="CFL1" s="257"/>
      <c r="CFM1" s="257"/>
      <c r="CFN1" s="257"/>
      <c r="CFO1" s="257"/>
      <c r="CFP1" s="257"/>
      <c r="CFQ1" s="257"/>
      <c r="CFR1" s="257"/>
      <c r="CFS1" s="257"/>
      <c r="CFT1" s="257"/>
      <c r="CFU1" s="257"/>
      <c r="CFV1" s="257"/>
      <c r="CFW1" s="257"/>
      <c r="CFX1" s="257"/>
      <c r="CFY1" s="257"/>
      <c r="CFZ1" s="257"/>
      <c r="CGA1" s="257"/>
      <c r="CGB1" s="257"/>
      <c r="CGC1" s="257"/>
      <c r="CGD1" s="257"/>
      <c r="CGE1" s="257"/>
      <c r="CGF1" s="257"/>
      <c r="CGG1" s="257"/>
      <c r="CGH1" s="257"/>
      <c r="CGI1" s="257"/>
      <c r="CGJ1" s="257"/>
      <c r="CGK1" s="257"/>
      <c r="CGL1" s="257"/>
      <c r="CGM1" s="257"/>
      <c r="CGN1" s="257"/>
      <c r="CGO1" s="257"/>
      <c r="CGP1" s="257"/>
      <c r="CGQ1" s="257"/>
      <c r="CGR1" s="257"/>
      <c r="CGS1" s="257"/>
      <c r="CGT1" s="257"/>
      <c r="CGU1" s="257"/>
      <c r="CGV1" s="257"/>
      <c r="CGW1" s="257"/>
      <c r="CGX1" s="257"/>
      <c r="CGY1" s="257"/>
      <c r="CGZ1" s="257"/>
      <c r="CHA1" s="257"/>
      <c r="CHB1" s="257"/>
      <c r="CHC1" s="257"/>
      <c r="CHD1" s="257"/>
      <c r="CHE1" s="257"/>
      <c r="CHF1" s="257"/>
      <c r="CHG1" s="257"/>
      <c r="CHH1" s="257"/>
      <c r="CHI1" s="257"/>
      <c r="CHJ1" s="257"/>
      <c r="CHK1" s="257"/>
      <c r="CHL1" s="257"/>
      <c r="CHM1" s="257"/>
      <c r="CHN1" s="257"/>
      <c r="CHO1" s="257"/>
      <c r="CHP1" s="257"/>
      <c r="CHQ1" s="257"/>
      <c r="CHR1" s="257"/>
      <c r="CHS1" s="257"/>
      <c r="CHT1" s="257"/>
      <c r="CHU1" s="257"/>
      <c r="CHV1" s="257"/>
      <c r="CHW1" s="257"/>
      <c r="CHX1" s="257"/>
      <c r="CHY1" s="257"/>
      <c r="CHZ1" s="257"/>
      <c r="CIA1" s="257"/>
      <c r="CIB1" s="257"/>
      <c r="CIC1" s="257"/>
      <c r="CID1" s="257"/>
      <c r="CIE1" s="257"/>
      <c r="CIF1" s="257"/>
      <c r="CIG1" s="257"/>
      <c r="CIH1" s="257"/>
      <c r="CII1" s="257"/>
      <c r="CIJ1" s="257"/>
      <c r="CIK1" s="257"/>
      <c r="CIL1" s="257"/>
      <c r="CIM1" s="257"/>
      <c r="CIN1" s="257"/>
      <c r="CIO1" s="257"/>
      <c r="CIP1" s="257"/>
      <c r="CIQ1" s="257"/>
      <c r="CIR1" s="257"/>
      <c r="CIS1" s="257"/>
      <c r="CIT1" s="257"/>
      <c r="CIU1" s="257"/>
      <c r="CIV1" s="257"/>
      <c r="CIW1" s="257"/>
      <c r="CIX1" s="257"/>
      <c r="CIY1" s="257"/>
      <c r="CIZ1" s="257"/>
      <c r="CJA1" s="257"/>
      <c r="CJB1" s="257"/>
      <c r="CJC1" s="257"/>
      <c r="CJD1" s="257"/>
      <c r="CJE1" s="257"/>
      <c r="CJF1" s="257"/>
      <c r="CJG1" s="257"/>
      <c r="CJH1" s="257"/>
      <c r="CJI1" s="257"/>
      <c r="CJJ1" s="257"/>
      <c r="CJK1" s="257"/>
      <c r="CJL1" s="257"/>
      <c r="CJM1" s="257"/>
      <c r="CJN1" s="257"/>
      <c r="CJO1" s="257"/>
      <c r="CJP1" s="257"/>
      <c r="CJQ1" s="257"/>
      <c r="CJR1" s="257"/>
      <c r="CJS1" s="257"/>
      <c r="CJT1" s="257"/>
      <c r="CJU1" s="257"/>
      <c r="CJV1" s="257"/>
      <c r="CJW1" s="257"/>
      <c r="CJX1" s="257"/>
      <c r="CJY1" s="257"/>
      <c r="CJZ1" s="257"/>
      <c r="CKA1" s="257"/>
      <c r="CKB1" s="257"/>
      <c r="CKC1" s="257"/>
      <c r="CKD1" s="257"/>
      <c r="CKE1" s="257"/>
      <c r="CKF1" s="257"/>
      <c r="CKG1" s="257"/>
      <c r="CKH1" s="257"/>
      <c r="CKI1" s="257"/>
      <c r="CKJ1" s="257"/>
      <c r="CKK1" s="257"/>
      <c r="CKL1" s="257"/>
      <c r="CKM1" s="257"/>
      <c r="CKN1" s="257"/>
      <c r="CKO1" s="257"/>
      <c r="CKP1" s="257"/>
      <c r="CKQ1" s="257"/>
      <c r="CKR1" s="257"/>
      <c r="CKS1" s="257"/>
      <c r="CKT1" s="257"/>
      <c r="CKU1" s="257"/>
      <c r="CKV1" s="257"/>
      <c r="CKW1" s="257"/>
      <c r="CKX1" s="257"/>
      <c r="CKY1" s="257"/>
      <c r="CKZ1" s="257"/>
      <c r="CLA1" s="257"/>
      <c r="CLB1" s="257"/>
      <c r="CLC1" s="257"/>
      <c r="CLD1" s="257"/>
      <c r="CLE1" s="257"/>
      <c r="CLF1" s="257"/>
      <c r="CLG1" s="257"/>
      <c r="CLH1" s="257"/>
      <c r="CLI1" s="257"/>
      <c r="CLJ1" s="257"/>
      <c r="CLK1" s="257"/>
      <c r="CLL1" s="257"/>
      <c r="CLM1" s="257"/>
      <c r="CLN1" s="257"/>
      <c r="CLO1" s="257"/>
      <c r="CLP1" s="257"/>
      <c r="CLQ1" s="257"/>
      <c r="CLR1" s="257"/>
      <c r="CLS1" s="257"/>
      <c r="CLT1" s="257"/>
      <c r="CLU1" s="257"/>
      <c r="CLV1" s="257"/>
      <c r="CLW1" s="257"/>
      <c r="CLX1" s="257"/>
      <c r="CLY1" s="257"/>
      <c r="CLZ1" s="257"/>
      <c r="CMA1" s="257"/>
      <c r="CMB1" s="257"/>
      <c r="CMC1" s="257"/>
      <c r="CMD1" s="257"/>
      <c r="CME1" s="257"/>
      <c r="CMF1" s="257"/>
      <c r="CMG1" s="257"/>
      <c r="CMH1" s="257"/>
      <c r="CMI1" s="257"/>
      <c r="CMJ1" s="257"/>
      <c r="CMK1" s="257"/>
      <c r="CML1" s="257"/>
      <c r="CMM1" s="257"/>
      <c r="CMN1" s="257"/>
      <c r="CMO1" s="257"/>
      <c r="CMP1" s="257"/>
      <c r="CMQ1" s="257"/>
      <c r="CMR1" s="257"/>
      <c r="CMS1" s="257"/>
      <c r="CMT1" s="257"/>
      <c r="CMU1" s="257"/>
      <c r="CMV1" s="257"/>
      <c r="CMW1" s="257"/>
      <c r="CMX1" s="257"/>
      <c r="CMY1" s="257"/>
      <c r="CMZ1" s="257"/>
      <c r="CNA1" s="257"/>
      <c r="CNB1" s="257"/>
      <c r="CNC1" s="257"/>
      <c r="CND1" s="257"/>
      <c r="CNE1" s="257"/>
      <c r="CNF1" s="257"/>
      <c r="CNG1" s="257"/>
      <c r="CNH1" s="257"/>
      <c r="CNI1" s="257"/>
      <c r="CNJ1" s="257"/>
      <c r="CNK1" s="257"/>
      <c r="CNL1" s="257"/>
      <c r="CNM1" s="257"/>
      <c r="CNN1" s="257"/>
      <c r="CNO1" s="257"/>
      <c r="CNP1" s="257"/>
      <c r="CNQ1" s="257"/>
      <c r="CNR1" s="257"/>
      <c r="CNS1" s="257"/>
      <c r="CNT1" s="257"/>
      <c r="CNU1" s="257"/>
      <c r="CNV1" s="257"/>
      <c r="CNW1" s="257"/>
      <c r="CNX1" s="257"/>
      <c r="CNY1" s="257"/>
      <c r="CNZ1" s="257"/>
      <c r="COA1" s="257"/>
      <c r="COB1" s="257"/>
      <c r="COC1" s="257"/>
      <c r="COD1" s="257"/>
      <c r="COE1" s="257"/>
      <c r="COF1" s="257"/>
      <c r="COG1" s="257"/>
      <c r="COH1" s="257"/>
      <c r="COI1" s="257"/>
      <c r="COJ1" s="257"/>
      <c r="COK1" s="257"/>
      <c r="COL1" s="257"/>
      <c r="COM1" s="257"/>
      <c r="CON1" s="257"/>
      <c r="COO1" s="257"/>
      <c r="COP1" s="257"/>
      <c r="COQ1" s="257"/>
      <c r="COR1" s="257"/>
      <c r="COS1" s="257"/>
      <c r="COT1" s="257"/>
      <c r="COU1" s="257"/>
      <c r="COV1" s="257"/>
      <c r="COW1" s="257"/>
      <c r="COX1" s="257"/>
      <c r="COY1" s="257"/>
      <c r="COZ1" s="257"/>
      <c r="CPA1" s="257"/>
      <c r="CPB1" s="257"/>
      <c r="CPC1" s="257"/>
      <c r="CPD1" s="257"/>
      <c r="CPE1" s="257"/>
      <c r="CPF1" s="257"/>
      <c r="CPG1" s="257"/>
      <c r="CPH1" s="257"/>
      <c r="CPI1" s="257"/>
      <c r="CPJ1" s="257"/>
      <c r="CPK1" s="257"/>
      <c r="CPL1" s="257"/>
      <c r="CPM1" s="257"/>
      <c r="CPN1" s="257"/>
      <c r="CPO1" s="257"/>
      <c r="CPP1" s="257"/>
      <c r="CPQ1" s="257"/>
      <c r="CPR1" s="257"/>
      <c r="CPS1" s="257"/>
      <c r="CPT1" s="257"/>
      <c r="CPU1" s="257"/>
      <c r="CPV1" s="257"/>
      <c r="CPW1" s="257"/>
      <c r="CPX1" s="257"/>
      <c r="CPY1" s="257"/>
      <c r="CPZ1" s="257"/>
      <c r="CQA1" s="257"/>
      <c r="CQB1" s="257"/>
      <c r="CQC1" s="257"/>
      <c r="CQD1" s="257"/>
      <c r="CQE1" s="257"/>
      <c r="CQF1" s="257"/>
      <c r="CQG1" s="257"/>
      <c r="CQH1" s="257"/>
      <c r="CQI1" s="257"/>
      <c r="CQJ1" s="257"/>
      <c r="CQK1" s="257"/>
      <c r="CQL1" s="257"/>
      <c r="CQM1" s="257"/>
      <c r="CQN1" s="257"/>
      <c r="CQO1" s="257"/>
      <c r="CQP1" s="257"/>
      <c r="CQQ1" s="257"/>
      <c r="CQR1" s="257"/>
      <c r="CQS1" s="257"/>
      <c r="CQT1" s="257"/>
      <c r="CQU1" s="257"/>
      <c r="CQV1" s="257"/>
      <c r="CQW1" s="257"/>
      <c r="CQX1" s="257"/>
      <c r="CQY1" s="257"/>
      <c r="CQZ1" s="257"/>
      <c r="CRA1" s="257"/>
      <c r="CRB1" s="257"/>
      <c r="CRC1" s="257"/>
      <c r="CRD1" s="257"/>
      <c r="CRE1" s="257"/>
      <c r="CRF1" s="257"/>
      <c r="CRG1" s="257"/>
      <c r="CRH1" s="257"/>
      <c r="CRI1" s="257"/>
      <c r="CRJ1" s="257"/>
      <c r="CRK1" s="257"/>
      <c r="CRL1" s="257"/>
      <c r="CRM1" s="257"/>
      <c r="CRN1" s="257"/>
      <c r="CRO1" s="257"/>
      <c r="CRP1" s="257"/>
      <c r="CRQ1" s="257"/>
      <c r="CRR1" s="257"/>
      <c r="CRS1" s="257"/>
      <c r="CRT1" s="257"/>
      <c r="CRU1" s="257"/>
      <c r="CRV1" s="257"/>
      <c r="CRW1" s="257"/>
      <c r="CRX1" s="257"/>
      <c r="CRY1" s="257"/>
      <c r="CRZ1" s="257"/>
      <c r="CSA1" s="257"/>
      <c r="CSB1" s="257"/>
      <c r="CSC1" s="257"/>
      <c r="CSD1" s="257"/>
      <c r="CSE1" s="257"/>
      <c r="CSF1" s="257"/>
      <c r="CSG1" s="257"/>
      <c r="CSH1" s="257"/>
      <c r="CSI1" s="257"/>
      <c r="CSJ1" s="257"/>
      <c r="CSK1" s="257"/>
      <c r="CSL1" s="257"/>
      <c r="CSM1" s="257"/>
      <c r="CSN1" s="257"/>
      <c r="CSO1" s="257"/>
      <c r="CSP1" s="257"/>
      <c r="CSQ1" s="257"/>
      <c r="CSR1" s="257"/>
      <c r="CSS1" s="257"/>
      <c r="CST1" s="257"/>
      <c r="CSU1" s="257"/>
      <c r="CSV1" s="257"/>
      <c r="CSW1" s="257"/>
      <c r="CSX1" s="257"/>
      <c r="CSY1" s="257"/>
      <c r="CSZ1" s="257"/>
      <c r="CTA1" s="257"/>
      <c r="CTB1" s="257"/>
      <c r="CTC1" s="257"/>
      <c r="CTD1" s="257"/>
      <c r="CTE1" s="257"/>
      <c r="CTF1" s="257"/>
      <c r="CTG1" s="257"/>
      <c r="CTH1" s="257"/>
      <c r="CTI1" s="257"/>
      <c r="CTJ1" s="257"/>
      <c r="CTK1" s="257"/>
      <c r="CTL1" s="257"/>
      <c r="CTM1" s="257"/>
      <c r="CTN1" s="257"/>
      <c r="CTO1" s="257"/>
      <c r="CTP1" s="257"/>
      <c r="CTQ1" s="257"/>
      <c r="CTR1" s="257"/>
      <c r="CTS1" s="257"/>
      <c r="CTT1" s="257"/>
      <c r="CTU1" s="257"/>
      <c r="CTV1" s="257"/>
      <c r="CTW1" s="257"/>
      <c r="CTX1" s="257"/>
      <c r="CTY1" s="257"/>
      <c r="CTZ1" s="257"/>
      <c r="CUA1" s="257"/>
      <c r="CUB1" s="257"/>
      <c r="CUC1" s="257"/>
      <c r="CUD1" s="257"/>
      <c r="CUE1" s="257"/>
      <c r="CUF1" s="257"/>
      <c r="CUG1" s="257"/>
      <c r="CUH1" s="257"/>
      <c r="CUI1" s="257"/>
      <c r="CUJ1" s="257"/>
      <c r="CUK1" s="257"/>
      <c r="CUL1" s="257"/>
      <c r="CUM1" s="257"/>
      <c r="CUN1" s="257"/>
      <c r="CUO1" s="257"/>
      <c r="CUP1" s="257"/>
      <c r="CUQ1" s="257"/>
      <c r="CUR1" s="257"/>
      <c r="CUS1" s="257"/>
      <c r="CUT1" s="257"/>
      <c r="CUU1" s="257"/>
      <c r="CUV1" s="257"/>
      <c r="CUW1" s="257"/>
      <c r="CUX1" s="257"/>
      <c r="CUY1" s="257"/>
      <c r="CUZ1" s="257"/>
      <c r="CVA1" s="257"/>
      <c r="CVB1" s="257"/>
      <c r="CVC1" s="257"/>
      <c r="CVD1" s="257"/>
      <c r="CVE1" s="257"/>
      <c r="CVF1" s="257"/>
      <c r="CVG1" s="257"/>
      <c r="CVH1" s="257"/>
      <c r="CVI1" s="257"/>
      <c r="CVJ1" s="257"/>
      <c r="CVK1" s="257"/>
      <c r="CVL1" s="257"/>
      <c r="CVM1" s="257"/>
      <c r="CVN1" s="257"/>
      <c r="CVO1" s="257"/>
      <c r="CVP1" s="257"/>
      <c r="CVQ1" s="257"/>
      <c r="CVR1" s="257"/>
      <c r="CVS1" s="257"/>
      <c r="CVT1" s="257"/>
      <c r="CVU1" s="257"/>
      <c r="CVV1" s="257"/>
      <c r="CVW1" s="257"/>
      <c r="CVX1" s="257"/>
      <c r="CVY1" s="257"/>
      <c r="CVZ1" s="257"/>
      <c r="CWA1" s="257"/>
      <c r="CWB1" s="257"/>
      <c r="CWC1" s="257"/>
      <c r="CWD1" s="257"/>
      <c r="CWE1" s="257"/>
      <c r="CWF1" s="257"/>
      <c r="CWG1" s="257"/>
      <c r="CWH1" s="257"/>
      <c r="CWI1" s="257"/>
      <c r="CWJ1" s="257"/>
      <c r="CWK1" s="257"/>
      <c r="CWL1" s="257"/>
      <c r="CWM1" s="257"/>
      <c r="CWN1" s="257"/>
      <c r="CWO1" s="257"/>
      <c r="CWP1" s="257"/>
      <c r="CWQ1" s="257"/>
      <c r="CWR1" s="257"/>
      <c r="CWS1" s="257"/>
      <c r="CWT1" s="257"/>
      <c r="CWU1" s="257"/>
      <c r="CWV1" s="257"/>
      <c r="CWW1" s="257"/>
      <c r="CWX1" s="257"/>
      <c r="CWY1" s="257"/>
      <c r="CWZ1" s="257"/>
      <c r="CXA1" s="257"/>
      <c r="CXB1" s="257"/>
      <c r="CXC1" s="257"/>
      <c r="CXD1" s="257"/>
      <c r="CXE1" s="257"/>
      <c r="CXF1" s="257"/>
      <c r="CXG1" s="257"/>
      <c r="CXH1" s="257"/>
      <c r="CXI1" s="257"/>
      <c r="CXJ1" s="257"/>
      <c r="CXK1" s="257"/>
      <c r="CXL1" s="257"/>
      <c r="CXM1" s="257"/>
      <c r="CXN1" s="257"/>
      <c r="CXO1" s="257"/>
      <c r="CXP1" s="257"/>
      <c r="CXQ1" s="257"/>
      <c r="CXR1" s="257"/>
      <c r="CXS1" s="257"/>
      <c r="CXT1" s="257"/>
      <c r="CXU1" s="257"/>
      <c r="CXV1" s="257"/>
      <c r="CXW1" s="257"/>
      <c r="CXX1" s="257"/>
      <c r="CXY1" s="257"/>
      <c r="CXZ1" s="257"/>
      <c r="CYA1" s="257"/>
      <c r="CYB1" s="257"/>
      <c r="CYC1" s="257"/>
      <c r="CYD1" s="257"/>
      <c r="CYE1" s="257"/>
      <c r="CYF1" s="257"/>
      <c r="CYG1" s="257"/>
      <c r="CYH1" s="257"/>
      <c r="CYI1" s="257"/>
      <c r="CYJ1" s="257"/>
      <c r="CYK1" s="257"/>
      <c r="CYL1" s="257"/>
      <c r="CYM1" s="257"/>
      <c r="CYN1" s="257"/>
      <c r="CYO1" s="257"/>
      <c r="CYP1" s="257"/>
      <c r="CYQ1" s="257"/>
      <c r="CYR1" s="257"/>
      <c r="CYS1" s="257"/>
      <c r="CYT1" s="257"/>
      <c r="CYU1" s="257"/>
      <c r="CYV1" s="257"/>
      <c r="CYW1" s="257"/>
      <c r="CYX1" s="257"/>
      <c r="CYY1" s="257"/>
      <c r="CYZ1" s="257"/>
      <c r="CZA1" s="257"/>
      <c r="CZB1" s="257"/>
      <c r="CZC1" s="257"/>
      <c r="CZD1" s="257"/>
      <c r="CZE1" s="257"/>
      <c r="CZF1" s="257"/>
      <c r="CZG1" s="257"/>
      <c r="CZH1" s="257"/>
      <c r="CZI1" s="257"/>
      <c r="CZJ1" s="257"/>
      <c r="CZK1" s="257"/>
      <c r="CZL1" s="257"/>
      <c r="CZM1" s="257"/>
      <c r="CZN1" s="257"/>
      <c r="CZO1" s="257"/>
      <c r="CZP1" s="257"/>
      <c r="CZQ1" s="257"/>
      <c r="CZR1" s="257"/>
      <c r="CZS1" s="257"/>
      <c r="CZT1" s="257"/>
      <c r="CZU1" s="257"/>
      <c r="CZV1" s="257"/>
      <c r="CZW1" s="257"/>
      <c r="CZX1" s="257"/>
      <c r="CZY1" s="257"/>
      <c r="CZZ1" s="257"/>
      <c r="DAA1" s="257"/>
      <c r="DAB1" s="257"/>
      <c r="DAC1" s="257"/>
      <c r="DAD1" s="257"/>
      <c r="DAE1" s="257"/>
      <c r="DAF1" s="257"/>
      <c r="DAG1" s="257"/>
      <c r="DAH1" s="257"/>
      <c r="DAI1" s="257"/>
      <c r="DAJ1" s="257"/>
      <c r="DAK1" s="257"/>
      <c r="DAL1" s="257"/>
      <c r="DAM1" s="257"/>
      <c r="DAN1" s="257"/>
      <c r="DAO1" s="257"/>
      <c r="DAP1" s="257"/>
      <c r="DAQ1" s="257"/>
      <c r="DAR1" s="257"/>
      <c r="DAS1" s="257"/>
      <c r="DAT1" s="257"/>
      <c r="DAU1" s="257"/>
      <c r="DAV1" s="257"/>
      <c r="DAW1" s="257"/>
      <c r="DAX1" s="257"/>
      <c r="DAY1" s="257"/>
      <c r="DAZ1" s="257"/>
      <c r="DBA1" s="257"/>
      <c r="DBB1" s="257"/>
      <c r="DBC1" s="257"/>
      <c r="DBD1" s="257"/>
      <c r="DBE1" s="257"/>
      <c r="DBF1" s="257"/>
      <c r="DBG1" s="257"/>
      <c r="DBH1" s="257"/>
      <c r="DBI1" s="257"/>
      <c r="DBJ1" s="257"/>
      <c r="DBK1" s="257"/>
      <c r="DBL1" s="257"/>
      <c r="DBM1" s="257"/>
      <c r="DBN1" s="257"/>
      <c r="DBO1" s="257"/>
      <c r="DBP1" s="257"/>
      <c r="DBQ1" s="257"/>
      <c r="DBR1" s="257"/>
      <c r="DBS1" s="257"/>
      <c r="DBT1" s="257"/>
      <c r="DBU1" s="257"/>
      <c r="DBV1" s="257"/>
      <c r="DBW1" s="257"/>
      <c r="DBX1" s="257"/>
      <c r="DBY1" s="257"/>
      <c r="DBZ1" s="257"/>
      <c r="DCA1" s="257"/>
      <c r="DCB1" s="257"/>
      <c r="DCC1" s="257"/>
      <c r="DCD1" s="257"/>
      <c r="DCE1" s="257"/>
      <c r="DCF1" s="257"/>
      <c r="DCG1" s="257"/>
      <c r="DCH1" s="257"/>
      <c r="DCI1" s="257"/>
      <c r="DCJ1" s="257"/>
      <c r="DCK1" s="257"/>
      <c r="DCL1" s="257"/>
      <c r="DCM1" s="257"/>
      <c r="DCN1" s="257"/>
      <c r="DCO1" s="257"/>
      <c r="DCP1" s="257"/>
      <c r="DCQ1" s="257"/>
      <c r="DCR1" s="257"/>
      <c r="DCS1" s="257"/>
      <c r="DCT1" s="257"/>
      <c r="DCU1" s="257"/>
      <c r="DCV1" s="257"/>
      <c r="DCW1" s="257"/>
      <c r="DCX1" s="257"/>
      <c r="DCY1" s="257"/>
      <c r="DCZ1" s="257"/>
      <c r="DDA1" s="257"/>
      <c r="DDB1" s="257"/>
      <c r="DDC1" s="257"/>
      <c r="DDD1" s="257"/>
      <c r="DDE1" s="257"/>
      <c r="DDF1" s="257"/>
      <c r="DDG1" s="257"/>
      <c r="DDH1" s="257"/>
      <c r="DDI1" s="257"/>
      <c r="DDJ1" s="257"/>
      <c r="DDK1" s="257"/>
      <c r="DDL1" s="257"/>
      <c r="DDM1" s="257"/>
      <c r="DDN1" s="257"/>
      <c r="DDO1" s="257"/>
      <c r="DDP1" s="257"/>
      <c r="DDQ1" s="257"/>
      <c r="DDR1" s="257"/>
      <c r="DDS1" s="257"/>
      <c r="DDT1" s="257"/>
      <c r="DDU1" s="257"/>
      <c r="DDV1" s="257"/>
      <c r="DDW1" s="257"/>
      <c r="DDX1" s="257"/>
      <c r="DDY1" s="257"/>
      <c r="DDZ1" s="257"/>
      <c r="DEA1" s="257"/>
      <c r="DEB1" s="257"/>
      <c r="DEC1" s="257"/>
      <c r="DED1" s="257"/>
      <c r="DEE1" s="257"/>
      <c r="DEF1" s="257"/>
      <c r="DEG1" s="257"/>
      <c r="DEH1" s="257"/>
      <c r="DEI1" s="257"/>
      <c r="DEJ1" s="257"/>
      <c r="DEK1" s="257"/>
      <c r="DEL1" s="257"/>
      <c r="DEM1" s="257"/>
      <c r="DEN1" s="257"/>
      <c r="DEO1" s="257"/>
      <c r="DEP1" s="257"/>
      <c r="DEQ1" s="257"/>
      <c r="DER1" s="257"/>
      <c r="DES1" s="257"/>
      <c r="DET1" s="257"/>
      <c r="DEU1" s="257"/>
      <c r="DEV1" s="257"/>
      <c r="DEW1" s="257"/>
      <c r="DEX1" s="257"/>
      <c r="DEY1" s="257"/>
      <c r="DEZ1" s="257"/>
      <c r="DFA1" s="257"/>
      <c r="DFB1" s="257"/>
      <c r="DFC1" s="257"/>
      <c r="DFD1" s="257"/>
      <c r="DFE1" s="257"/>
      <c r="DFF1" s="257"/>
      <c r="DFG1" s="257"/>
      <c r="DFH1" s="257"/>
      <c r="DFI1" s="257"/>
      <c r="DFJ1" s="257"/>
      <c r="DFK1" s="257"/>
      <c r="DFL1" s="257"/>
      <c r="DFM1" s="257"/>
      <c r="DFN1" s="257"/>
      <c r="DFO1" s="257"/>
      <c r="DFP1" s="257"/>
      <c r="DFQ1" s="257"/>
      <c r="DFR1" s="257"/>
      <c r="DFS1" s="257"/>
      <c r="DFT1" s="257"/>
      <c r="DFU1" s="257"/>
      <c r="DFV1" s="257"/>
      <c r="DFW1" s="257"/>
      <c r="DFX1" s="257"/>
      <c r="DFY1" s="257"/>
      <c r="DFZ1" s="257"/>
      <c r="DGA1" s="257"/>
      <c r="DGB1" s="257"/>
      <c r="DGC1" s="257"/>
      <c r="DGD1" s="257"/>
      <c r="DGE1" s="257"/>
      <c r="DGF1" s="257"/>
      <c r="DGG1" s="257"/>
      <c r="DGH1" s="257"/>
      <c r="DGI1" s="257"/>
      <c r="DGJ1" s="257"/>
      <c r="DGK1" s="257"/>
      <c r="DGL1" s="257"/>
      <c r="DGM1" s="257"/>
      <c r="DGN1" s="257"/>
      <c r="DGO1" s="257"/>
      <c r="DGP1" s="257"/>
      <c r="DGQ1" s="257"/>
      <c r="DGR1" s="257"/>
      <c r="DGS1" s="257"/>
      <c r="DGT1" s="257"/>
      <c r="DGU1" s="257"/>
      <c r="DGV1" s="257"/>
      <c r="DGW1" s="257"/>
      <c r="DGX1" s="257"/>
      <c r="DGY1" s="257"/>
      <c r="DGZ1" s="257"/>
      <c r="DHA1" s="257"/>
      <c r="DHB1" s="257"/>
      <c r="DHC1" s="257"/>
      <c r="DHD1" s="257"/>
      <c r="DHE1" s="257"/>
      <c r="DHF1" s="257"/>
      <c r="DHG1" s="257"/>
      <c r="DHH1" s="257"/>
      <c r="DHI1" s="257"/>
      <c r="DHJ1" s="257"/>
      <c r="DHK1" s="257"/>
      <c r="DHL1" s="257"/>
      <c r="DHM1" s="257"/>
      <c r="DHN1" s="257"/>
      <c r="DHO1" s="257"/>
      <c r="DHP1" s="257"/>
      <c r="DHQ1" s="257"/>
      <c r="DHR1" s="257"/>
      <c r="DHS1" s="257"/>
      <c r="DHT1" s="257"/>
      <c r="DHU1" s="257"/>
      <c r="DHV1" s="257"/>
      <c r="DHW1" s="257"/>
      <c r="DHX1" s="257"/>
      <c r="DHY1" s="257"/>
      <c r="DHZ1" s="257"/>
      <c r="DIA1" s="257"/>
      <c r="DIB1" s="257"/>
      <c r="DIC1" s="257"/>
      <c r="DID1" s="257"/>
      <c r="DIE1" s="257"/>
      <c r="DIF1" s="257"/>
      <c r="DIG1" s="257"/>
      <c r="DIH1" s="257"/>
      <c r="DII1" s="257"/>
      <c r="DIJ1" s="257"/>
      <c r="DIK1" s="257"/>
      <c r="DIL1" s="257"/>
      <c r="DIM1" s="257"/>
      <c r="DIN1" s="257"/>
      <c r="DIO1" s="257"/>
      <c r="DIP1" s="257"/>
      <c r="DIQ1" s="257"/>
      <c r="DIR1" s="257"/>
      <c r="DIS1" s="257"/>
      <c r="DIT1" s="257"/>
      <c r="DIU1" s="257"/>
      <c r="DIV1" s="257"/>
      <c r="DIW1" s="257"/>
      <c r="DIX1" s="257"/>
      <c r="DIY1" s="257"/>
      <c r="DIZ1" s="257"/>
      <c r="DJA1" s="257"/>
      <c r="DJB1" s="257"/>
      <c r="DJC1" s="257"/>
      <c r="DJD1" s="257"/>
      <c r="DJE1" s="257"/>
      <c r="DJF1" s="257"/>
      <c r="DJG1" s="257"/>
      <c r="DJH1" s="257"/>
      <c r="DJI1" s="257"/>
      <c r="DJJ1" s="257"/>
      <c r="DJK1" s="257"/>
      <c r="DJL1" s="257"/>
      <c r="DJM1" s="257"/>
      <c r="DJN1" s="257"/>
      <c r="DJO1" s="257"/>
      <c r="DJP1" s="257"/>
      <c r="DJQ1" s="257"/>
      <c r="DJR1" s="257"/>
      <c r="DJS1" s="257"/>
      <c r="DJT1" s="257"/>
      <c r="DJU1" s="257"/>
      <c r="DJV1" s="257"/>
      <c r="DJW1" s="257"/>
      <c r="DJX1" s="257"/>
      <c r="DJY1" s="257"/>
      <c r="DJZ1" s="257"/>
      <c r="DKA1" s="257"/>
      <c r="DKB1" s="257"/>
      <c r="DKC1" s="257"/>
      <c r="DKD1" s="257"/>
      <c r="DKE1" s="257"/>
      <c r="DKF1" s="257"/>
      <c r="DKG1" s="257"/>
      <c r="DKH1" s="257"/>
      <c r="DKI1" s="257"/>
      <c r="DKJ1" s="257"/>
      <c r="DKK1" s="257"/>
      <c r="DKL1" s="257"/>
      <c r="DKM1" s="257"/>
      <c r="DKN1" s="257"/>
      <c r="DKO1" s="257"/>
      <c r="DKP1" s="257"/>
      <c r="DKQ1" s="257"/>
      <c r="DKR1" s="257"/>
      <c r="DKS1" s="257"/>
      <c r="DKT1" s="257"/>
      <c r="DKU1" s="257"/>
      <c r="DKV1" s="257"/>
      <c r="DKW1" s="257"/>
      <c r="DKX1" s="257"/>
      <c r="DKY1" s="257"/>
      <c r="DKZ1" s="257"/>
      <c r="DLA1" s="257"/>
      <c r="DLB1" s="257"/>
      <c r="DLC1" s="257"/>
      <c r="DLD1" s="257"/>
      <c r="DLE1" s="257"/>
      <c r="DLF1" s="257"/>
      <c r="DLG1" s="257"/>
      <c r="DLH1" s="257"/>
      <c r="DLI1" s="257"/>
      <c r="DLJ1" s="257"/>
      <c r="DLK1" s="257"/>
      <c r="DLL1" s="257"/>
      <c r="DLM1" s="257"/>
      <c r="DLN1" s="257"/>
      <c r="DLO1" s="257"/>
      <c r="DLP1" s="257"/>
      <c r="DLQ1" s="257"/>
      <c r="DLR1" s="257"/>
      <c r="DLS1" s="257"/>
      <c r="DLT1" s="257"/>
      <c r="DLU1" s="257"/>
      <c r="DLV1" s="257"/>
      <c r="DLW1" s="257"/>
      <c r="DLX1" s="257"/>
      <c r="DLY1" s="257"/>
      <c r="DLZ1" s="257"/>
      <c r="DMA1" s="257"/>
      <c r="DMB1" s="257"/>
      <c r="DMC1" s="257"/>
      <c r="DMD1" s="257"/>
      <c r="DME1" s="257"/>
      <c r="DMF1" s="257"/>
      <c r="DMG1" s="257"/>
      <c r="DMH1" s="257"/>
      <c r="DMI1" s="257"/>
      <c r="DMJ1" s="257"/>
      <c r="DMK1" s="257"/>
      <c r="DML1" s="257"/>
      <c r="DMM1" s="257"/>
      <c r="DMN1" s="257"/>
      <c r="DMO1" s="257"/>
      <c r="DMP1" s="257"/>
      <c r="DMQ1" s="257"/>
      <c r="DMR1" s="257"/>
      <c r="DMS1" s="257"/>
      <c r="DMT1" s="257"/>
      <c r="DMU1" s="257"/>
      <c r="DMV1" s="257"/>
      <c r="DMW1" s="257"/>
      <c r="DMX1" s="257"/>
      <c r="DMY1" s="257"/>
      <c r="DMZ1" s="257"/>
      <c r="DNA1" s="257"/>
      <c r="DNB1" s="257"/>
      <c r="DNC1" s="257"/>
      <c r="DND1" s="257"/>
      <c r="DNE1" s="257"/>
      <c r="DNF1" s="257"/>
      <c r="DNG1" s="257"/>
      <c r="DNH1" s="257"/>
      <c r="DNI1" s="257"/>
      <c r="DNJ1" s="257"/>
      <c r="DNK1" s="257"/>
      <c r="DNL1" s="257"/>
      <c r="DNM1" s="257"/>
      <c r="DNN1" s="257"/>
      <c r="DNO1" s="257"/>
      <c r="DNP1" s="257"/>
      <c r="DNQ1" s="257"/>
      <c r="DNR1" s="257"/>
      <c r="DNS1" s="257"/>
      <c r="DNT1" s="257"/>
      <c r="DNU1" s="257"/>
      <c r="DNV1" s="257"/>
      <c r="DNW1" s="257"/>
      <c r="DNX1" s="257"/>
      <c r="DNY1" s="257"/>
      <c r="DNZ1" s="257"/>
      <c r="DOA1" s="257"/>
      <c r="DOB1" s="257"/>
      <c r="DOC1" s="257"/>
      <c r="DOD1" s="257"/>
      <c r="DOE1" s="257"/>
      <c r="DOF1" s="257"/>
      <c r="DOG1" s="257"/>
      <c r="DOH1" s="257"/>
      <c r="DOI1" s="257"/>
      <c r="DOJ1" s="257"/>
      <c r="DOK1" s="257"/>
      <c r="DOL1" s="257"/>
      <c r="DOM1" s="257"/>
      <c r="DON1" s="257"/>
      <c r="DOO1" s="257"/>
      <c r="DOP1" s="257"/>
      <c r="DOQ1" s="257"/>
      <c r="DOR1" s="257"/>
      <c r="DOS1" s="257"/>
      <c r="DOT1" s="257"/>
      <c r="DOU1" s="257"/>
      <c r="DOV1" s="257"/>
      <c r="DOW1" s="257"/>
      <c r="DOX1" s="257"/>
      <c r="DOY1" s="257"/>
      <c r="DOZ1" s="257"/>
      <c r="DPA1" s="257"/>
      <c r="DPB1" s="257"/>
      <c r="DPC1" s="257"/>
      <c r="DPD1" s="257"/>
      <c r="DPE1" s="257"/>
      <c r="DPF1" s="257"/>
      <c r="DPG1" s="257"/>
      <c r="DPH1" s="257"/>
      <c r="DPI1" s="257"/>
      <c r="DPJ1" s="257"/>
      <c r="DPK1" s="257"/>
      <c r="DPL1" s="257"/>
      <c r="DPM1" s="257"/>
      <c r="DPN1" s="257"/>
      <c r="DPO1" s="257"/>
      <c r="DPP1" s="257"/>
      <c r="DPQ1" s="257"/>
      <c r="DPR1" s="257"/>
      <c r="DPS1" s="257"/>
      <c r="DPT1" s="257"/>
      <c r="DPU1" s="257"/>
      <c r="DPV1" s="257"/>
      <c r="DPW1" s="257"/>
      <c r="DPX1" s="257"/>
      <c r="DPY1" s="257"/>
      <c r="DPZ1" s="257"/>
      <c r="DQA1" s="257"/>
      <c r="DQB1" s="257"/>
      <c r="DQC1" s="257"/>
      <c r="DQD1" s="257"/>
      <c r="DQE1" s="257"/>
      <c r="DQF1" s="257"/>
      <c r="DQG1" s="257"/>
      <c r="DQH1" s="257"/>
      <c r="DQI1" s="257"/>
      <c r="DQJ1" s="257"/>
      <c r="DQK1" s="257"/>
      <c r="DQL1" s="257"/>
      <c r="DQM1" s="257"/>
      <c r="DQN1" s="257"/>
      <c r="DQO1" s="257"/>
      <c r="DQP1" s="257"/>
      <c r="DQQ1" s="257"/>
      <c r="DQR1" s="257"/>
      <c r="DQS1" s="257"/>
      <c r="DQT1" s="257"/>
      <c r="DQU1" s="257"/>
      <c r="DQV1" s="257"/>
      <c r="DQW1" s="257"/>
      <c r="DQX1" s="257"/>
      <c r="DQY1" s="257"/>
      <c r="DQZ1" s="257"/>
      <c r="DRA1" s="257"/>
      <c r="DRB1" s="257"/>
      <c r="DRC1" s="257"/>
      <c r="DRD1" s="257"/>
      <c r="DRE1" s="257"/>
      <c r="DRF1" s="257"/>
      <c r="DRG1" s="257"/>
      <c r="DRH1" s="257"/>
      <c r="DRI1" s="257"/>
      <c r="DRJ1" s="257"/>
      <c r="DRK1" s="257"/>
      <c r="DRL1" s="257"/>
      <c r="DRM1" s="257"/>
      <c r="DRN1" s="257"/>
      <c r="DRO1" s="257"/>
      <c r="DRP1" s="257"/>
      <c r="DRQ1" s="257"/>
      <c r="DRR1" s="257"/>
      <c r="DRS1" s="257"/>
      <c r="DRT1" s="257"/>
      <c r="DRU1" s="257"/>
      <c r="DRV1" s="257"/>
      <c r="DRW1" s="257"/>
      <c r="DRX1" s="257"/>
      <c r="DRY1" s="257"/>
      <c r="DRZ1" s="257"/>
      <c r="DSA1" s="257"/>
      <c r="DSB1" s="257"/>
      <c r="DSC1" s="257"/>
      <c r="DSD1" s="257"/>
      <c r="DSE1" s="257"/>
      <c r="DSF1" s="257"/>
      <c r="DSG1" s="257"/>
      <c r="DSH1" s="257"/>
      <c r="DSI1" s="257"/>
      <c r="DSJ1" s="257"/>
      <c r="DSK1" s="257"/>
      <c r="DSL1" s="257"/>
      <c r="DSM1" s="257"/>
      <c r="DSN1" s="257"/>
      <c r="DSO1" s="257"/>
      <c r="DSP1" s="257"/>
      <c r="DSQ1" s="257"/>
      <c r="DSR1" s="257"/>
      <c r="DSS1" s="257"/>
      <c r="DST1" s="257"/>
      <c r="DSU1" s="257"/>
      <c r="DSV1" s="257"/>
      <c r="DSW1" s="257"/>
      <c r="DSX1" s="257"/>
      <c r="DSY1" s="257"/>
      <c r="DSZ1" s="257"/>
      <c r="DTA1" s="257"/>
      <c r="DTB1" s="257"/>
      <c r="DTC1" s="257"/>
      <c r="DTD1" s="257"/>
      <c r="DTE1" s="257"/>
      <c r="DTF1" s="257"/>
      <c r="DTG1" s="257"/>
      <c r="DTH1" s="257"/>
      <c r="DTI1" s="257"/>
      <c r="DTJ1" s="257"/>
      <c r="DTK1" s="257"/>
      <c r="DTL1" s="257"/>
      <c r="DTM1" s="257"/>
      <c r="DTN1" s="257"/>
      <c r="DTO1" s="257"/>
      <c r="DTP1" s="257"/>
      <c r="DTQ1" s="257"/>
      <c r="DTR1" s="257"/>
      <c r="DTS1" s="257"/>
      <c r="DTT1" s="257"/>
      <c r="DTU1" s="257"/>
      <c r="DTV1" s="257"/>
      <c r="DTW1" s="257"/>
      <c r="DTX1" s="257"/>
      <c r="DTY1" s="257"/>
      <c r="DTZ1" s="257"/>
      <c r="DUA1" s="257"/>
      <c r="DUB1" s="257"/>
      <c r="DUC1" s="257"/>
      <c r="DUD1" s="257"/>
      <c r="DUE1" s="257"/>
      <c r="DUF1" s="257"/>
      <c r="DUG1" s="257"/>
      <c r="DUH1" s="257"/>
      <c r="DUI1" s="257"/>
      <c r="DUJ1" s="257"/>
      <c r="DUK1" s="257"/>
      <c r="DUL1" s="257"/>
      <c r="DUM1" s="257"/>
      <c r="DUN1" s="257"/>
      <c r="DUO1" s="257"/>
      <c r="DUP1" s="257"/>
      <c r="DUQ1" s="257"/>
      <c r="DUR1" s="257"/>
      <c r="DUS1" s="257"/>
      <c r="DUT1" s="257"/>
      <c r="DUU1" s="257"/>
      <c r="DUV1" s="257"/>
      <c r="DUW1" s="257"/>
      <c r="DUX1" s="257"/>
      <c r="DUY1" s="257"/>
      <c r="DUZ1" s="257"/>
      <c r="DVA1" s="257"/>
      <c r="DVB1" s="257"/>
      <c r="DVC1" s="257"/>
      <c r="DVD1" s="257"/>
      <c r="DVE1" s="257"/>
      <c r="DVF1" s="257"/>
      <c r="DVG1" s="257"/>
      <c r="DVH1" s="257"/>
      <c r="DVI1" s="257"/>
      <c r="DVJ1" s="257"/>
      <c r="DVK1" s="257"/>
      <c r="DVL1" s="257"/>
      <c r="DVM1" s="257"/>
      <c r="DVN1" s="257"/>
      <c r="DVO1" s="257"/>
      <c r="DVP1" s="257"/>
      <c r="DVQ1" s="257"/>
      <c r="DVR1" s="257"/>
      <c r="DVS1" s="257"/>
      <c r="DVT1" s="257"/>
      <c r="DVU1" s="257"/>
      <c r="DVV1" s="257"/>
      <c r="DVW1" s="257"/>
      <c r="DVX1" s="257"/>
      <c r="DVY1" s="257"/>
      <c r="DVZ1" s="257"/>
      <c r="DWA1" s="257"/>
      <c r="DWB1" s="257"/>
      <c r="DWC1" s="257"/>
      <c r="DWD1" s="257"/>
      <c r="DWE1" s="257"/>
      <c r="DWF1" s="257"/>
      <c r="DWG1" s="257"/>
      <c r="DWH1" s="257"/>
      <c r="DWI1" s="257"/>
      <c r="DWJ1" s="257"/>
      <c r="DWK1" s="257"/>
      <c r="DWL1" s="257"/>
      <c r="DWM1" s="257"/>
      <c r="DWN1" s="257"/>
      <c r="DWO1" s="257"/>
      <c r="DWP1" s="257"/>
      <c r="DWQ1" s="257"/>
      <c r="DWR1" s="257"/>
      <c r="DWS1" s="257"/>
      <c r="DWT1" s="257"/>
      <c r="DWU1" s="257"/>
      <c r="DWV1" s="257"/>
      <c r="DWW1" s="257"/>
      <c r="DWX1" s="257"/>
      <c r="DWY1" s="257"/>
      <c r="DWZ1" s="257"/>
      <c r="DXA1" s="257"/>
      <c r="DXB1" s="257"/>
      <c r="DXC1" s="257"/>
      <c r="DXD1" s="257"/>
      <c r="DXE1" s="257"/>
      <c r="DXF1" s="257"/>
      <c r="DXG1" s="257"/>
      <c r="DXH1" s="257"/>
      <c r="DXI1" s="257"/>
      <c r="DXJ1" s="257"/>
      <c r="DXK1" s="257"/>
      <c r="DXL1" s="257"/>
      <c r="DXM1" s="257"/>
      <c r="DXN1" s="257"/>
      <c r="DXO1" s="257"/>
      <c r="DXP1" s="257"/>
      <c r="DXQ1" s="257"/>
      <c r="DXR1" s="257"/>
      <c r="DXS1" s="257"/>
      <c r="DXT1" s="257"/>
      <c r="DXU1" s="257"/>
      <c r="DXV1" s="257"/>
      <c r="DXW1" s="257"/>
      <c r="DXX1" s="257"/>
      <c r="DXY1" s="257"/>
      <c r="DXZ1" s="257"/>
      <c r="DYA1" s="257"/>
      <c r="DYB1" s="257"/>
      <c r="DYC1" s="257"/>
      <c r="DYD1" s="257"/>
      <c r="DYE1" s="257"/>
      <c r="DYF1" s="257"/>
      <c r="DYG1" s="257"/>
      <c r="DYH1" s="257"/>
      <c r="DYI1" s="257"/>
      <c r="DYJ1" s="257"/>
      <c r="DYK1" s="257"/>
      <c r="DYL1" s="257"/>
      <c r="DYM1" s="257"/>
      <c r="DYN1" s="257"/>
      <c r="DYO1" s="257"/>
      <c r="DYP1" s="257"/>
      <c r="DYQ1" s="257"/>
      <c r="DYR1" s="257"/>
      <c r="DYS1" s="257"/>
      <c r="DYT1" s="257"/>
      <c r="DYU1" s="257"/>
      <c r="DYV1" s="257"/>
      <c r="DYW1" s="257"/>
      <c r="DYX1" s="257"/>
      <c r="DYY1" s="257"/>
      <c r="DYZ1" s="257"/>
      <c r="DZA1" s="257"/>
      <c r="DZB1" s="257"/>
      <c r="DZC1" s="257"/>
      <c r="DZD1" s="257"/>
      <c r="DZE1" s="257"/>
      <c r="DZF1" s="257"/>
      <c r="DZG1" s="257"/>
      <c r="DZH1" s="257"/>
      <c r="DZI1" s="257"/>
      <c r="DZJ1" s="257"/>
      <c r="DZK1" s="257"/>
      <c r="DZL1" s="257"/>
      <c r="DZM1" s="257"/>
      <c r="DZN1" s="257"/>
      <c r="DZO1" s="257"/>
      <c r="DZP1" s="257"/>
      <c r="DZQ1" s="257"/>
      <c r="DZR1" s="257"/>
      <c r="DZS1" s="257"/>
      <c r="DZT1" s="257"/>
      <c r="DZU1" s="257"/>
      <c r="DZV1" s="257"/>
      <c r="DZW1" s="257"/>
      <c r="DZX1" s="257"/>
      <c r="DZY1" s="257"/>
      <c r="DZZ1" s="257"/>
      <c r="EAA1" s="257"/>
      <c r="EAB1" s="257"/>
      <c r="EAC1" s="257"/>
      <c r="EAD1" s="257"/>
      <c r="EAE1" s="257"/>
      <c r="EAF1" s="257"/>
      <c r="EAG1" s="257"/>
      <c r="EAH1" s="257"/>
      <c r="EAI1" s="257"/>
      <c r="EAJ1" s="257"/>
      <c r="EAK1" s="257"/>
      <c r="EAL1" s="257"/>
      <c r="EAM1" s="257"/>
      <c r="EAN1" s="257"/>
      <c r="EAO1" s="257"/>
      <c r="EAP1" s="257"/>
      <c r="EAQ1" s="257"/>
      <c r="EAR1" s="257"/>
      <c r="EAS1" s="257"/>
      <c r="EAT1" s="257"/>
      <c r="EAU1" s="257"/>
      <c r="EAV1" s="257"/>
      <c r="EAW1" s="257"/>
      <c r="EAX1" s="257"/>
      <c r="EAY1" s="257"/>
      <c r="EAZ1" s="257"/>
      <c r="EBA1" s="257"/>
      <c r="EBB1" s="257"/>
      <c r="EBC1" s="257"/>
      <c r="EBD1" s="257"/>
      <c r="EBE1" s="257"/>
      <c r="EBF1" s="257"/>
      <c r="EBG1" s="257"/>
      <c r="EBH1" s="257"/>
      <c r="EBI1" s="257"/>
      <c r="EBJ1" s="257"/>
      <c r="EBK1" s="257"/>
      <c r="EBL1" s="257"/>
      <c r="EBM1" s="257"/>
      <c r="EBN1" s="257"/>
      <c r="EBO1" s="257"/>
      <c r="EBP1" s="257"/>
      <c r="EBQ1" s="257"/>
      <c r="EBR1" s="257"/>
      <c r="EBS1" s="257"/>
      <c r="EBT1" s="257"/>
      <c r="EBU1" s="257"/>
      <c r="EBV1" s="257"/>
      <c r="EBW1" s="257"/>
      <c r="EBX1" s="257"/>
      <c r="EBY1" s="257"/>
      <c r="EBZ1" s="257"/>
      <c r="ECA1" s="257"/>
      <c r="ECB1" s="257"/>
      <c r="ECC1" s="257"/>
      <c r="ECD1" s="257"/>
      <c r="ECE1" s="257"/>
      <c r="ECF1" s="257"/>
      <c r="ECG1" s="257"/>
      <c r="ECH1" s="257"/>
      <c r="ECI1" s="257"/>
      <c r="ECJ1" s="257"/>
      <c r="ECK1" s="257"/>
      <c r="ECL1" s="257"/>
      <c r="ECM1" s="257"/>
      <c r="ECN1" s="257"/>
      <c r="ECO1" s="257"/>
      <c r="ECP1" s="257"/>
      <c r="ECQ1" s="257"/>
      <c r="ECR1" s="257"/>
      <c r="ECS1" s="257"/>
      <c r="ECT1" s="257"/>
      <c r="ECU1" s="257"/>
      <c r="ECV1" s="257"/>
      <c r="ECW1" s="257"/>
      <c r="ECX1" s="257"/>
      <c r="ECY1" s="257"/>
      <c r="ECZ1" s="257"/>
      <c r="EDA1" s="257"/>
      <c r="EDB1" s="257"/>
      <c r="EDC1" s="257"/>
      <c r="EDD1" s="257"/>
      <c r="EDE1" s="257"/>
      <c r="EDF1" s="257"/>
      <c r="EDG1" s="257"/>
      <c r="EDH1" s="257"/>
      <c r="EDI1" s="257"/>
      <c r="EDJ1" s="257"/>
      <c r="EDK1" s="257"/>
      <c r="EDL1" s="257"/>
      <c r="EDM1" s="257"/>
      <c r="EDN1" s="257"/>
      <c r="EDO1" s="257"/>
      <c r="EDP1" s="257"/>
      <c r="EDQ1" s="257"/>
      <c r="EDR1" s="257"/>
      <c r="EDS1" s="257"/>
      <c r="EDT1" s="257"/>
      <c r="EDU1" s="257"/>
      <c r="EDV1" s="257"/>
      <c r="EDW1" s="257"/>
      <c r="EDX1" s="257"/>
      <c r="EDY1" s="257"/>
      <c r="EDZ1" s="257"/>
      <c r="EEA1" s="257"/>
      <c r="EEB1" s="257"/>
      <c r="EEC1" s="257"/>
      <c r="EED1" s="257"/>
      <c r="EEE1" s="257"/>
      <c r="EEF1" s="257"/>
      <c r="EEG1" s="257"/>
      <c r="EEH1" s="257"/>
      <c r="EEI1" s="257"/>
      <c r="EEJ1" s="257"/>
      <c r="EEK1" s="257"/>
      <c r="EEL1" s="257"/>
      <c r="EEM1" s="257"/>
      <c r="EEN1" s="257"/>
      <c r="EEO1" s="257"/>
      <c r="EEP1" s="257"/>
      <c r="EEQ1" s="257"/>
      <c r="EER1" s="257"/>
      <c r="EES1" s="257"/>
      <c r="EET1" s="257"/>
      <c r="EEU1" s="257"/>
      <c r="EEV1" s="257"/>
      <c r="EEW1" s="257"/>
      <c r="EEX1" s="257"/>
      <c r="EEY1" s="257"/>
      <c r="EEZ1" s="257"/>
      <c r="EFA1" s="257"/>
      <c r="EFB1" s="257"/>
      <c r="EFC1" s="257"/>
      <c r="EFD1" s="257"/>
      <c r="EFE1" s="257"/>
      <c r="EFF1" s="257"/>
      <c r="EFG1" s="257"/>
      <c r="EFH1" s="257"/>
      <c r="EFI1" s="257"/>
      <c r="EFJ1" s="257"/>
      <c r="EFK1" s="257"/>
      <c r="EFL1" s="257"/>
      <c r="EFM1" s="257"/>
      <c r="EFN1" s="257"/>
      <c r="EFO1" s="257"/>
      <c r="EFP1" s="257"/>
      <c r="EFQ1" s="257"/>
      <c r="EFR1" s="257"/>
      <c r="EFS1" s="257"/>
      <c r="EFT1" s="257"/>
      <c r="EFU1" s="257"/>
      <c r="EFV1" s="257"/>
      <c r="EFW1" s="257"/>
      <c r="EFX1" s="257"/>
      <c r="EFY1" s="257"/>
      <c r="EFZ1" s="257"/>
      <c r="EGA1" s="257"/>
      <c r="EGB1" s="257"/>
      <c r="EGC1" s="257"/>
      <c r="EGD1" s="257"/>
      <c r="EGE1" s="257"/>
      <c r="EGF1" s="257"/>
      <c r="EGG1" s="257"/>
      <c r="EGH1" s="257"/>
      <c r="EGI1" s="257"/>
      <c r="EGJ1" s="257"/>
      <c r="EGK1" s="257"/>
      <c r="EGL1" s="257"/>
      <c r="EGM1" s="257"/>
      <c r="EGN1" s="257"/>
      <c r="EGO1" s="257"/>
      <c r="EGP1" s="257"/>
      <c r="EGQ1" s="257"/>
      <c r="EGR1" s="257"/>
      <c r="EGS1" s="257"/>
      <c r="EGT1" s="257"/>
      <c r="EGU1" s="257"/>
      <c r="EGV1" s="257"/>
      <c r="EGW1" s="257"/>
      <c r="EGX1" s="257"/>
      <c r="EGY1" s="257"/>
      <c r="EGZ1" s="257"/>
      <c r="EHA1" s="257"/>
      <c r="EHB1" s="257"/>
      <c r="EHC1" s="257"/>
      <c r="EHD1" s="257"/>
      <c r="EHE1" s="257"/>
      <c r="EHF1" s="257"/>
      <c r="EHG1" s="257"/>
      <c r="EHH1" s="257"/>
      <c r="EHI1" s="257"/>
      <c r="EHJ1" s="257"/>
      <c r="EHK1" s="257"/>
      <c r="EHL1" s="257"/>
      <c r="EHM1" s="257"/>
      <c r="EHN1" s="257"/>
      <c r="EHO1" s="257"/>
      <c r="EHP1" s="257"/>
      <c r="EHQ1" s="257"/>
      <c r="EHR1" s="257"/>
      <c r="EHS1" s="257"/>
      <c r="EHT1" s="257"/>
      <c r="EHU1" s="257"/>
      <c r="EHV1" s="257"/>
      <c r="EHW1" s="257"/>
      <c r="EHX1" s="257"/>
      <c r="EHY1" s="257"/>
      <c r="EHZ1" s="257"/>
      <c r="EIA1" s="257"/>
      <c r="EIB1" s="257"/>
      <c r="EIC1" s="257"/>
      <c r="EID1" s="257"/>
      <c r="EIE1" s="257"/>
      <c r="EIF1" s="257"/>
      <c r="EIG1" s="257"/>
      <c r="EIH1" s="257"/>
      <c r="EII1" s="257"/>
      <c r="EIJ1" s="257"/>
      <c r="EIK1" s="257"/>
      <c r="EIL1" s="257"/>
      <c r="EIM1" s="257"/>
      <c r="EIN1" s="257"/>
      <c r="EIO1" s="257"/>
      <c r="EIP1" s="257"/>
      <c r="EIQ1" s="257"/>
      <c r="EIR1" s="257"/>
      <c r="EIS1" s="257"/>
      <c r="EIT1" s="257"/>
      <c r="EIU1" s="257"/>
      <c r="EIV1" s="257"/>
      <c r="EIW1" s="257"/>
      <c r="EIX1" s="257"/>
      <c r="EIY1" s="257"/>
      <c r="EIZ1" s="257"/>
      <c r="EJA1" s="257"/>
      <c r="EJB1" s="257"/>
      <c r="EJC1" s="257"/>
      <c r="EJD1" s="257"/>
      <c r="EJE1" s="257"/>
      <c r="EJF1" s="257"/>
      <c r="EJG1" s="257"/>
      <c r="EJH1" s="257"/>
      <c r="EJI1" s="257"/>
      <c r="EJJ1" s="257"/>
      <c r="EJK1" s="257"/>
      <c r="EJL1" s="257"/>
      <c r="EJM1" s="257"/>
      <c r="EJN1" s="257"/>
      <c r="EJO1" s="257"/>
      <c r="EJP1" s="257"/>
      <c r="EJQ1" s="257"/>
      <c r="EJR1" s="257"/>
      <c r="EJS1" s="257"/>
      <c r="EJT1" s="257"/>
      <c r="EJU1" s="257"/>
      <c r="EJV1" s="257"/>
      <c r="EJW1" s="257"/>
      <c r="EJX1" s="257"/>
      <c r="EJY1" s="257"/>
      <c r="EJZ1" s="257"/>
      <c r="EKA1" s="257"/>
      <c r="EKB1" s="257"/>
      <c r="EKC1" s="257"/>
      <c r="EKD1" s="257"/>
      <c r="EKE1" s="257"/>
      <c r="EKF1" s="257"/>
      <c r="EKG1" s="257"/>
      <c r="EKH1" s="257"/>
      <c r="EKI1" s="257"/>
      <c r="EKJ1" s="257"/>
      <c r="EKK1" s="257"/>
      <c r="EKL1" s="257"/>
      <c r="EKM1" s="257"/>
      <c r="EKN1" s="257"/>
      <c r="EKO1" s="257"/>
      <c r="EKP1" s="257"/>
      <c r="EKQ1" s="257"/>
      <c r="EKR1" s="257"/>
      <c r="EKS1" s="257"/>
      <c r="EKT1" s="257"/>
      <c r="EKU1" s="257"/>
      <c r="EKV1" s="257"/>
      <c r="EKW1" s="257"/>
      <c r="EKX1" s="257"/>
      <c r="EKY1" s="257"/>
      <c r="EKZ1" s="257"/>
      <c r="ELA1" s="257"/>
      <c r="ELB1" s="257"/>
      <c r="ELC1" s="257"/>
      <c r="ELD1" s="257"/>
      <c r="ELE1" s="257"/>
      <c r="ELF1" s="257"/>
      <c r="ELG1" s="257"/>
      <c r="ELH1" s="257"/>
      <c r="ELI1" s="257"/>
      <c r="ELJ1" s="257"/>
      <c r="ELK1" s="257"/>
      <c r="ELL1" s="257"/>
      <c r="ELM1" s="257"/>
      <c r="ELN1" s="257"/>
      <c r="ELO1" s="257"/>
      <c r="ELP1" s="257"/>
      <c r="ELQ1" s="257"/>
      <c r="ELR1" s="257"/>
      <c r="ELS1" s="257"/>
      <c r="ELT1" s="257"/>
      <c r="ELU1" s="257"/>
      <c r="ELV1" s="257"/>
      <c r="ELW1" s="257"/>
      <c r="ELX1" s="257"/>
      <c r="ELY1" s="257"/>
      <c r="ELZ1" s="257"/>
      <c r="EMA1" s="257"/>
      <c r="EMB1" s="257"/>
      <c r="EMC1" s="257"/>
      <c r="EMD1" s="257"/>
      <c r="EME1" s="257"/>
      <c r="EMF1" s="257"/>
      <c r="EMG1" s="257"/>
      <c r="EMH1" s="257"/>
      <c r="EMI1" s="257"/>
      <c r="EMJ1" s="257"/>
      <c r="EMK1" s="257"/>
      <c r="EML1" s="257"/>
      <c r="EMM1" s="257"/>
      <c r="EMN1" s="257"/>
      <c r="EMO1" s="257"/>
      <c r="EMP1" s="257"/>
      <c r="EMQ1" s="257"/>
      <c r="EMR1" s="257"/>
      <c r="EMS1" s="257"/>
      <c r="EMT1" s="257"/>
      <c r="EMU1" s="257"/>
      <c r="EMV1" s="257"/>
      <c r="EMW1" s="257"/>
      <c r="EMX1" s="257"/>
      <c r="EMY1" s="257"/>
      <c r="EMZ1" s="257"/>
      <c r="ENA1" s="257"/>
      <c r="ENB1" s="257"/>
      <c r="ENC1" s="257"/>
      <c r="END1" s="257"/>
      <c r="ENE1" s="257"/>
      <c r="ENF1" s="257"/>
      <c r="ENG1" s="257"/>
      <c r="ENH1" s="257"/>
      <c r="ENI1" s="257"/>
      <c r="ENJ1" s="257"/>
      <c r="ENK1" s="257"/>
      <c r="ENL1" s="257"/>
      <c r="ENM1" s="257"/>
      <c r="ENN1" s="257"/>
      <c r="ENO1" s="257"/>
      <c r="ENP1" s="257"/>
      <c r="ENQ1" s="257"/>
      <c r="ENR1" s="257"/>
      <c r="ENS1" s="257"/>
      <c r="ENT1" s="257"/>
      <c r="ENU1" s="257"/>
      <c r="ENV1" s="257"/>
      <c r="ENW1" s="257"/>
      <c r="ENX1" s="257"/>
      <c r="ENY1" s="257"/>
      <c r="ENZ1" s="257"/>
      <c r="EOA1" s="257"/>
      <c r="EOB1" s="257"/>
      <c r="EOC1" s="257"/>
      <c r="EOD1" s="257"/>
      <c r="EOE1" s="257"/>
      <c r="EOF1" s="257"/>
      <c r="EOG1" s="257"/>
      <c r="EOH1" s="257"/>
      <c r="EOI1" s="257"/>
      <c r="EOJ1" s="257"/>
      <c r="EOK1" s="257"/>
      <c r="EOL1" s="257"/>
      <c r="EOM1" s="257"/>
      <c r="EON1" s="257"/>
      <c r="EOO1" s="257"/>
      <c r="EOP1" s="257"/>
      <c r="EOQ1" s="257"/>
      <c r="EOR1" s="257"/>
      <c r="EOS1" s="257"/>
      <c r="EOT1" s="257"/>
      <c r="EOU1" s="257"/>
      <c r="EOV1" s="257"/>
      <c r="EOW1" s="257"/>
      <c r="EOX1" s="257"/>
      <c r="EOY1" s="257"/>
      <c r="EOZ1" s="257"/>
      <c r="EPA1" s="257"/>
      <c r="EPB1" s="257"/>
      <c r="EPC1" s="257"/>
      <c r="EPD1" s="257"/>
      <c r="EPE1" s="257"/>
      <c r="EPF1" s="257"/>
      <c r="EPG1" s="257"/>
      <c r="EPH1" s="257"/>
      <c r="EPI1" s="257"/>
      <c r="EPJ1" s="257"/>
      <c r="EPK1" s="257"/>
      <c r="EPL1" s="257"/>
      <c r="EPM1" s="257"/>
      <c r="EPN1" s="257"/>
      <c r="EPO1" s="257"/>
      <c r="EPP1" s="257"/>
      <c r="EPQ1" s="257"/>
      <c r="EPR1" s="257"/>
      <c r="EPS1" s="257"/>
      <c r="EPT1" s="257"/>
      <c r="EPU1" s="257"/>
      <c r="EPV1" s="257"/>
      <c r="EPW1" s="257"/>
      <c r="EPX1" s="257"/>
      <c r="EPY1" s="257"/>
      <c r="EPZ1" s="257"/>
      <c r="EQA1" s="257"/>
      <c r="EQB1" s="257"/>
      <c r="EQC1" s="257"/>
      <c r="EQD1" s="257"/>
      <c r="EQE1" s="257"/>
      <c r="EQF1" s="257"/>
      <c r="EQG1" s="257"/>
      <c r="EQH1" s="257"/>
      <c r="EQI1" s="257"/>
      <c r="EQJ1" s="257"/>
      <c r="EQK1" s="257"/>
      <c r="EQL1" s="257"/>
      <c r="EQM1" s="257"/>
      <c r="EQN1" s="257"/>
      <c r="EQO1" s="257"/>
      <c r="EQP1" s="257"/>
      <c r="EQQ1" s="257"/>
      <c r="EQR1" s="257"/>
      <c r="EQS1" s="257"/>
      <c r="EQT1" s="257"/>
      <c r="EQU1" s="257"/>
      <c r="EQV1" s="257"/>
      <c r="EQW1" s="257"/>
      <c r="EQX1" s="257"/>
      <c r="EQY1" s="257"/>
      <c r="EQZ1" s="257"/>
      <c r="ERA1" s="257"/>
      <c r="ERB1" s="257"/>
      <c r="ERC1" s="257"/>
      <c r="ERD1" s="257"/>
      <c r="ERE1" s="257"/>
      <c r="ERF1" s="257"/>
      <c r="ERG1" s="257"/>
      <c r="ERH1" s="257"/>
      <c r="ERI1" s="257"/>
      <c r="ERJ1" s="257"/>
      <c r="ERK1" s="257"/>
      <c r="ERL1" s="257"/>
      <c r="ERM1" s="257"/>
      <c r="ERN1" s="257"/>
      <c r="ERO1" s="257"/>
      <c r="ERP1" s="257"/>
      <c r="ERQ1" s="257"/>
      <c r="ERR1" s="257"/>
      <c r="ERS1" s="257"/>
      <c r="ERT1" s="257"/>
      <c r="ERU1" s="257"/>
      <c r="ERV1" s="257"/>
      <c r="ERW1" s="257"/>
      <c r="ERX1" s="257"/>
      <c r="ERY1" s="257"/>
      <c r="ERZ1" s="257"/>
      <c r="ESA1" s="257"/>
      <c r="ESB1" s="257"/>
      <c r="ESC1" s="257"/>
      <c r="ESD1" s="257"/>
      <c r="ESE1" s="257"/>
      <c r="ESF1" s="257"/>
      <c r="ESG1" s="257"/>
      <c r="ESH1" s="257"/>
      <c r="ESI1" s="257"/>
      <c r="ESJ1" s="257"/>
      <c r="ESK1" s="257"/>
      <c r="ESL1" s="257"/>
      <c r="ESM1" s="257"/>
      <c r="ESN1" s="257"/>
      <c r="ESO1" s="257"/>
      <c r="ESP1" s="257"/>
      <c r="ESQ1" s="257"/>
      <c r="ESR1" s="257"/>
      <c r="ESS1" s="257"/>
      <c r="EST1" s="257"/>
      <c r="ESU1" s="257"/>
      <c r="ESV1" s="257"/>
      <c r="ESW1" s="257"/>
      <c r="ESX1" s="257"/>
      <c r="ESY1" s="257"/>
      <c r="ESZ1" s="257"/>
      <c r="ETA1" s="257"/>
      <c r="ETB1" s="257"/>
      <c r="ETC1" s="257"/>
      <c r="ETD1" s="257"/>
      <c r="ETE1" s="257"/>
      <c r="ETF1" s="257"/>
      <c r="ETG1" s="257"/>
      <c r="ETH1" s="257"/>
      <c r="ETI1" s="257"/>
      <c r="ETJ1" s="257"/>
      <c r="ETK1" s="257"/>
      <c r="ETL1" s="257"/>
      <c r="ETM1" s="257"/>
      <c r="ETN1" s="257"/>
      <c r="ETO1" s="257"/>
      <c r="ETP1" s="257"/>
      <c r="ETQ1" s="257"/>
      <c r="ETR1" s="257"/>
      <c r="ETS1" s="257"/>
      <c r="ETT1" s="257"/>
      <c r="ETU1" s="257"/>
      <c r="ETV1" s="257"/>
      <c r="ETW1" s="257"/>
      <c r="ETX1" s="257"/>
      <c r="ETY1" s="257"/>
      <c r="ETZ1" s="257"/>
      <c r="EUA1" s="257"/>
      <c r="EUB1" s="257"/>
      <c r="EUC1" s="257"/>
      <c r="EUD1" s="257"/>
      <c r="EUE1" s="257"/>
      <c r="EUF1" s="257"/>
      <c r="EUG1" s="257"/>
      <c r="EUH1" s="257"/>
      <c r="EUI1" s="257"/>
      <c r="EUJ1" s="257"/>
      <c r="EUK1" s="257"/>
      <c r="EUL1" s="257"/>
      <c r="EUM1" s="257"/>
      <c r="EUN1" s="257"/>
      <c r="EUO1" s="257"/>
      <c r="EUP1" s="257"/>
      <c r="EUQ1" s="257"/>
      <c r="EUR1" s="257"/>
      <c r="EUS1" s="257"/>
      <c r="EUT1" s="257"/>
      <c r="EUU1" s="257"/>
      <c r="EUV1" s="257"/>
      <c r="EUW1" s="257"/>
      <c r="EUX1" s="257"/>
      <c r="EUY1" s="257"/>
      <c r="EUZ1" s="257"/>
      <c r="EVA1" s="257"/>
      <c r="EVB1" s="257"/>
      <c r="EVC1" s="257"/>
      <c r="EVD1" s="257"/>
      <c r="EVE1" s="257"/>
      <c r="EVF1" s="257"/>
      <c r="EVG1" s="257"/>
      <c r="EVH1" s="257"/>
      <c r="EVI1" s="257"/>
      <c r="EVJ1" s="257"/>
      <c r="EVK1" s="257"/>
      <c r="EVL1" s="257"/>
      <c r="EVM1" s="257"/>
      <c r="EVN1" s="257"/>
      <c r="EVO1" s="257"/>
      <c r="EVP1" s="257"/>
      <c r="EVQ1" s="257"/>
      <c r="EVR1" s="257"/>
      <c r="EVS1" s="257"/>
      <c r="EVT1" s="257"/>
      <c r="EVU1" s="257"/>
      <c r="EVV1" s="257"/>
      <c r="EVW1" s="257"/>
      <c r="EVX1" s="257"/>
      <c r="EVY1" s="257"/>
      <c r="EVZ1" s="257"/>
      <c r="EWA1" s="257"/>
      <c r="EWB1" s="257"/>
      <c r="EWC1" s="257"/>
      <c r="EWD1" s="257"/>
      <c r="EWE1" s="257"/>
      <c r="EWF1" s="257"/>
      <c r="EWG1" s="257"/>
      <c r="EWH1" s="257"/>
      <c r="EWI1" s="257"/>
      <c r="EWJ1" s="257"/>
      <c r="EWK1" s="257"/>
      <c r="EWL1" s="257"/>
      <c r="EWM1" s="257"/>
      <c r="EWN1" s="257"/>
      <c r="EWO1" s="257"/>
      <c r="EWP1" s="257"/>
      <c r="EWQ1" s="257"/>
      <c r="EWR1" s="257"/>
      <c r="EWS1" s="257"/>
      <c r="EWT1" s="257"/>
      <c r="EWU1" s="257"/>
      <c r="EWV1" s="257"/>
      <c r="EWW1" s="257"/>
      <c r="EWX1" s="257"/>
      <c r="EWY1" s="257"/>
      <c r="EWZ1" s="257"/>
      <c r="EXA1" s="257"/>
      <c r="EXB1" s="257"/>
      <c r="EXC1" s="257"/>
      <c r="EXD1" s="257"/>
      <c r="EXE1" s="257"/>
      <c r="EXF1" s="257"/>
      <c r="EXG1" s="257"/>
      <c r="EXH1" s="257"/>
      <c r="EXI1" s="257"/>
      <c r="EXJ1" s="257"/>
      <c r="EXK1" s="257"/>
      <c r="EXL1" s="257"/>
      <c r="EXM1" s="257"/>
      <c r="EXN1" s="257"/>
      <c r="EXO1" s="257"/>
      <c r="EXP1" s="257"/>
      <c r="EXQ1" s="257"/>
      <c r="EXR1" s="257"/>
      <c r="EXS1" s="257"/>
      <c r="EXT1" s="257"/>
      <c r="EXU1" s="257"/>
      <c r="EXV1" s="257"/>
      <c r="EXW1" s="257"/>
      <c r="EXX1" s="257"/>
      <c r="EXY1" s="257"/>
      <c r="EXZ1" s="257"/>
      <c r="EYA1" s="257"/>
      <c r="EYB1" s="257"/>
      <c r="EYC1" s="257"/>
      <c r="EYD1" s="257"/>
      <c r="EYE1" s="257"/>
      <c r="EYF1" s="257"/>
      <c r="EYG1" s="257"/>
      <c r="EYH1" s="257"/>
      <c r="EYI1" s="257"/>
      <c r="EYJ1" s="257"/>
      <c r="EYK1" s="257"/>
      <c r="EYL1" s="257"/>
      <c r="EYM1" s="257"/>
      <c r="EYN1" s="257"/>
      <c r="EYO1" s="257"/>
      <c r="EYP1" s="257"/>
      <c r="EYQ1" s="257"/>
      <c r="EYR1" s="257"/>
      <c r="EYS1" s="257"/>
      <c r="EYT1" s="257"/>
      <c r="EYU1" s="257"/>
      <c r="EYV1" s="257"/>
      <c r="EYW1" s="257"/>
      <c r="EYX1" s="257"/>
      <c r="EYY1" s="257"/>
      <c r="EYZ1" s="257"/>
      <c r="EZA1" s="257"/>
      <c r="EZB1" s="257"/>
      <c r="EZC1" s="257"/>
      <c r="EZD1" s="257"/>
      <c r="EZE1" s="257"/>
      <c r="EZF1" s="257"/>
      <c r="EZG1" s="257"/>
      <c r="EZH1" s="257"/>
      <c r="EZI1" s="257"/>
      <c r="EZJ1" s="257"/>
      <c r="EZK1" s="257"/>
      <c r="EZL1" s="257"/>
      <c r="EZM1" s="257"/>
      <c r="EZN1" s="257"/>
      <c r="EZO1" s="257"/>
      <c r="EZP1" s="257"/>
      <c r="EZQ1" s="257"/>
      <c r="EZR1" s="257"/>
      <c r="EZS1" s="257"/>
      <c r="EZT1" s="257"/>
      <c r="EZU1" s="257"/>
      <c r="EZV1" s="257"/>
      <c r="EZW1" s="257"/>
      <c r="EZX1" s="257"/>
      <c r="EZY1" s="257"/>
      <c r="EZZ1" s="257"/>
      <c r="FAA1" s="257"/>
      <c r="FAB1" s="257"/>
      <c r="FAC1" s="257"/>
      <c r="FAD1" s="257"/>
      <c r="FAE1" s="257"/>
      <c r="FAF1" s="257"/>
      <c r="FAG1" s="257"/>
      <c r="FAH1" s="257"/>
      <c r="FAI1" s="257"/>
      <c r="FAJ1" s="257"/>
      <c r="FAK1" s="257"/>
      <c r="FAL1" s="257"/>
      <c r="FAM1" s="257"/>
      <c r="FAN1" s="257"/>
      <c r="FAO1" s="257"/>
      <c r="FAP1" s="257"/>
      <c r="FAQ1" s="257"/>
      <c r="FAR1" s="257"/>
      <c r="FAS1" s="257"/>
      <c r="FAT1" s="257"/>
      <c r="FAU1" s="257"/>
      <c r="FAV1" s="257"/>
      <c r="FAW1" s="257"/>
      <c r="FAX1" s="257"/>
      <c r="FAY1" s="257"/>
      <c r="FAZ1" s="257"/>
      <c r="FBA1" s="257"/>
      <c r="FBB1" s="257"/>
      <c r="FBC1" s="257"/>
      <c r="FBD1" s="257"/>
      <c r="FBE1" s="257"/>
      <c r="FBF1" s="257"/>
      <c r="FBG1" s="257"/>
      <c r="FBH1" s="257"/>
      <c r="FBI1" s="257"/>
      <c r="FBJ1" s="257"/>
      <c r="FBK1" s="257"/>
      <c r="FBL1" s="257"/>
      <c r="FBM1" s="257"/>
      <c r="FBN1" s="257"/>
      <c r="FBO1" s="257"/>
      <c r="FBP1" s="257"/>
      <c r="FBQ1" s="257"/>
      <c r="FBR1" s="257"/>
      <c r="FBS1" s="257"/>
      <c r="FBT1" s="257"/>
      <c r="FBU1" s="257"/>
      <c r="FBV1" s="257"/>
      <c r="FBW1" s="257"/>
      <c r="FBX1" s="257"/>
      <c r="FBY1" s="257"/>
      <c r="FBZ1" s="257"/>
      <c r="FCA1" s="257"/>
      <c r="FCB1" s="257"/>
      <c r="FCC1" s="257"/>
      <c r="FCD1" s="257"/>
      <c r="FCE1" s="257"/>
      <c r="FCF1" s="257"/>
      <c r="FCG1" s="257"/>
      <c r="FCH1" s="257"/>
      <c r="FCI1" s="257"/>
      <c r="FCJ1" s="257"/>
      <c r="FCK1" s="257"/>
      <c r="FCL1" s="257"/>
      <c r="FCM1" s="257"/>
      <c r="FCN1" s="257"/>
      <c r="FCO1" s="257"/>
      <c r="FCP1" s="257"/>
      <c r="FCQ1" s="257"/>
      <c r="FCR1" s="257"/>
      <c r="FCS1" s="257"/>
      <c r="FCT1" s="257"/>
      <c r="FCU1" s="257"/>
      <c r="FCV1" s="257"/>
      <c r="FCW1" s="257"/>
      <c r="FCX1" s="257"/>
      <c r="FCY1" s="257"/>
      <c r="FCZ1" s="257"/>
      <c r="FDA1" s="257"/>
      <c r="FDB1" s="257"/>
      <c r="FDC1" s="257"/>
      <c r="FDD1" s="257"/>
      <c r="FDE1" s="257"/>
      <c r="FDF1" s="257"/>
      <c r="FDG1" s="257"/>
      <c r="FDH1" s="257"/>
      <c r="FDI1" s="257"/>
      <c r="FDJ1" s="257"/>
      <c r="FDK1" s="257"/>
      <c r="FDL1" s="257"/>
      <c r="FDM1" s="257"/>
      <c r="FDN1" s="257"/>
      <c r="FDO1" s="257"/>
      <c r="FDP1" s="257"/>
      <c r="FDQ1" s="257"/>
      <c r="FDR1" s="257"/>
      <c r="FDS1" s="257"/>
      <c r="FDT1" s="257"/>
      <c r="FDU1" s="257"/>
      <c r="FDV1" s="257"/>
      <c r="FDW1" s="257"/>
      <c r="FDX1" s="257"/>
      <c r="FDY1" s="257"/>
      <c r="FDZ1" s="257"/>
      <c r="FEA1" s="257"/>
      <c r="FEB1" s="257"/>
      <c r="FEC1" s="257"/>
      <c r="FED1" s="257"/>
      <c r="FEE1" s="257"/>
      <c r="FEF1" s="257"/>
      <c r="FEG1" s="257"/>
      <c r="FEH1" s="257"/>
      <c r="FEI1" s="257"/>
      <c r="FEJ1" s="257"/>
      <c r="FEK1" s="257"/>
      <c r="FEL1" s="257"/>
      <c r="FEM1" s="257"/>
      <c r="FEN1" s="257"/>
      <c r="FEO1" s="257"/>
      <c r="FEP1" s="257"/>
      <c r="FEQ1" s="257"/>
      <c r="FER1" s="257"/>
      <c r="FES1" s="257"/>
      <c r="FET1" s="257"/>
      <c r="FEU1" s="257"/>
      <c r="FEV1" s="257"/>
      <c r="FEW1" s="257"/>
      <c r="FEX1" s="257"/>
      <c r="FEY1" s="257"/>
      <c r="FEZ1" s="257"/>
      <c r="FFA1" s="257"/>
      <c r="FFB1" s="257"/>
      <c r="FFC1" s="257"/>
      <c r="FFD1" s="257"/>
      <c r="FFE1" s="257"/>
      <c r="FFF1" s="257"/>
      <c r="FFG1" s="257"/>
      <c r="FFH1" s="257"/>
      <c r="FFI1" s="257"/>
      <c r="FFJ1" s="257"/>
      <c r="FFK1" s="257"/>
      <c r="FFL1" s="257"/>
      <c r="FFM1" s="257"/>
      <c r="FFN1" s="257"/>
      <c r="FFO1" s="257"/>
      <c r="FFP1" s="257"/>
      <c r="FFQ1" s="257"/>
      <c r="FFR1" s="257"/>
      <c r="FFS1" s="257"/>
      <c r="FFT1" s="257"/>
      <c r="FFU1" s="257"/>
      <c r="FFV1" s="257"/>
      <c r="FFW1" s="257"/>
      <c r="FFX1" s="257"/>
      <c r="FFY1" s="257"/>
      <c r="FFZ1" s="257"/>
      <c r="FGA1" s="257"/>
      <c r="FGB1" s="257"/>
      <c r="FGC1" s="257"/>
      <c r="FGD1" s="257"/>
      <c r="FGE1" s="257"/>
      <c r="FGF1" s="257"/>
      <c r="FGG1" s="257"/>
      <c r="FGH1" s="257"/>
      <c r="FGI1" s="257"/>
      <c r="FGJ1" s="257"/>
      <c r="FGK1" s="257"/>
      <c r="FGL1" s="257"/>
      <c r="FGM1" s="257"/>
      <c r="FGN1" s="257"/>
      <c r="FGO1" s="257"/>
      <c r="FGP1" s="257"/>
      <c r="FGQ1" s="257"/>
      <c r="FGR1" s="257"/>
      <c r="FGS1" s="257"/>
      <c r="FGT1" s="257"/>
      <c r="FGU1" s="257"/>
      <c r="FGV1" s="257"/>
      <c r="FGW1" s="257"/>
      <c r="FGX1" s="257"/>
      <c r="FGY1" s="257"/>
      <c r="FGZ1" s="257"/>
      <c r="FHA1" s="257"/>
      <c r="FHB1" s="257"/>
      <c r="FHC1" s="257"/>
      <c r="FHD1" s="257"/>
      <c r="FHE1" s="257"/>
      <c r="FHF1" s="257"/>
      <c r="FHG1" s="257"/>
      <c r="FHH1" s="257"/>
      <c r="FHI1" s="257"/>
      <c r="FHJ1" s="257"/>
      <c r="FHK1" s="257"/>
      <c r="FHL1" s="257"/>
      <c r="FHM1" s="257"/>
      <c r="FHN1" s="257"/>
      <c r="FHO1" s="257"/>
      <c r="FHP1" s="257"/>
      <c r="FHQ1" s="257"/>
      <c r="FHR1" s="257"/>
      <c r="FHS1" s="257"/>
      <c r="FHT1" s="257"/>
      <c r="FHU1" s="257"/>
      <c r="FHV1" s="257"/>
      <c r="FHW1" s="257"/>
      <c r="FHX1" s="257"/>
      <c r="FHY1" s="257"/>
      <c r="FHZ1" s="257"/>
      <c r="FIA1" s="257"/>
      <c r="FIB1" s="257"/>
      <c r="FIC1" s="257"/>
      <c r="FID1" s="257"/>
      <c r="FIE1" s="257"/>
      <c r="FIF1" s="257"/>
      <c r="FIG1" s="257"/>
      <c r="FIH1" s="257"/>
      <c r="FII1" s="257"/>
      <c r="FIJ1" s="257"/>
      <c r="FIK1" s="257"/>
      <c r="FIL1" s="257"/>
      <c r="FIM1" s="257"/>
      <c r="FIN1" s="257"/>
      <c r="FIO1" s="257"/>
      <c r="FIP1" s="257"/>
      <c r="FIQ1" s="257"/>
      <c r="FIR1" s="257"/>
      <c r="FIS1" s="257"/>
      <c r="FIT1" s="257"/>
      <c r="FIU1" s="257"/>
      <c r="FIV1" s="257"/>
      <c r="FIW1" s="257"/>
      <c r="FIX1" s="257"/>
      <c r="FIY1" s="257"/>
      <c r="FIZ1" s="257"/>
      <c r="FJA1" s="257"/>
      <c r="FJB1" s="257"/>
      <c r="FJC1" s="257"/>
      <c r="FJD1" s="257"/>
      <c r="FJE1" s="257"/>
      <c r="FJF1" s="257"/>
      <c r="FJG1" s="257"/>
      <c r="FJH1" s="257"/>
      <c r="FJI1" s="257"/>
      <c r="FJJ1" s="257"/>
      <c r="FJK1" s="257"/>
      <c r="FJL1" s="257"/>
      <c r="FJM1" s="257"/>
      <c r="FJN1" s="257"/>
      <c r="FJO1" s="257"/>
      <c r="FJP1" s="257"/>
      <c r="FJQ1" s="257"/>
      <c r="FJR1" s="257"/>
      <c r="FJS1" s="257"/>
      <c r="FJT1" s="257"/>
      <c r="FJU1" s="257"/>
      <c r="FJV1" s="257"/>
      <c r="FJW1" s="257"/>
      <c r="FJX1" s="257"/>
      <c r="FJY1" s="257"/>
      <c r="FJZ1" s="257"/>
      <c r="FKA1" s="257"/>
      <c r="FKB1" s="257"/>
      <c r="FKC1" s="257"/>
      <c r="FKD1" s="257"/>
      <c r="FKE1" s="257"/>
      <c r="FKF1" s="257"/>
      <c r="FKG1" s="257"/>
      <c r="FKH1" s="257"/>
      <c r="FKI1" s="257"/>
      <c r="FKJ1" s="257"/>
      <c r="FKK1" s="257"/>
      <c r="FKL1" s="257"/>
      <c r="FKM1" s="257"/>
      <c r="FKN1" s="257"/>
      <c r="FKO1" s="257"/>
      <c r="FKP1" s="257"/>
      <c r="FKQ1" s="257"/>
      <c r="FKR1" s="257"/>
      <c r="FKS1" s="257"/>
      <c r="FKT1" s="257"/>
      <c r="FKU1" s="257"/>
      <c r="FKV1" s="257"/>
      <c r="FKW1" s="257"/>
      <c r="FKX1" s="257"/>
      <c r="FKY1" s="257"/>
      <c r="FKZ1" s="257"/>
      <c r="FLA1" s="257"/>
      <c r="FLB1" s="257"/>
      <c r="FLC1" s="257"/>
      <c r="FLD1" s="257"/>
      <c r="FLE1" s="257"/>
      <c r="FLF1" s="257"/>
      <c r="FLG1" s="257"/>
      <c r="FLH1" s="257"/>
      <c r="FLI1" s="257"/>
      <c r="FLJ1" s="257"/>
      <c r="FLK1" s="257"/>
      <c r="FLL1" s="257"/>
      <c r="FLM1" s="257"/>
      <c r="FLN1" s="257"/>
      <c r="FLO1" s="257"/>
      <c r="FLP1" s="257"/>
      <c r="FLQ1" s="257"/>
      <c r="FLR1" s="257"/>
      <c r="FLS1" s="257"/>
      <c r="FLT1" s="257"/>
      <c r="FLU1" s="257"/>
      <c r="FLV1" s="257"/>
      <c r="FLW1" s="257"/>
      <c r="FLX1" s="257"/>
      <c r="FLY1" s="257"/>
      <c r="FLZ1" s="257"/>
      <c r="FMA1" s="257"/>
      <c r="FMB1" s="257"/>
      <c r="FMC1" s="257"/>
      <c r="FMD1" s="257"/>
      <c r="FME1" s="257"/>
      <c r="FMF1" s="257"/>
      <c r="FMG1" s="257"/>
      <c r="FMH1" s="257"/>
      <c r="FMI1" s="257"/>
      <c r="FMJ1" s="257"/>
      <c r="FMK1" s="257"/>
      <c r="FML1" s="257"/>
      <c r="FMM1" s="257"/>
      <c r="FMN1" s="257"/>
      <c r="FMO1" s="257"/>
      <c r="FMP1" s="257"/>
      <c r="FMQ1" s="257"/>
      <c r="FMR1" s="257"/>
      <c r="FMS1" s="257"/>
      <c r="FMT1" s="257"/>
      <c r="FMU1" s="257"/>
      <c r="FMV1" s="257"/>
      <c r="FMW1" s="257"/>
      <c r="FMX1" s="257"/>
      <c r="FMY1" s="257"/>
      <c r="FMZ1" s="257"/>
      <c r="FNA1" s="257"/>
      <c r="FNB1" s="257"/>
      <c r="FNC1" s="257"/>
      <c r="FND1" s="257"/>
      <c r="FNE1" s="257"/>
      <c r="FNF1" s="257"/>
      <c r="FNG1" s="257"/>
      <c r="FNH1" s="257"/>
      <c r="FNI1" s="257"/>
      <c r="FNJ1" s="257"/>
      <c r="FNK1" s="257"/>
      <c r="FNL1" s="257"/>
      <c r="FNM1" s="257"/>
      <c r="FNN1" s="257"/>
      <c r="FNO1" s="257"/>
      <c r="FNP1" s="257"/>
      <c r="FNQ1" s="257"/>
      <c r="FNR1" s="257"/>
      <c r="FNS1" s="257"/>
      <c r="FNT1" s="257"/>
      <c r="FNU1" s="257"/>
      <c r="FNV1" s="257"/>
      <c r="FNW1" s="257"/>
      <c r="FNX1" s="257"/>
      <c r="FNY1" s="257"/>
      <c r="FNZ1" s="257"/>
      <c r="FOA1" s="257"/>
      <c r="FOB1" s="257"/>
      <c r="FOC1" s="257"/>
      <c r="FOD1" s="257"/>
      <c r="FOE1" s="257"/>
      <c r="FOF1" s="257"/>
      <c r="FOG1" s="257"/>
      <c r="FOH1" s="257"/>
      <c r="FOI1" s="257"/>
      <c r="FOJ1" s="257"/>
      <c r="FOK1" s="257"/>
      <c r="FOL1" s="257"/>
      <c r="FOM1" s="257"/>
      <c r="FON1" s="257"/>
      <c r="FOO1" s="257"/>
      <c r="FOP1" s="257"/>
      <c r="FOQ1" s="257"/>
      <c r="FOR1" s="257"/>
      <c r="FOS1" s="257"/>
      <c r="FOT1" s="257"/>
      <c r="FOU1" s="257"/>
      <c r="FOV1" s="257"/>
      <c r="FOW1" s="257"/>
      <c r="FOX1" s="257"/>
      <c r="FOY1" s="257"/>
      <c r="FOZ1" s="257"/>
      <c r="FPA1" s="257"/>
      <c r="FPB1" s="257"/>
      <c r="FPC1" s="257"/>
      <c r="FPD1" s="257"/>
      <c r="FPE1" s="257"/>
      <c r="FPF1" s="257"/>
      <c r="FPG1" s="257"/>
      <c r="FPH1" s="257"/>
      <c r="FPI1" s="257"/>
      <c r="FPJ1" s="257"/>
      <c r="FPK1" s="257"/>
      <c r="FPL1" s="257"/>
      <c r="FPM1" s="257"/>
      <c r="FPN1" s="257"/>
      <c r="FPO1" s="257"/>
      <c r="FPP1" s="257"/>
      <c r="FPQ1" s="257"/>
      <c r="FPR1" s="257"/>
      <c r="FPS1" s="257"/>
      <c r="FPT1" s="257"/>
      <c r="FPU1" s="257"/>
      <c r="FPV1" s="257"/>
      <c r="FPW1" s="257"/>
      <c r="FPX1" s="257"/>
      <c r="FPY1" s="257"/>
      <c r="FPZ1" s="257"/>
      <c r="FQA1" s="257"/>
      <c r="FQB1" s="257"/>
      <c r="FQC1" s="257"/>
      <c r="FQD1" s="257"/>
      <c r="FQE1" s="257"/>
      <c r="FQF1" s="257"/>
      <c r="FQG1" s="257"/>
      <c r="FQH1" s="257"/>
      <c r="FQI1" s="257"/>
      <c r="FQJ1" s="257"/>
      <c r="FQK1" s="257"/>
      <c r="FQL1" s="257"/>
      <c r="FQM1" s="257"/>
      <c r="FQN1" s="257"/>
      <c r="FQO1" s="257"/>
      <c r="FQP1" s="257"/>
      <c r="FQQ1" s="257"/>
      <c r="FQR1" s="257"/>
      <c r="FQS1" s="257"/>
      <c r="FQT1" s="257"/>
      <c r="FQU1" s="257"/>
      <c r="FQV1" s="257"/>
      <c r="FQW1" s="257"/>
      <c r="FQX1" s="257"/>
      <c r="FQY1" s="257"/>
      <c r="FQZ1" s="257"/>
      <c r="FRA1" s="257"/>
      <c r="FRB1" s="257"/>
      <c r="FRC1" s="257"/>
      <c r="FRD1" s="257"/>
      <c r="FRE1" s="257"/>
      <c r="FRF1" s="257"/>
      <c r="FRG1" s="257"/>
      <c r="FRH1" s="257"/>
      <c r="FRI1" s="257"/>
      <c r="FRJ1" s="257"/>
      <c r="FRK1" s="257"/>
      <c r="FRL1" s="257"/>
      <c r="FRM1" s="257"/>
      <c r="FRN1" s="257"/>
      <c r="FRO1" s="257"/>
      <c r="FRP1" s="257"/>
      <c r="FRQ1" s="257"/>
      <c r="FRR1" s="257"/>
      <c r="FRS1" s="257"/>
      <c r="FRT1" s="257"/>
      <c r="FRU1" s="257"/>
      <c r="FRV1" s="257"/>
      <c r="FRW1" s="257"/>
      <c r="FRX1" s="257"/>
      <c r="FRY1" s="257"/>
      <c r="FRZ1" s="257"/>
      <c r="FSA1" s="257"/>
      <c r="FSB1" s="257"/>
      <c r="FSC1" s="257"/>
      <c r="FSD1" s="257"/>
      <c r="FSE1" s="257"/>
      <c r="FSF1" s="257"/>
      <c r="FSG1" s="257"/>
      <c r="FSH1" s="257"/>
      <c r="FSI1" s="257"/>
      <c r="FSJ1" s="257"/>
      <c r="FSK1" s="257"/>
      <c r="FSL1" s="257"/>
      <c r="FSM1" s="257"/>
      <c r="FSN1" s="257"/>
      <c r="FSO1" s="257"/>
      <c r="FSP1" s="257"/>
      <c r="FSQ1" s="257"/>
      <c r="FSR1" s="257"/>
      <c r="FSS1" s="257"/>
      <c r="FST1" s="257"/>
      <c r="FSU1" s="257"/>
      <c r="FSV1" s="257"/>
      <c r="FSW1" s="257"/>
      <c r="FSX1" s="257"/>
      <c r="FSY1" s="257"/>
      <c r="FSZ1" s="257"/>
      <c r="FTA1" s="257"/>
      <c r="FTB1" s="257"/>
      <c r="FTC1" s="257"/>
      <c r="FTD1" s="257"/>
      <c r="FTE1" s="257"/>
      <c r="FTF1" s="257"/>
      <c r="FTG1" s="257"/>
      <c r="FTH1" s="257"/>
      <c r="FTI1" s="257"/>
      <c r="FTJ1" s="257"/>
      <c r="FTK1" s="257"/>
      <c r="FTL1" s="257"/>
      <c r="FTM1" s="257"/>
      <c r="FTN1" s="257"/>
      <c r="FTO1" s="257"/>
      <c r="FTP1" s="257"/>
      <c r="FTQ1" s="257"/>
      <c r="FTR1" s="257"/>
      <c r="FTS1" s="257"/>
      <c r="FTT1" s="257"/>
      <c r="FTU1" s="257"/>
      <c r="FTV1" s="257"/>
      <c r="FTW1" s="257"/>
      <c r="FTX1" s="257"/>
      <c r="FTY1" s="257"/>
      <c r="FTZ1" s="257"/>
      <c r="FUA1" s="257"/>
      <c r="FUB1" s="257"/>
      <c r="FUC1" s="257"/>
      <c r="FUD1" s="257"/>
      <c r="FUE1" s="257"/>
      <c r="FUF1" s="257"/>
      <c r="FUG1" s="257"/>
      <c r="FUH1" s="257"/>
      <c r="FUI1" s="257"/>
      <c r="FUJ1" s="257"/>
      <c r="FUK1" s="257"/>
      <c r="FUL1" s="257"/>
      <c r="FUM1" s="257"/>
      <c r="FUN1" s="257"/>
      <c r="FUO1" s="257"/>
      <c r="FUP1" s="257"/>
      <c r="FUQ1" s="257"/>
      <c r="FUR1" s="257"/>
      <c r="FUS1" s="257"/>
      <c r="FUT1" s="257"/>
      <c r="FUU1" s="257"/>
      <c r="FUV1" s="257"/>
      <c r="FUW1" s="257"/>
      <c r="FUX1" s="257"/>
      <c r="FUY1" s="257"/>
      <c r="FUZ1" s="257"/>
      <c r="FVA1" s="257"/>
      <c r="FVB1" s="257"/>
      <c r="FVC1" s="257"/>
      <c r="FVD1" s="257"/>
      <c r="FVE1" s="257"/>
      <c r="FVF1" s="257"/>
      <c r="FVG1" s="257"/>
      <c r="FVH1" s="257"/>
      <c r="FVI1" s="257"/>
      <c r="FVJ1" s="257"/>
      <c r="FVK1" s="257"/>
      <c r="FVL1" s="257"/>
      <c r="FVM1" s="257"/>
      <c r="FVN1" s="257"/>
      <c r="FVO1" s="257"/>
      <c r="FVP1" s="257"/>
      <c r="FVQ1" s="257"/>
      <c r="FVR1" s="257"/>
      <c r="FVS1" s="257"/>
      <c r="FVT1" s="257"/>
      <c r="FVU1" s="257"/>
      <c r="FVV1" s="257"/>
      <c r="FVW1" s="257"/>
      <c r="FVX1" s="257"/>
      <c r="FVY1" s="257"/>
      <c r="FVZ1" s="257"/>
      <c r="FWA1" s="257"/>
      <c r="FWB1" s="257"/>
      <c r="FWC1" s="257"/>
      <c r="FWD1" s="257"/>
      <c r="FWE1" s="257"/>
      <c r="FWF1" s="257"/>
      <c r="FWG1" s="257"/>
      <c r="FWH1" s="257"/>
      <c r="FWI1" s="257"/>
      <c r="FWJ1" s="257"/>
      <c r="FWK1" s="257"/>
      <c r="FWL1" s="257"/>
      <c r="FWM1" s="257"/>
      <c r="FWN1" s="257"/>
      <c r="FWO1" s="257"/>
      <c r="FWP1" s="257"/>
      <c r="FWQ1" s="257"/>
      <c r="FWR1" s="257"/>
      <c r="FWS1" s="257"/>
      <c r="FWT1" s="257"/>
      <c r="FWU1" s="257"/>
      <c r="FWV1" s="257"/>
      <c r="FWW1" s="257"/>
      <c r="FWX1" s="257"/>
      <c r="FWY1" s="257"/>
      <c r="FWZ1" s="257"/>
      <c r="FXA1" s="257"/>
      <c r="FXB1" s="257"/>
      <c r="FXC1" s="257"/>
      <c r="FXD1" s="257"/>
      <c r="FXE1" s="257"/>
      <c r="FXF1" s="257"/>
      <c r="FXG1" s="257"/>
      <c r="FXH1" s="257"/>
      <c r="FXI1" s="257"/>
      <c r="FXJ1" s="257"/>
      <c r="FXK1" s="257"/>
      <c r="FXL1" s="257"/>
      <c r="FXM1" s="257"/>
      <c r="FXN1" s="257"/>
      <c r="FXO1" s="257"/>
      <c r="FXP1" s="257"/>
      <c r="FXQ1" s="257"/>
      <c r="FXR1" s="257"/>
      <c r="FXS1" s="257"/>
      <c r="FXT1" s="257"/>
      <c r="FXU1" s="257"/>
      <c r="FXV1" s="257"/>
      <c r="FXW1" s="257"/>
      <c r="FXX1" s="257"/>
      <c r="FXY1" s="257"/>
      <c r="FXZ1" s="257"/>
      <c r="FYA1" s="257"/>
      <c r="FYB1" s="257"/>
      <c r="FYC1" s="257"/>
      <c r="FYD1" s="257"/>
      <c r="FYE1" s="257"/>
      <c r="FYF1" s="257"/>
      <c r="FYG1" s="257"/>
      <c r="FYH1" s="257"/>
      <c r="FYI1" s="257"/>
      <c r="FYJ1" s="257"/>
      <c r="FYK1" s="257"/>
      <c r="FYL1" s="257"/>
      <c r="FYM1" s="257"/>
      <c r="FYN1" s="257"/>
      <c r="FYO1" s="257"/>
      <c r="FYP1" s="257"/>
      <c r="FYQ1" s="257"/>
      <c r="FYR1" s="257"/>
      <c r="FYS1" s="257"/>
      <c r="FYT1" s="257"/>
      <c r="FYU1" s="257"/>
      <c r="FYV1" s="257"/>
      <c r="FYW1" s="257"/>
      <c r="FYX1" s="257"/>
      <c r="FYY1" s="257"/>
      <c r="FYZ1" s="257"/>
      <c r="FZA1" s="257"/>
      <c r="FZB1" s="257"/>
      <c r="FZC1" s="257"/>
      <c r="FZD1" s="257"/>
      <c r="FZE1" s="257"/>
      <c r="FZF1" s="257"/>
      <c r="FZG1" s="257"/>
      <c r="FZH1" s="257"/>
      <c r="FZI1" s="257"/>
      <c r="FZJ1" s="257"/>
      <c r="FZK1" s="257"/>
      <c r="FZL1" s="257"/>
      <c r="FZM1" s="257"/>
      <c r="FZN1" s="257"/>
      <c r="FZO1" s="257"/>
      <c r="FZP1" s="257"/>
      <c r="FZQ1" s="257"/>
      <c r="FZR1" s="257"/>
      <c r="FZS1" s="257"/>
      <c r="FZT1" s="257"/>
      <c r="FZU1" s="257"/>
      <c r="FZV1" s="257"/>
      <c r="FZW1" s="257"/>
      <c r="FZX1" s="257"/>
      <c r="FZY1" s="257"/>
      <c r="FZZ1" s="257"/>
      <c r="GAA1" s="257"/>
      <c r="GAB1" s="257"/>
      <c r="GAC1" s="257"/>
      <c r="GAD1" s="257"/>
      <c r="GAE1" s="257"/>
      <c r="GAF1" s="257"/>
      <c r="GAG1" s="257"/>
      <c r="GAH1" s="257"/>
      <c r="GAI1" s="257"/>
      <c r="GAJ1" s="257"/>
      <c r="GAK1" s="257"/>
      <c r="GAL1" s="257"/>
      <c r="GAM1" s="257"/>
      <c r="GAN1" s="257"/>
      <c r="GAO1" s="257"/>
      <c r="GAP1" s="257"/>
      <c r="GAQ1" s="257"/>
      <c r="GAR1" s="257"/>
      <c r="GAS1" s="257"/>
      <c r="GAT1" s="257"/>
      <c r="GAU1" s="257"/>
      <c r="GAV1" s="257"/>
      <c r="GAW1" s="257"/>
      <c r="GAX1" s="257"/>
      <c r="GAY1" s="257"/>
      <c r="GAZ1" s="257"/>
      <c r="GBA1" s="257"/>
      <c r="GBB1" s="257"/>
      <c r="GBC1" s="257"/>
      <c r="GBD1" s="257"/>
      <c r="GBE1" s="257"/>
      <c r="GBF1" s="257"/>
      <c r="GBG1" s="257"/>
      <c r="GBH1" s="257"/>
      <c r="GBI1" s="257"/>
      <c r="GBJ1" s="257"/>
      <c r="GBK1" s="257"/>
      <c r="GBL1" s="257"/>
      <c r="GBM1" s="257"/>
      <c r="GBN1" s="257"/>
      <c r="GBO1" s="257"/>
      <c r="GBP1" s="257"/>
      <c r="GBQ1" s="257"/>
      <c r="GBR1" s="257"/>
      <c r="GBS1" s="257"/>
      <c r="GBT1" s="257"/>
      <c r="GBU1" s="257"/>
      <c r="GBV1" s="257"/>
      <c r="GBW1" s="257"/>
      <c r="GBX1" s="257"/>
      <c r="GBY1" s="257"/>
      <c r="GBZ1" s="257"/>
      <c r="GCA1" s="257"/>
      <c r="GCB1" s="257"/>
      <c r="GCC1" s="257"/>
      <c r="GCD1" s="257"/>
      <c r="GCE1" s="257"/>
      <c r="GCF1" s="257"/>
      <c r="GCG1" s="257"/>
      <c r="GCH1" s="257"/>
      <c r="GCI1" s="257"/>
      <c r="GCJ1" s="257"/>
      <c r="GCK1" s="257"/>
      <c r="GCL1" s="257"/>
      <c r="GCM1" s="257"/>
      <c r="GCN1" s="257"/>
      <c r="GCO1" s="257"/>
      <c r="GCP1" s="257"/>
      <c r="GCQ1" s="257"/>
      <c r="GCR1" s="257"/>
      <c r="GCS1" s="257"/>
      <c r="GCT1" s="257"/>
      <c r="GCU1" s="257"/>
      <c r="GCV1" s="257"/>
      <c r="GCW1" s="257"/>
      <c r="GCX1" s="257"/>
      <c r="GCY1" s="257"/>
      <c r="GCZ1" s="257"/>
      <c r="GDA1" s="257"/>
      <c r="GDB1" s="257"/>
      <c r="GDC1" s="257"/>
      <c r="GDD1" s="257"/>
      <c r="GDE1" s="257"/>
      <c r="GDF1" s="257"/>
      <c r="GDG1" s="257"/>
      <c r="GDH1" s="257"/>
      <c r="GDI1" s="257"/>
      <c r="GDJ1" s="257"/>
      <c r="GDK1" s="257"/>
      <c r="GDL1" s="257"/>
      <c r="GDM1" s="257"/>
      <c r="GDN1" s="257"/>
      <c r="GDO1" s="257"/>
      <c r="GDP1" s="257"/>
      <c r="GDQ1" s="257"/>
      <c r="GDR1" s="257"/>
      <c r="GDS1" s="257"/>
      <c r="GDT1" s="257"/>
      <c r="GDU1" s="257"/>
      <c r="GDV1" s="257"/>
      <c r="GDW1" s="257"/>
      <c r="GDX1" s="257"/>
      <c r="GDY1" s="257"/>
      <c r="GDZ1" s="257"/>
      <c r="GEA1" s="257"/>
      <c r="GEB1" s="257"/>
      <c r="GEC1" s="257"/>
      <c r="GED1" s="257"/>
      <c r="GEE1" s="257"/>
      <c r="GEF1" s="257"/>
      <c r="GEG1" s="257"/>
      <c r="GEH1" s="257"/>
      <c r="GEI1" s="257"/>
      <c r="GEJ1" s="257"/>
      <c r="GEK1" s="257"/>
      <c r="GEL1" s="257"/>
      <c r="GEM1" s="257"/>
      <c r="GEN1" s="257"/>
      <c r="GEO1" s="257"/>
      <c r="GEP1" s="257"/>
      <c r="GEQ1" s="257"/>
      <c r="GER1" s="257"/>
      <c r="GES1" s="257"/>
      <c r="GET1" s="257"/>
      <c r="GEU1" s="257"/>
      <c r="GEV1" s="257"/>
      <c r="GEW1" s="257"/>
      <c r="GEX1" s="257"/>
      <c r="GEY1" s="257"/>
      <c r="GEZ1" s="257"/>
      <c r="GFA1" s="257"/>
      <c r="GFB1" s="257"/>
      <c r="GFC1" s="257"/>
      <c r="GFD1" s="257"/>
      <c r="GFE1" s="257"/>
      <c r="GFF1" s="257"/>
      <c r="GFG1" s="257"/>
      <c r="GFH1" s="257"/>
      <c r="GFI1" s="257"/>
      <c r="GFJ1" s="257"/>
      <c r="GFK1" s="257"/>
      <c r="GFL1" s="257"/>
      <c r="GFM1" s="257"/>
      <c r="GFN1" s="257"/>
      <c r="GFO1" s="257"/>
      <c r="GFP1" s="257"/>
      <c r="GFQ1" s="257"/>
      <c r="GFR1" s="257"/>
      <c r="GFS1" s="257"/>
      <c r="GFT1" s="257"/>
      <c r="GFU1" s="257"/>
      <c r="GFV1" s="257"/>
      <c r="GFW1" s="257"/>
      <c r="GFX1" s="257"/>
      <c r="GFY1" s="257"/>
      <c r="GFZ1" s="257"/>
      <c r="GGA1" s="257"/>
      <c r="GGB1" s="257"/>
      <c r="GGC1" s="257"/>
      <c r="GGD1" s="257"/>
      <c r="GGE1" s="257"/>
      <c r="GGF1" s="257"/>
      <c r="GGG1" s="257"/>
      <c r="GGH1" s="257"/>
      <c r="GGI1" s="257"/>
      <c r="GGJ1" s="257"/>
      <c r="GGK1" s="257"/>
      <c r="GGL1" s="257"/>
      <c r="GGM1" s="257"/>
      <c r="GGN1" s="257"/>
      <c r="GGO1" s="257"/>
      <c r="GGP1" s="257"/>
      <c r="GGQ1" s="257"/>
      <c r="GGR1" s="257"/>
      <c r="GGS1" s="257"/>
      <c r="GGT1" s="257"/>
      <c r="GGU1" s="257"/>
      <c r="GGV1" s="257"/>
      <c r="GGW1" s="257"/>
      <c r="GGX1" s="257"/>
      <c r="GGY1" s="257"/>
      <c r="GGZ1" s="257"/>
      <c r="GHA1" s="257"/>
      <c r="GHB1" s="257"/>
      <c r="GHC1" s="257"/>
      <c r="GHD1" s="257"/>
      <c r="GHE1" s="257"/>
      <c r="GHF1" s="257"/>
      <c r="GHG1" s="257"/>
      <c r="GHH1" s="257"/>
      <c r="GHI1" s="257"/>
      <c r="GHJ1" s="257"/>
      <c r="GHK1" s="257"/>
      <c r="GHL1" s="257"/>
      <c r="GHM1" s="257"/>
      <c r="GHN1" s="257"/>
      <c r="GHO1" s="257"/>
      <c r="GHP1" s="257"/>
      <c r="GHQ1" s="257"/>
      <c r="GHR1" s="257"/>
      <c r="GHS1" s="257"/>
      <c r="GHT1" s="257"/>
      <c r="GHU1" s="257"/>
      <c r="GHV1" s="257"/>
      <c r="GHW1" s="257"/>
      <c r="GHX1" s="257"/>
      <c r="GHY1" s="257"/>
      <c r="GHZ1" s="257"/>
      <c r="GIA1" s="257"/>
      <c r="GIB1" s="257"/>
      <c r="GIC1" s="257"/>
      <c r="GID1" s="257"/>
      <c r="GIE1" s="257"/>
      <c r="GIF1" s="257"/>
      <c r="GIG1" s="257"/>
      <c r="GIH1" s="257"/>
      <c r="GII1" s="257"/>
      <c r="GIJ1" s="257"/>
      <c r="GIK1" s="257"/>
      <c r="GIL1" s="257"/>
      <c r="GIM1" s="257"/>
      <c r="GIN1" s="257"/>
      <c r="GIO1" s="257"/>
      <c r="GIP1" s="257"/>
      <c r="GIQ1" s="257"/>
      <c r="GIR1" s="257"/>
      <c r="GIS1" s="257"/>
      <c r="GIT1" s="257"/>
      <c r="GIU1" s="257"/>
      <c r="GIV1" s="257"/>
      <c r="GIW1" s="257"/>
      <c r="GIX1" s="257"/>
      <c r="GIY1" s="257"/>
      <c r="GIZ1" s="257"/>
      <c r="GJA1" s="257"/>
      <c r="GJB1" s="257"/>
      <c r="GJC1" s="257"/>
      <c r="GJD1" s="257"/>
      <c r="GJE1" s="257"/>
      <c r="GJF1" s="257"/>
      <c r="GJG1" s="257"/>
      <c r="GJH1" s="257"/>
      <c r="GJI1" s="257"/>
      <c r="GJJ1" s="257"/>
      <c r="GJK1" s="257"/>
      <c r="GJL1" s="257"/>
      <c r="GJM1" s="257"/>
      <c r="GJN1" s="257"/>
      <c r="GJO1" s="257"/>
      <c r="GJP1" s="257"/>
      <c r="GJQ1" s="257"/>
      <c r="GJR1" s="257"/>
      <c r="GJS1" s="257"/>
      <c r="GJT1" s="257"/>
      <c r="GJU1" s="257"/>
      <c r="GJV1" s="257"/>
      <c r="GJW1" s="257"/>
      <c r="GJX1" s="257"/>
      <c r="GJY1" s="257"/>
      <c r="GJZ1" s="257"/>
      <c r="GKA1" s="257"/>
      <c r="GKB1" s="257"/>
      <c r="GKC1" s="257"/>
      <c r="GKD1" s="257"/>
      <c r="GKE1" s="257"/>
      <c r="GKF1" s="257"/>
      <c r="GKG1" s="257"/>
      <c r="GKH1" s="257"/>
      <c r="GKI1" s="257"/>
      <c r="GKJ1" s="257"/>
      <c r="GKK1" s="257"/>
      <c r="GKL1" s="257"/>
      <c r="GKM1" s="257"/>
      <c r="GKN1" s="257"/>
      <c r="GKO1" s="257"/>
      <c r="GKP1" s="257"/>
      <c r="GKQ1" s="257"/>
      <c r="GKR1" s="257"/>
      <c r="GKS1" s="257"/>
      <c r="GKT1" s="257"/>
      <c r="GKU1" s="257"/>
      <c r="GKV1" s="257"/>
      <c r="GKW1" s="257"/>
      <c r="GKX1" s="257"/>
      <c r="GKY1" s="257"/>
      <c r="GKZ1" s="257"/>
      <c r="GLA1" s="257"/>
      <c r="GLB1" s="257"/>
      <c r="GLC1" s="257"/>
      <c r="GLD1" s="257"/>
      <c r="GLE1" s="257"/>
      <c r="GLF1" s="257"/>
      <c r="GLG1" s="257"/>
      <c r="GLH1" s="257"/>
      <c r="GLI1" s="257"/>
      <c r="GLJ1" s="257"/>
      <c r="GLK1" s="257"/>
      <c r="GLL1" s="257"/>
      <c r="GLM1" s="257"/>
      <c r="GLN1" s="257"/>
      <c r="GLO1" s="257"/>
      <c r="GLP1" s="257"/>
      <c r="GLQ1" s="257"/>
      <c r="GLR1" s="257"/>
      <c r="GLS1" s="257"/>
      <c r="GLT1" s="257"/>
      <c r="GLU1" s="257"/>
      <c r="GLV1" s="257"/>
      <c r="GLW1" s="257"/>
      <c r="GLX1" s="257"/>
      <c r="GLY1" s="257"/>
      <c r="GLZ1" s="257"/>
      <c r="GMA1" s="257"/>
      <c r="GMB1" s="257"/>
      <c r="GMC1" s="257"/>
      <c r="GMD1" s="257"/>
      <c r="GME1" s="257"/>
      <c r="GMF1" s="257"/>
      <c r="GMG1" s="257"/>
      <c r="GMH1" s="257"/>
      <c r="GMI1" s="257"/>
      <c r="GMJ1" s="257"/>
      <c r="GMK1" s="257"/>
      <c r="GML1" s="257"/>
      <c r="GMM1" s="257"/>
      <c r="GMN1" s="257"/>
      <c r="GMO1" s="257"/>
      <c r="GMP1" s="257"/>
      <c r="GMQ1" s="257"/>
      <c r="GMR1" s="257"/>
      <c r="GMS1" s="257"/>
      <c r="GMT1" s="257"/>
      <c r="GMU1" s="257"/>
      <c r="GMV1" s="257"/>
      <c r="GMW1" s="257"/>
      <c r="GMX1" s="257"/>
      <c r="GMY1" s="257"/>
      <c r="GMZ1" s="257"/>
      <c r="GNA1" s="257"/>
      <c r="GNB1" s="257"/>
      <c r="GNC1" s="257"/>
      <c r="GND1" s="257"/>
      <c r="GNE1" s="257"/>
      <c r="GNF1" s="257"/>
      <c r="GNG1" s="257"/>
      <c r="GNH1" s="257"/>
      <c r="GNI1" s="257"/>
      <c r="GNJ1" s="257"/>
      <c r="GNK1" s="257"/>
      <c r="GNL1" s="257"/>
      <c r="GNM1" s="257"/>
      <c r="GNN1" s="257"/>
      <c r="GNO1" s="257"/>
      <c r="GNP1" s="257"/>
      <c r="GNQ1" s="257"/>
      <c r="GNR1" s="257"/>
      <c r="GNS1" s="257"/>
      <c r="GNT1" s="257"/>
      <c r="GNU1" s="257"/>
      <c r="GNV1" s="257"/>
      <c r="GNW1" s="257"/>
      <c r="GNX1" s="257"/>
      <c r="GNY1" s="257"/>
      <c r="GNZ1" s="257"/>
      <c r="GOA1" s="257"/>
      <c r="GOB1" s="257"/>
      <c r="GOC1" s="257"/>
      <c r="GOD1" s="257"/>
      <c r="GOE1" s="257"/>
      <c r="GOF1" s="257"/>
      <c r="GOG1" s="257"/>
      <c r="GOH1" s="257"/>
      <c r="GOI1" s="257"/>
      <c r="GOJ1" s="257"/>
      <c r="GOK1" s="257"/>
      <c r="GOL1" s="257"/>
      <c r="GOM1" s="257"/>
      <c r="GON1" s="257"/>
      <c r="GOO1" s="257"/>
      <c r="GOP1" s="257"/>
      <c r="GOQ1" s="257"/>
      <c r="GOR1" s="257"/>
      <c r="GOS1" s="257"/>
      <c r="GOT1" s="257"/>
      <c r="GOU1" s="257"/>
      <c r="GOV1" s="257"/>
      <c r="GOW1" s="257"/>
      <c r="GOX1" s="257"/>
      <c r="GOY1" s="257"/>
      <c r="GOZ1" s="257"/>
      <c r="GPA1" s="257"/>
      <c r="GPB1" s="257"/>
      <c r="GPC1" s="257"/>
      <c r="GPD1" s="257"/>
      <c r="GPE1" s="257"/>
      <c r="GPF1" s="257"/>
      <c r="GPG1" s="257"/>
      <c r="GPH1" s="257"/>
      <c r="GPI1" s="257"/>
      <c r="GPJ1" s="257"/>
      <c r="GPK1" s="257"/>
      <c r="GPL1" s="257"/>
      <c r="GPM1" s="257"/>
      <c r="GPN1" s="257"/>
      <c r="GPO1" s="257"/>
      <c r="GPP1" s="257"/>
      <c r="GPQ1" s="257"/>
      <c r="GPR1" s="257"/>
      <c r="GPS1" s="257"/>
      <c r="GPT1" s="257"/>
      <c r="GPU1" s="257"/>
      <c r="GPV1" s="257"/>
      <c r="GPW1" s="257"/>
      <c r="GPX1" s="257"/>
      <c r="GPY1" s="257"/>
      <c r="GPZ1" s="257"/>
      <c r="GQA1" s="257"/>
      <c r="GQB1" s="257"/>
      <c r="GQC1" s="257"/>
      <c r="GQD1" s="257"/>
      <c r="GQE1" s="257"/>
      <c r="GQF1" s="257"/>
      <c r="GQG1" s="257"/>
      <c r="GQH1" s="257"/>
      <c r="GQI1" s="257"/>
      <c r="GQJ1" s="257"/>
      <c r="GQK1" s="257"/>
      <c r="GQL1" s="257"/>
      <c r="GQM1" s="257"/>
      <c r="GQN1" s="257"/>
      <c r="GQO1" s="257"/>
      <c r="GQP1" s="257"/>
      <c r="GQQ1" s="257"/>
      <c r="GQR1" s="257"/>
      <c r="GQS1" s="257"/>
      <c r="GQT1" s="257"/>
      <c r="GQU1" s="257"/>
      <c r="GQV1" s="257"/>
      <c r="GQW1" s="257"/>
      <c r="GQX1" s="257"/>
      <c r="GQY1" s="257"/>
      <c r="GQZ1" s="257"/>
      <c r="GRA1" s="257"/>
      <c r="GRB1" s="257"/>
      <c r="GRC1" s="257"/>
      <c r="GRD1" s="257"/>
      <c r="GRE1" s="257"/>
      <c r="GRF1" s="257"/>
      <c r="GRG1" s="257"/>
      <c r="GRH1" s="257"/>
      <c r="GRI1" s="257"/>
      <c r="GRJ1" s="257"/>
      <c r="GRK1" s="257"/>
      <c r="GRL1" s="257"/>
      <c r="GRM1" s="257"/>
      <c r="GRN1" s="257"/>
      <c r="GRO1" s="257"/>
      <c r="GRP1" s="257"/>
      <c r="GRQ1" s="257"/>
      <c r="GRR1" s="257"/>
      <c r="GRS1" s="257"/>
      <c r="GRT1" s="257"/>
      <c r="GRU1" s="257"/>
      <c r="GRV1" s="257"/>
      <c r="GRW1" s="257"/>
      <c r="GRX1" s="257"/>
      <c r="GRY1" s="257"/>
      <c r="GRZ1" s="257"/>
      <c r="GSA1" s="257"/>
      <c r="GSB1" s="257"/>
      <c r="GSC1" s="257"/>
      <c r="GSD1" s="257"/>
      <c r="GSE1" s="257"/>
      <c r="GSF1" s="257"/>
      <c r="GSG1" s="257"/>
      <c r="GSH1" s="257"/>
      <c r="GSI1" s="257"/>
      <c r="GSJ1" s="257"/>
      <c r="GSK1" s="257"/>
      <c r="GSL1" s="257"/>
      <c r="GSM1" s="257"/>
      <c r="GSN1" s="257"/>
      <c r="GSO1" s="257"/>
      <c r="GSP1" s="257"/>
      <c r="GSQ1" s="257"/>
      <c r="GSR1" s="257"/>
      <c r="GSS1" s="257"/>
      <c r="GST1" s="257"/>
      <c r="GSU1" s="257"/>
      <c r="GSV1" s="257"/>
      <c r="GSW1" s="257"/>
      <c r="GSX1" s="257"/>
      <c r="GSY1" s="257"/>
      <c r="GSZ1" s="257"/>
      <c r="GTA1" s="257"/>
      <c r="GTB1" s="257"/>
      <c r="GTC1" s="257"/>
      <c r="GTD1" s="257"/>
      <c r="GTE1" s="257"/>
      <c r="GTF1" s="257"/>
      <c r="GTG1" s="257"/>
      <c r="GTH1" s="257"/>
      <c r="GTI1" s="257"/>
      <c r="GTJ1" s="257"/>
      <c r="GTK1" s="257"/>
      <c r="GTL1" s="257"/>
      <c r="GTM1" s="257"/>
      <c r="GTN1" s="257"/>
      <c r="GTO1" s="257"/>
      <c r="GTP1" s="257"/>
      <c r="GTQ1" s="257"/>
      <c r="GTR1" s="257"/>
      <c r="GTS1" s="257"/>
      <c r="GTT1" s="257"/>
      <c r="GTU1" s="257"/>
      <c r="GTV1" s="257"/>
      <c r="GTW1" s="257"/>
      <c r="GTX1" s="257"/>
      <c r="GTY1" s="257"/>
      <c r="GTZ1" s="257"/>
      <c r="GUA1" s="257"/>
      <c r="GUB1" s="257"/>
      <c r="GUC1" s="257"/>
      <c r="GUD1" s="257"/>
      <c r="GUE1" s="257"/>
      <c r="GUF1" s="257"/>
      <c r="GUG1" s="257"/>
      <c r="GUH1" s="257"/>
      <c r="GUI1" s="257"/>
      <c r="GUJ1" s="257"/>
      <c r="GUK1" s="257"/>
      <c r="GUL1" s="257"/>
      <c r="GUM1" s="257"/>
      <c r="GUN1" s="257"/>
      <c r="GUO1" s="257"/>
      <c r="GUP1" s="257"/>
      <c r="GUQ1" s="257"/>
      <c r="GUR1" s="257"/>
      <c r="GUS1" s="257"/>
      <c r="GUT1" s="257"/>
      <c r="GUU1" s="257"/>
      <c r="GUV1" s="257"/>
      <c r="GUW1" s="257"/>
      <c r="GUX1" s="257"/>
      <c r="GUY1" s="257"/>
      <c r="GUZ1" s="257"/>
      <c r="GVA1" s="257"/>
      <c r="GVB1" s="257"/>
      <c r="GVC1" s="257"/>
      <c r="GVD1" s="257"/>
      <c r="GVE1" s="257"/>
      <c r="GVF1" s="257"/>
      <c r="GVG1" s="257"/>
      <c r="GVH1" s="257"/>
      <c r="GVI1" s="257"/>
      <c r="GVJ1" s="257"/>
      <c r="GVK1" s="257"/>
      <c r="GVL1" s="257"/>
      <c r="GVM1" s="257"/>
      <c r="GVN1" s="257"/>
      <c r="GVO1" s="257"/>
      <c r="GVP1" s="257"/>
      <c r="GVQ1" s="257"/>
      <c r="GVR1" s="257"/>
      <c r="GVS1" s="257"/>
      <c r="GVT1" s="257"/>
      <c r="GVU1" s="257"/>
      <c r="GVV1" s="257"/>
      <c r="GVW1" s="257"/>
      <c r="GVX1" s="257"/>
      <c r="GVY1" s="257"/>
      <c r="GVZ1" s="257"/>
      <c r="GWA1" s="257"/>
      <c r="GWB1" s="257"/>
      <c r="GWC1" s="257"/>
      <c r="GWD1" s="257"/>
      <c r="GWE1" s="257"/>
      <c r="GWF1" s="257"/>
      <c r="GWG1" s="257"/>
      <c r="GWH1" s="257"/>
      <c r="GWI1" s="257"/>
      <c r="GWJ1" s="257"/>
      <c r="GWK1" s="257"/>
      <c r="GWL1" s="257"/>
      <c r="GWM1" s="257"/>
      <c r="GWN1" s="257"/>
      <c r="GWO1" s="257"/>
      <c r="GWP1" s="257"/>
      <c r="GWQ1" s="257"/>
      <c r="GWR1" s="257"/>
      <c r="GWS1" s="257"/>
      <c r="GWT1" s="257"/>
      <c r="GWU1" s="257"/>
      <c r="GWV1" s="257"/>
      <c r="GWW1" s="257"/>
      <c r="GWX1" s="257"/>
      <c r="GWY1" s="257"/>
      <c r="GWZ1" s="257"/>
      <c r="GXA1" s="257"/>
      <c r="GXB1" s="257"/>
      <c r="GXC1" s="257"/>
      <c r="GXD1" s="257"/>
      <c r="GXE1" s="257"/>
      <c r="GXF1" s="257"/>
      <c r="GXG1" s="257"/>
      <c r="GXH1" s="257"/>
      <c r="GXI1" s="257"/>
      <c r="GXJ1" s="257"/>
      <c r="GXK1" s="257"/>
      <c r="GXL1" s="257"/>
      <c r="GXM1" s="257"/>
      <c r="GXN1" s="257"/>
      <c r="GXO1" s="257"/>
      <c r="GXP1" s="257"/>
      <c r="GXQ1" s="257"/>
      <c r="GXR1" s="257"/>
      <c r="GXS1" s="257"/>
      <c r="GXT1" s="257"/>
      <c r="GXU1" s="257"/>
      <c r="GXV1" s="257"/>
      <c r="GXW1" s="257"/>
      <c r="GXX1" s="257"/>
      <c r="GXY1" s="257"/>
      <c r="GXZ1" s="257"/>
      <c r="GYA1" s="257"/>
      <c r="GYB1" s="257"/>
      <c r="GYC1" s="257"/>
      <c r="GYD1" s="257"/>
      <c r="GYE1" s="257"/>
      <c r="GYF1" s="257"/>
      <c r="GYG1" s="257"/>
      <c r="GYH1" s="257"/>
      <c r="GYI1" s="257"/>
      <c r="GYJ1" s="257"/>
      <c r="GYK1" s="257"/>
      <c r="GYL1" s="257"/>
      <c r="GYM1" s="257"/>
      <c r="GYN1" s="257"/>
      <c r="GYO1" s="257"/>
      <c r="GYP1" s="257"/>
      <c r="GYQ1" s="257"/>
      <c r="GYR1" s="257"/>
      <c r="GYS1" s="257"/>
      <c r="GYT1" s="257"/>
      <c r="GYU1" s="257"/>
      <c r="GYV1" s="257"/>
      <c r="GYW1" s="257"/>
      <c r="GYX1" s="257"/>
      <c r="GYY1" s="257"/>
      <c r="GYZ1" s="257"/>
      <c r="GZA1" s="257"/>
      <c r="GZB1" s="257"/>
      <c r="GZC1" s="257"/>
      <c r="GZD1" s="257"/>
      <c r="GZE1" s="257"/>
      <c r="GZF1" s="257"/>
      <c r="GZG1" s="257"/>
      <c r="GZH1" s="257"/>
      <c r="GZI1" s="257"/>
      <c r="GZJ1" s="257"/>
      <c r="GZK1" s="257"/>
      <c r="GZL1" s="257"/>
      <c r="GZM1" s="257"/>
      <c r="GZN1" s="257"/>
      <c r="GZO1" s="257"/>
      <c r="GZP1" s="257"/>
      <c r="GZQ1" s="257"/>
      <c r="GZR1" s="257"/>
      <c r="GZS1" s="257"/>
      <c r="GZT1" s="257"/>
      <c r="GZU1" s="257"/>
      <c r="GZV1" s="257"/>
      <c r="GZW1" s="257"/>
      <c r="GZX1" s="257"/>
      <c r="GZY1" s="257"/>
      <c r="GZZ1" s="257"/>
      <c r="HAA1" s="257"/>
      <c r="HAB1" s="257"/>
      <c r="HAC1" s="257"/>
      <c r="HAD1" s="257"/>
      <c r="HAE1" s="257"/>
      <c r="HAF1" s="257"/>
      <c r="HAG1" s="257"/>
      <c r="HAH1" s="257"/>
      <c r="HAI1" s="257"/>
      <c r="HAJ1" s="257"/>
      <c r="HAK1" s="257"/>
      <c r="HAL1" s="257"/>
      <c r="HAM1" s="257"/>
      <c r="HAN1" s="257"/>
      <c r="HAO1" s="257"/>
      <c r="HAP1" s="257"/>
      <c r="HAQ1" s="257"/>
      <c r="HAR1" s="257"/>
      <c r="HAS1" s="257"/>
      <c r="HAT1" s="257"/>
      <c r="HAU1" s="257"/>
      <c r="HAV1" s="257"/>
      <c r="HAW1" s="257"/>
      <c r="HAX1" s="257"/>
      <c r="HAY1" s="257"/>
      <c r="HAZ1" s="257"/>
      <c r="HBA1" s="257"/>
      <c r="HBB1" s="257"/>
      <c r="HBC1" s="257"/>
      <c r="HBD1" s="257"/>
      <c r="HBE1" s="257"/>
      <c r="HBF1" s="257"/>
      <c r="HBG1" s="257"/>
      <c r="HBH1" s="257"/>
      <c r="HBI1" s="257"/>
      <c r="HBJ1" s="257"/>
      <c r="HBK1" s="257"/>
      <c r="HBL1" s="257"/>
      <c r="HBM1" s="257"/>
      <c r="HBN1" s="257"/>
      <c r="HBO1" s="257"/>
      <c r="HBP1" s="257"/>
      <c r="HBQ1" s="257"/>
      <c r="HBR1" s="257"/>
      <c r="HBS1" s="257"/>
      <c r="HBT1" s="257"/>
      <c r="HBU1" s="257"/>
      <c r="HBV1" s="257"/>
      <c r="HBW1" s="257"/>
      <c r="HBX1" s="257"/>
      <c r="HBY1" s="257"/>
      <c r="HBZ1" s="257"/>
      <c r="HCA1" s="257"/>
      <c r="HCB1" s="257"/>
      <c r="HCC1" s="257"/>
      <c r="HCD1" s="257"/>
      <c r="HCE1" s="257"/>
      <c r="HCF1" s="257"/>
      <c r="HCG1" s="257"/>
      <c r="HCH1" s="257"/>
      <c r="HCI1" s="257"/>
      <c r="HCJ1" s="257"/>
      <c r="HCK1" s="257"/>
      <c r="HCL1" s="257"/>
      <c r="HCM1" s="257"/>
      <c r="HCN1" s="257"/>
      <c r="HCO1" s="257"/>
      <c r="HCP1" s="257"/>
      <c r="HCQ1" s="257"/>
      <c r="HCR1" s="257"/>
      <c r="HCS1" s="257"/>
      <c r="HCT1" s="257"/>
      <c r="HCU1" s="257"/>
      <c r="HCV1" s="257"/>
      <c r="HCW1" s="257"/>
      <c r="HCX1" s="257"/>
      <c r="HCY1" s="257"/>
      <c r="HCZ1" s="257"/>
      <c r="HDA1" s="257"/>
      <c r="HDB1" s="257"/>
      <c r="HDC1" s="257"/>
      <c r="HDD1" s="257"/>
      <c r="HDE1" s="257"/>
      <c r="HDF1" s="257"/>
      <c r="HDG1" s="257"/>
      <c r="HDH1" s="257"/>
      <c r="HDI1" s="257"/>
      <c r="HDJ1" s="257"/>
      <c r="HDK1" s="257"/>
      <c r="HDL1" s="257"/>
      <c r="HDM1" s="257"/>
      <c r="HDN1" s="257"/>
      <c r="HDO1" s="257"/>
      <c r="HDP1" s="257"/>
      <c r="HDQ1" s="257"/>
      <c r="HDR1" s="257"/>
      <c r="HDS1" s="257"/>
      <c r="HDT1" s="257"/>
      <c r="HDU1" s="257"/>
      <c r="HDV1" s="257"/>
      <c r="HDW1" s="257"/>
      <c r="HDX1" s="257"/>
      <c r="HDY1" s="257"/>
      <c r="HDZ1" s="257"/>
      <c r="HEA1" s="257"/>
      <c r="HEB1" s="257"/>
      <c r="HEC1" s="257"/>
      <c r="HED1" s="257"/>
      <c r="HEE1" s="257"/>
      <c r="HEF1" s="257"/>
      <c r="HEG1" s="257"/>
      <c r="HEH1" s="257"/>
      <c r="HEI1" s="257"/>
      <c r="HEJ1" s="257"/>
      <c r="HEK1" s="257"/>
      <c r="HEL1" s="257"/>
      <c r="HEM1" s="257"/>
      <c r="HEN1" s="257"/>
      <c r="HEO1" s="257"/>
      <c r="HEP1" s="257"/>
      <c r="HEQ1" s="257"/>
      <c r="HER1" s="257"/>
      <c r="HES1" s="257"/>
      <c r="HET1" s="257"/>
      <c r="HEU1" s="257"/>
      <c r="HEV1" s="257"/>
      <c r="HEW1" s="257"/>
      <c r="HEX1" s="257"/>
      <c r="HEY1" s="257"/>
      <c r="HEZ1" s="257"/>
      <c r="HFA1" s="257"/>
      <c r="HFB1" s="257"/>
      <c r="HFC1" s="257"/>
      <c r="HFD1" s="257"/>
      <c r="HFE1" s="257"/>
      <c r="HFF1" s="257"/>
      <c r="HFG1" s="257"/>
      <c r="HFH1" s="257"/>
      <c r="HFI1" s="257"/>
      <c r="HFJ1" s="257"/>
      <c r="HFK1" s="257"/>
      <c r="HFL1" s="257"/>
      <c r="HFM1" s="257"/>
      <c r="HFN1" s="257"/>
      <c r="HFO1" s="257"/>
      <c r="HFP1" s="257"/>
      <c r="HFQ1" s="257"/>
      <c r="HFR1" s="257"/>
      <c r="HFS1" s="257"/>
      <c r="HFT1" s="257"/>
      <c r="HFU1" s="257"/>
      <c r="HFV1" s="257"/>
      <c r="HFW1" s="257"/>
      <c r="HFX1" s="257"/>
      <c r="HFY1" s="257"/>
      <c r="HFZ1" s="257"/>
      <c r="HGA1" s="257"/>
      <c r="HGB1" s="257"/>
      <c r="HGC1" s="257"/>
      <c r="HGD1" s="257"/>
      <c r="HGE1" s="257"/>
      <c r="HGF1" s="257"/>
      <c r="HGG1" s="257"/>
      <c r="HGH1" s="257"/>
      <c r="HGI1" s="257"/>
      <c r="HGJ1" s="257"/>
      <c r="HGK1" s="257"/>
      <c r="HGL1" s="257"/>
      <c r="HGM1" s="257"/>
      <c r="HGN1" s="257"/>
      <c r="HGO1" s="257"/>
      <c r="HGP1" s="257"/>
      <c r="HGQ1" s="257"/>
      <c r="HGR1" s="257"/>
      <c r="HGS1" s="257"/>
      <c r="HGT1" s="257"/>
      <c r="HGU1" s="257"/>
      <c r="HGV1" s="257"/>
      <c r="HGW1" s="257"/>
      <c r="HGX1" s="257"/>
      <c r="HGY1" s="257"/>
      <c r="HGZ1" s="257"/>
      <c r="HHA1" s="257"/>
      <c r="HHB1" s="257"/>
      <c r="HHC1" s="257"/>
      <c r="HHD1" s="257"/>
      <c r="HHE1" s="257"/>
      <c r="HHF1" s="257"/>
      <c r="HHG1" s="257"/>
      <c r="HHH1" s="257"/>
      <c r="HHI1" s="257"/>
      <c r="HHJ1" s="257"/>
      <c r="HHK1" s="257"/>
      <c r="HHL1" s="257"/>
      <c r="HHM1" s="257"/>
      <c r="HHN1" s="257"/>
      <c r="HHO1" s="257"/>
      <c r="HHP1" s="257"/>
      <c r="HHQ1" s="257"/>
      <c r="HHR1" s="257"/>
      <c r="HHS1" s="257"/>
      <c r="HHT1" s="257"/>
      <c r="HHU1" s="257"/>
      <c r="HHV1" s="257"/>
      <c r="HHW1" s="257"/>
      <c r="HHX1" s="257"/>
      <c r="HHY1" s="257"/>
      <c r="HHZ1" s="257"/>
      <c r="HIA1" s="257"/>
      <c r="HIB1" s="257"/>
      <c r="HIC1" s="257"/>
      <c r="HID1" s="257"/>
      <c r="HIE1" s="257"/>
      <c r="HIF1" s="257"/>
      <c r="HIG1" s="257"/>
      <c r="HIH1" s="257"/>
      <c r="HII1" s="257"/>
      <c r="HIJ1" s="257"/>
      <c r="HIK1" s="257"/>
      <c r="HIL1" s="257"/>
      <c r="HIM1" s="257"/>
      <c r="HIN1" s="257"/>
      <c r="HIO1" s="257"/>
      <c r="HIP1" s="257"/>
      <c r="HIQ1" s="257"/>
      <c r="HIR1" s="257"/>
      <c r="HIS1" s="257"/>
      <c r="HIT1" s="257"/>
      <c r="HIU1" s="257"/>
      <c r="HIV1" s="257"/>
      <c r="HIW1" s="257"/>
      <c r="HIX1" s="257"/>
      <c r="HIY1" s="257"/>
      <c r="HIZ1" s="257"/>
      <c r="HJA1" s="257"/>
      <c r="HJB1" s="257"/>
      <c r="HJC1" s="257"/>
      <c r="HJD1" s="257"/>
      <c r="HJE1" s="257"/>
      <c r="HJF1" s="257"/>
      <c r="HJG1" s="257"/>
      <c r="HJH1" s="257"/>
      <c r="HJI1" s="257"/>
      <c r="HJJ1" s="257"/>
      <c r="HJK1" s="257"/>
      <c r="HJL1" s="257"/>
      <c r="HJM1" s="257"/>
      <c r="HJN1" s="257"/>
      <c r="HJO1" s="257"/>
      <c r="HJP1" s="257"/>
      <c r="HJQ1" s="257"/>
      <c r="HJR1" s="257"/>
      <c r="HJS1" s="257"/>
      <c r="HJT1" s="257"/>
      <c r="HJU1" s="257"/>
      <c r="HJV1" s="257"/>
      <c r="HJW1" s="257"/>
      <c r="HJX1" s="257"/>
      <c r="HJY1" s="257"/>
      <c r="HJZ1" s="257"/>
      <c r="HKA1" s="257"/>
      <c r="HKB1" s="257"/>
      <c r="HKC1" s="257"/>
      <c r="HKD1" s="257"/>
      <c r="HKE1" s="257"/>
      <c r="HKF1" s="257"/>
      <c r="HKG1" s="257"/>
      <c r="HKH1" s="257"/>
      <c r="HKI1" s="257"/>
      <c r="HKJ1" s="257"/>
      <c r="HKK1" s="257"/>
      <c r="HKL1" s="257"/>
      <c r="HKM1" s="257"/>
      <c r="HKN1" s="257"/>
      <c r="HKO1" s="257"/>
      <c r="HKP1" s="257"/>
      <c r="HKQ1" s="257"/>
      <c r="HKR1" s="257"/>
      <c r="HKS1" s="257"/>
      <c r="HKT1" s="257"/>
      <c r="HKU1" s="257"/>
      <c r="HKV1" s="257"/>
      <c r="HKW1" s="257"/>
      <c r="HKX1" s="257"/>
      <c r="HKY1" s="257"/>
      <c r="HKZ1" s="257"/>
      <c r="HLA1" s="257"/>
      <c r="HLB1" s="257"/>
      <c r="HLC1" s="257"/>
      <c r="HLD1" s="257"/>
      <c r="HLE1" s="257"/>
      <c r="HLF1" s="257"/>
      <c r="HLG1" s="257"/>
      <c r="HLH1" s="257"/>
      <c r="HLI1" s="257"/>
      <c r="HLJ1" s="257"/>
      <c r="HLK1" s="257"/>
      <c r="HLL1" s="257"/>
      <c r="HLM1" s="257"/>
      <c r="HLN1" s="257"/>
      <c r="HLO1" s="257"/>
      <c r="HLP1" s="257"/>
      <c r="HLQ1" s="257"/>
      <c r="HLR1" s="257"/>
      <c r="HLS1" s="257"/>
      <c r="HLT1" s="257"/>
      <c r="HLU1" s="257"/>
      <c r="HLV1" s="257"/>
      <c r="HLW1" s="257"/>
      <c r="HLX1" s="257"/>
      <c r="HLY1" s="257"/>
      <c r="HLZ1" s="257"/>
      <c r="HMA1" s="257"/>
      <c r="HMB1" s="257"/>
      <c r="HMC1" s="257"/>
      <c r="HMD1" s="257"/>
      <c r="HME1" s="257"/>
      <c r="HMF1" s="257"/>
      <c r="HMG1" s="257"/>
      <c r="HMH1" s="257"/>
      <c r="HMI1" s="257"/>
      <c r="HMJ1" s="257"/>
      <c r="HMK1" s="257"/>
      <c r="HML1" s="257"/>
      <c r="HMM1" s="257"/>
      <c r="HMN1" s="257"/>
      <c r="HMO1" s="257"/>
      <c r="HMP1" s="257"/>
      <c r="HMQ1" s="257"/>
      <c r="HMR1" s="257"/>
      <c r="HMS1" s="257"/>
      <c r="HMT1" s="257"/>
      <c r="HMU1" s="257"/>
      <c r="HMV1" s="257"/>
      <c r="HMW1" s="257"/>
      <c r="HMX1" s="257"/>
      <c r="HMY1" s="257"/>
      <c r="HMZ1" s="257"/>
      <c r="HNA1" s="257"/>
      <c r="HNB1" s="257"/>
      <c r="HNC1" s="257"/>
      <c r="HND1" s="257"/>
      <c r="HNE1" s="257"/>
      <c r="HNF1" s="257"/>
      <c r="HNG1" s="257"/>
      <c r="HNH1" s="257"/>
      <c r="HNI1" s="257"/>
      <c r="HNJ1" s="257"/>
      <c r="HNK1" s="257"/>
      <c r="HNL1" s="257"/>
      <c r="HNM1" s="257"/>
      <c r="HNN1" s="257"/>
      <c r="HNO1" s="257"/>
      <c r="HNP1" s="257"/>
      <c r="HNQ1" s="257"/>
      <c r="HNR1" s="257"/>
      <c r="HNS1" s="257"/>
      <c r="HNT1" s="257"/>
      <c r="HNU1" s="257"/>
      <c r="HNV1" s="257"/>
      <c r="HNW1" s="257"/>
      <c r="HNX1" s="257"/>
      <c r="HNY1" s="257"/>
      <c r="HNZ1" s="257"/>
      <c r="HOA1" s="257"/>
      <c r="HOB1" s="257"/>
      <c r="HOC1" s="257"/>
      <c r="HOD1" s="257"/>
      <c r="HOE1" s="257"/>
      <c r="HOF1" s="257"/>
      <c r="HOG1" s="257"/>
      <c r="HOH1" s="257"/>
      <c r="HOI1" s="257"/>
      <c r="HOJ1" s="257"/>
      <c r="HOK1" s="257"/>
      <c r="HOL1" s="257"/>
      <c r="HOM1" s="257"/>
      <c r="HON1" s="257"/>
      <c r="HOO1" s="257"/>
      <c r="HOP1" s="257"/>
      <c r="HOQ1" s="257"/>
      <c r="HOR1" s="257"/>
      <c r="HOS1" s="257"/>
      <c r="HOT1" s="257"/>
      <c r="HOU1" s="257"/>
      <c r="HOV1" s="257"/>
      <c r="HOW1" s="257"/>
      <c r="HOX1" s="257"/>
      <c r="HOY1" s="257"/>
      <c r="HOZ1" s="257"/>
      <c r="HPA1" s="257"/>
      <c r="HPB1" s="257"/>
      <c r="HPC1" s="257"/>
      <c r="HPD1" s="257"/>
      <c r="HPE1" s="257"/>
      <c r="HPF1" s="257"/>
      <c r="HPG1" s="257"/>
      <c r="HPH1" s="257"/>
      <c r="HPI1" s="257"/>
      <c r="HPJ1" s="257"/>
      <c r="HPK1" s="257"/>
      <c r="HPL1" s="257"/>
      <c r="HPM1" s="257"/>
      <c r="HPN1" s="257"/>
      <c r="HPO1" s="257"/>
      <c r="HPP1" s="257"/>
      <c r="HPQ1" s="257"/>
      <c r="HPR1" s="257"/>
      <c r="HPS1" s="257"/>
      <c r="HPT1" s="257"/>
      <c r="HPU1" s="257"/>
      <c r="HPV1" s="257"/>
      <c r="HPW1" s="257"/>
      <c r="HPX1" s="257"/>
      <c r="HPY1" s="257"/>
      <c r="HPZ1" s="257"/>
      <c r="HQA1" s="257"/>
      <c r="HQB1" s="257"/>
      <c r="HQC1" s="257"/>
      <c r="HQD1" s="257"/>
      <c r="HQE1" s="257"/>
      <c r="HQF1" s="257"/>
      <c r="HQG1" s="257"/>
      <c r="HQH1" s="257"/>
      <c r="HQI1" s="257"/>
      <c r="HQJ1" s="257"/>
      <c r="HQK1" s="257"/>
      <c r="HQL1" s="257"/>
      <c r="HQM1" s="257"/>
      <c r="HQN1" s="257"/>
      <c r="HQO1" s="257"/>
      <c r="HQP1" s="257"/>
      <c r="HQQ1" s="257"/>
      <c r="HQR1" s="257"/>
      <c r="HQS1" s="257"/>
      <c r="HQT1" s="257"/>
      <c r="HQU1" s="257"/>
      <c r="HQV1" s="257"/>
      <c r="HQW1" s="257"/>
      <c r="HQX1" s="257"/>
      <c r="HQY1" s="257"/>
      <c r="HQZ1" s="257"/>
      <c r="HRA1" s="257"/>
      <c r="HRB1" s="257"/>
      <c r="HRC1" s="257"/>
      <c r="HRD1" s="257"/>
      <c r="HRE1" s="257"/>
      <c r="HRF1" s="257"/>
      <c r="HRG1" s="257"/>
      <c r="HRH1" s="257"/>
      <c r="HRI1" s="257"/>
      <c r="HRJ1" s="257"/>
      <c r="HRK1" s="257"/>
      <c r="HRL1" s="257"/>
      <c r="HRM1" s="257"/>
      <c r="HRN1" s="257"/>
      <c r="HRO1" s="257"/>
      <c r="HRP1" s="257"/>
      <c r="HRQ1" s="257"/>
      <c r="HRR1" s="257"/>
      <c r="HRS1" s="257"/>
      <c r="HRT1" s="257"/>
      <c r="HRU1" s="257"/>
      <c r="HRV1" s="257"/>
      <c r="HRW1" s="257"/>
      <c r="HRX1" s="257"/>
      <c r="HRY1" s="257"/>
      <c r="HRZ1" s="257"/>
      <c r="HSA1" s="257"/>
      <c r="HSB1" s="257"/>
      <c r="HSC1" s="257"/>
      <c r="HSD1" s="257"/>
      <c r="HSE1" s="257"/>
      <c r="HSF1" s="257"/>
      <c r="HSG1" s="257"/>
      <c r="HSH1" s="257"/>
      <c r="HSI1" s="257"/>
      <c r="HSJ1" s="257"/>
      <c r="HSK1" s="257"/>
      <c r="HSL1" s="257"/>
      <c r="HSM1" s="257"/>
      <c r="HSN1" s="257"/>
      <c r="HSO1" s="257"/>
      <c r="HSP1" s="257"/>
      <c r="HSQ1" s="257"/>
      <c r="HSR1" s="257"/>
      <c r="HSS1" s="257"/>
      <c r="HST1" s="257"/>
      <c r="HSU1" s="257"/>
      <c r="HSV1" s="257"/>
      <c r="HSW1" s="257"/>
      <c r="HSX1" s="257"/>
      <c r="HSY1" s="257"/>
      <c r="HSZ1" s="257"/>
      <c r="HTA1" s="257"/>
      <c r="HTB1" s="257"/>
      <c r="HTC1" s="257"/>
      <c r="HTD1" s="257"/>
      <c r="HTE1" s="257"/>
      <c r="HTF1" s="257"/>
      <c r="HTG1" s="257"/>
      <c r="HTH1" s="257"/>
      <c r="HTI1" s="257"/>
      <c r="HTJ1" s="257"/>
      <c r="HTK1" s="257"/>
      <c r="HTL1" s="257"/>
      <c r="HTM1" s="257"/>
      <c r="HTN1" s="257"/>
      <c r="HTO1" s="257"/>
      <c r="HTP1" s="257"/>
      <c r="HTQ1" s="257"/>
      <c r="HTR1" s="257"/>
      <c r="HTS1" s="257"/>
      <c r="HTT1" s="257"/>
      <c r="HTU1" s="257"/>
      <c r="HTV1" s="257"/>
      <c r="HTW1" s="257"/>
      <c r="HTX1" s="257"/>
      <c r="HTY1" s="257"/>
      <c r="HTZ1" s="257"/>
      <c r="HUA1" s="257"/>
      <c r="HUB1" s="257"/>
      <c r="HUC1" s="257"/>
      <c r="HUD1" s="257"/>
      <c r="HUE1" s="257"/>
      <c r="HUF1" s="257"/>
      <c r="HUG1" s="257"/>
      <c r="HUH1" s="257"/>
      <c r="HUI1" s="257"/>
      <c r="HUJ1" s="257"/>
      <c r="HUK1" s="257"/>
      <c r="HUL1" s="257"/>
      <c r="HUM1" s="257"/>
      <c r="HUN1" s="257"/>
      <c r="HUO1" s="257"/>
      <c r="HUP1" s="257"/>
      <c r="HUQ1" s="257"/>
      <c r="HUR1" s="257"/>
      <c r="HUS1" s="257"/>
      <c r="HUT1" s="257"/>
      <c r="HUU1" s="257"/>
      <c r="HUV1" s="257"/>
      <c r="HUW1" s="257"/>
      <c r="HUX1" s="257"/>
      <c r="HUY1" s="257"/>
      <c r="HUZ1" s="257"/>
      <c r="HVA1" s="257"/>
      <c r="HVB1" s="257"/>
      <c r="HVC1" s="257"/>
      <c r="HVD1" s="257"/>
      <c r="HVE1" s="257"/>
      <c r="HVF1" s="257"/>
      <c r="HVG1" s="257"/>
      <c r="HVH1" s="257"/>
      <c r="HVI1" s="257"/>
      <c r="HVJ1" s="257"/>
      <c r="HVK1" s="257"/>
      <c r="HVL1" s="257"/>
      <c r="HVM1" s="257"/>
      <c r="HVN1" s="257"/>
      <c r="HVO1" s="257"/>
      <c r="HVP1" s="257"/>
      <c r="HVQ1" s="257"/>
      <c r="HVR1" s="257"/>
      <c r="HVS1" s="257"/>
      <c r="HVT1" s="257"/>
      <c r="HVU1" s="257"/>
      <c r="HVV1" s="257"/>
      <c r="HVW1" s="257"/>
      <c r="HVX1" s="257"/>
      <c r="HVY1" s="257"/>
      <c r="HVZ1" s="257"/>
      <c r="HWA1" s="257"/>
      <c r="HWB1" s="257"/>
      <c r="HWC1" s="257"/>
      <c r="HWD1" s="257"/>
      <c r="HWE1" s="257"/>
      <c r="HWF1" s="257"/>
      <c r="HWG1" s="257"/>
      <c r="HWH1" s="257"/>
      <c r="HWI1" s="257"/>
      <c r="HWJ1" s="257"/>
      <c r="HWK1" s="257"/>
      <c r="HWL1" s="257"/>
      <c r="HWM1" s="257"/>
      <c r="HWN1" s="257"/>
      <c r="HWO1" s="257"/>
      <c r="HWP1" s="257"/>
      <c r="HWQ1" s="257"/>
      <c r="HWR1" s="257"/>
      <c r="HWS1" s="257"/>
      <c r="HWT1" s="257"/>
      <c r="HWU1" s="257"/>
      <c r="HWV1" s="257"/>
      <c r="HWW1" s="257"/>
      <c r="HWX1" s="257"/>
      <c r="HWY1" s="257"/>
      <c r="HWZ1" s="257"/>
      <c r="HXA1" s="257"/>
      <c r="HXB1" s="257"/>
      <c r="HXC1" s="257"/>
      <c r="HXD1" s="257"/>
      <c r="HXE1" s="257"/>
      <c r="HXF1" s="257"/>
      <c r="HXG1" s="257"/>
      <c r="HXH1" s="257"/>
      <c r="HXI1" s="257"/>
      <c r="HXJ1" s="257"/>
      <c r="HXK1" s="257"/>
      <c r="HXL1" s="257"/>
      <c r="HXM1" s="257"/>
      <c r="HXN1" s="257"/>
      <c r="HXO1" s="257"/>
      <c r="HXP1" s="257"/>
      <c r="HXQ1" s="257"/>
      <c r="HXR1" s="257"/>
      <c r="HXS1" s="257"/>
      <c r="HXT1" s="257"/>
      <c r="HXU1" s="257"/>
      <c r="HXV1" s="257"/>
      <c r="HXW1" s="257"/>
      <c r="HXX1" s="257"/>
      <c r="HXY1" s="257"/>
      <c r="HXZ1" s="257"/>
      <c r="HYA1" s="257"/>
      <c r="HYB1" s="257"/>
      <c r="HYC1" s="257"/>
      <c r="HYD1" s="257"/>
      <c r="HYE1" s="257"/>
      <c r="HYF1" s="257"/>
      <c r="HYG1" s="257"/>
      <c r="HYH1" s="257"/>
      <c r="HYI1" s="257"/>
      <c r="HYJ1" s="257"/>
      <c r="HYK1" s="257"/>
      <c r="HYL1" s="257"/>
      <c r="HYM1" s="257"/>
      <c r="HYN1" s="257"/>
      <c r="HYO1" s="257"/>
      <c r="HYP1" s="257"/>
      <c r="HYQ1" s="257"/>
      <c r="HYR1" s="257"/>
      <c r="HYS1" s="257"/>
      <c r="HYT1" s="257"/>
      <c r="HYU1" s="257"/>
      <c r="HYV1" s="257"/>
      <c r="HYW1" s="257"/>
      <c r="HYX1" s="257"/>
      <c r="HYY1" s="257"/>
      <c r="HYZ1" s="257"/>
      <c r="HZA1" s="257"/>
      <c r="HZB1" s="257"/>
      <c r="HZC1" s="257"/>
      <c r="HZD1" s="257"/>
      <c r="HZE1" s="257"/>
      <c r="HZF1" s="257"/>
      <c r="HZG1" s="257"/>
      <c r="HZH1" s="257"/>
      <c r="HZI1" s="257"/>
      <c r="HZJ1" s="257"/>
      <c r="HZK1" s="257"/>
      <c r="HZL1" s="257"/>
      <c r="HZM1" s="257"/>
      <c r="HZN1" s="257"/>
      <c r="HZO1" s="257"/>
      <c r="HZP1" s="257"/>
      <c r="HZQ1" s="257"/>
      <c r="HZR1" s="257"/>
      <c r="HZS1" s="257"/>
      <c r="HZT1" s="257"/>
      <c r="HZU1" s="257"/>
      <c r="HZV1" s="257"/>
      <c r="HZW1" s="257"/>
      <c r="HZX1" s="257"/>
      <c r="HZY1" s="257"/>
      <c r="HZZ1" s="257"/>
      <c r="IAA1" s="257"/>
      <c r="IAB1" s="257"/>
      <c r="IAC1" s="257"/>
      <c r="IAD1" s="257"/>
      <c r="IAE1" s="257"/>
      <c r="IAF1" s="257"/>
      <c r="IAG1" s="257"/>
      <c r="IAH1" s="257"/>
      <c r="IAI1" s="257"/>
      <c r="IAJ1" s="257"/>
      <c r="IAK1" s="257"/>
      <c r="IAL1" s="257"/>
      <c r="IAM1" s="257"/>
      <c r="IAN1" s="257"/>
      <c r="IAO1" s="257"/>
      <c r="IAP1" s="257"/>
      <c r="IAQ1" s="257"/>
      <c r="IAR1" s="257"/>
      <c r="IAS1" s="257"/>
      <c r="IAT1" s="257"/>
      <c r="IAU1" s="257"/>
      <c r="IAV1" s="257"/>
      <c r="IAW1" s="257"/>
      <c r="IAX1" s="257"/>
      <c r="IAY1" s="257"/>
      <c r="IAZ1" s="257"/>
      <c r="IBA1" s="257"/>
      <c r="IBB1" s="257"/>
      <c r="IBC1" s="257"/>
      <c r="IBD1" s="257"/>
      <c r="IBE1" s="257"/>
      <c r="IBF1" s="257"/>
      <c r="IBG1" s="257"/>
      <c r="IBH1" s="257"/>
      <c r="IBI1" s="257"/>
      <c r="IBJ1" s="257"/>
      <c r="IBK1" s="257"/>
      <c r="IBL1" s="257"/>
      <c r="IBM1" s="257"/>
      <c r="IBN1" s="257"/>
      <c r="IBO1" s="257"/>
      <c r="IBP1" s="257"/>
      <c r="IBQ1" s="257"/>
      <c r="IBR1" s="257"/>
      <c r="IBS1" s="257"/>
      <c r="IBT1" s="257"/>
      <c r="IBU1" s="257"/>
      <c r="IBV1" s="257"/>
      <c r="IBW1" s="257"/>
      <c r="IBX1" s="257"/>
      <c r="IBY1" s="257"/>
      <c r="IBZ1" s="257"/>
      <c r="ICA1" s="257"/>
      <c r="ICB1" s="257"/>
      <c r="ICC1" s="257"/>
      <c r="ICD1" s="257"/>
      <c r="ICE1" s="257"/>
      <c r="ICF1" s="257"/>
      <c r="ICG1" s="257"/>
      <c r="ICH1" s="257"/>
      <c r="ICI1" s="257"/>
      <c r="ICJ1" s="257"/>
      <c r="ICK1" s="257"/>
      <c r="ICL1" s="257"/>
      <c r="ICM1" s="257"/>
      <c r="ICN1" s="257"/>
      <c r="ICO1" s="257"/>
      <c r="ICP1" s="257"/>
      <c r="ICQ1" s="257"/>
      <c r="ICR1" s="257"/>
      <c r="ICS1" s="257"/>
      <c r="ICT1" s="257"/>
      <c r="ICU1" s="257"/>
      <c r="ICV1" s="257"/>
      <c r="ICW1" s="257"/>
      <c r="ICX1" s="257"/>
      <c r="ICY1" s="257"/>
      <c r="ICZ1" s="257"/>
      <c r="IDA1" s="257"/>
      <c r="IDB1" s="257"/>
      <c r="IDC1" s="257"/>
      <c r="IDD1" s="257"/>
      <c r="IDE1" s="257"/>
      <c r="IDF1" s="257"/>
      <c r="IDG1" s="257"/>
      <c r="IDH1" s="257"/>
      <c r="IDI1" s="257"/>
      <c r="IDJ1" s="257"/>
      <c r="IDK1" s="257"/>
      <c r="IDL1" s="257"/>
      <c r="IDM1" s="257"/>
      <c r="IDN1" s="257"/>
      <c r="IDO1" s="257"/>
      <c r="IDP1" s="257"/>
      <c r="IDQ1" s="257"/>
      <c r="IDR1" s="257"/>
      <c r="IDS1" s="257"/>
      <c r="IDT1" s="257"/>
      <c r="IDU1" s="257"/>
      <c r="IDV1" s="257"/>
      <c r="IDW1" s="257"/>
      <c r="IDX1" s="257"/>
      <c r="IDY1" s="257"/>
      <c r="IDZ1" s="257"/>
      <c r="IEA1" s="257"/>
      <c r="IEB1" s="257"/>
      <c r="IEC1" s="257"/>
      <c r="IED1" s="257"/>
      <c r="IEE1" s="257"/>
      <c r="IEF1" s="257"/>
      <c r="IEG1" s="257"/>
      <c r="IEH1" s="257"/>
      <c r="IEI1" s="257"/>
      <c r="IEJ1" s="257"/>
      <c r="IEK1" s="257"/>
      <c r="IEL1" s="257"/>
      <c r="IEM1" s="257"/>
      <c r="IEN1" s="257"/>
      <c r="IEO1" s="257"/>
      <c r="IEP1" s="257"/>
      <c r="IEQ1" s="257"/>
      <c r="IER1" s="257"/>
      <c r="IES1" s="257"/>
      <c r="IET1" s="257"/>
      <c r="IEU1" s="257"/>
      <c r="IEV1" s="257"/>
      <c r="IEW1" s="257"/>
      <c r="IEX1" s="257"/>
      <c r="IEY1" s="257"/>
      <c r="IEZ1" s="257"/>
      <c r="IFA1" s="257"/>
      <c r="IFB1" s="257"/>
      <c r="IFC1" s="257"/>
      <c r="IFD1" s="257"/>
      <c r="IFE1" s="257"/>
      <c r="IFF1" s="257"/>
      <c r="IFG1" s="257"/>
      <c r="IFH1" s="257"/>
      <c r="IFI1" s="257"/>
      <c r="IFJ1" s="257"/>
      <c r="IFK1" s="257"/>
      <c r="IFL1" s="257"/>
      <c r="IFM1" s="257"/>
      <c r="IFN1" s="257"/>
      <c r="IFO1" s="257"/>
      <c r="IFP1" s="257"/>
      <c r="IFQ1" s="257"/>
      <c r="IFR1" s="257"/>
      <c r="IFS1" s="257"/>
      <c r="IFT1" s="257"/>
      <c r="IFU1" s="257"/>
      <c r="IFV1" s="257"/>
      <c r="IFW1" s="257"/>
      <c r="IFX1" s="257"/>
      <c r="IFY1" s="257"/>
      <c r="IFZ1" s="257"/>
      <c r="IGA1" s="257"/>
      <c r="IGB1" s="257"/>
      <c r="IGC1" s="257"/>
      <c r="IGD1" s="257"/>
      <c r="IGE1" s="257"/>
      <c r="IGF1" s="257"/>
      <c r="IGG1" s="257"/>
      <c r="IGH1" s="257"/>
      <c r="IGI1" s="257"/>
      <c r="IGJ1" s="257"/>
      <c r="IGK1" s="257"/>
      <c r="IGL1" s="257"/>
      <c r="IGM1" s="257"/>
      <c r="IGN1" s="257"/>
      <c r="IGO1" s="257"/>
      <c r="IGP1" s="257"/>
      <c r="IGQ1" s="257"/>
      <c r="IGR1" s="257"/>
      <c r="IGS1" s="257"/>
      <c r="IGT1" s="257"/>
      <c r="IGU1" s="257"/>
      <c r="IGV1" s="257"/>
      <c r="IGW1" s="257"/>
      <c r="IGX1" s="257"/>
      <c r="IGY1" s="257"/>
      <c r="IGZ1" s="257"/>
      <c r="IHA1" s="257"/>
      <c r="IHB1" s="257"/>
      <c r="IHC1" s="257"/>
      <c r="IHD1" s="257"/>
      <c r="IHE1" s="257"/>
      <c r="IHF1" s="257"/>
      <c r="IHG1" s="257"/>
      <c r="IHH1" s="257"/>
      <c r="IHI1" s="257"/>
      <c r="IHJ1" s="257"/>
      <c r="IHK1" s="257"/>
      <c r="IHL1" s="257"/>
      <c r="IHM1" s="257"/>
      <c r="IHN1" s="257"/>
      <c r="IHO1" s="257"/>
      <c r="IHP1" s="257"/>
      <c r="IHQ1" s="257"/>
      <c r="IHR1" s="257"/>
      <c r="IHS1" s="257"/>
      <c r="IHT1" s="257"/>
      <c r="IHU1" s="257"/>
      <c r="IHV1" s="257"/>
      <c r="IHW1" s="257"/>
      <c r="IHX1" s="257"/>
      <c r="IHY1" s="257"/>
      <c r="IHZ1" s="257"/>
      <c r="IIA1" s="257"/>
      <c r="IIB1" s="257"/>
      <c r="IIC1" s="257"/>
      <c r="IID1" s="257"/>
      <c r="IIE1" s="257"/>
      <c r="IIF1" s="257"/>
      <c r="IIG1" s="257"/>
      <c r="IIH1" s="257"/>
      <c r="III1" s="257"/>
      <c r="IIJ1" s="257"/>
      <c r="IIK1" s="257"/>
      <c r="IIL1" s="257"/>
      <c r="IIM1" s="257"/>
      <c r="IIN1" s="257"/>
      <c r="IIO1" s="257"/>
      <c r="IIP1" s="257"/>
      <c r="IIQ1" s="257"/>
      <c r="IIR1" s="257"/>
      <c r="IIS1" s="257"/>
      <c r="IIT1" s="257"/>
      <c r="IIU1" s="257"/>
      <c r="IIV1" s="257"/>
      <c r="IIW1" s="257"/>
      <c r="IIX1" s="257"/>
      <c r="IIY1" s="257"/>
      <c r="IIZ1" s="257"/>
      <c r="IJA1" s="257"/>
      <c r="IJB1" s="257"/>
      <c r="IJC1" s="257"/>
      <c r="IJD1" s="257"/>
      <c r="IJE1" s="257"/>
      <c r="IJF1" s="257"/>
      <c r="IJG1" s="257"/>
      <c r="IJH1" s="257"/>
      <c r="IJI1" s="257"/>
      <c r="IJJ1" s="257"/>
      <c r="IJK1" s="257"/>
      <c r="IJL1" s="257"/>
      <c r="IJM1" s="257"/>
      <c r="IJN1" s="257"/>
      <c r="IJO1" s="257"/>
      <c r="IJP1" s="257"/>
      <c r="IJQ1" s="257"/>
      <c r="IJR1" s="257"/>
      <c r="IJS1" s="257"/>
      <c r="IJT1" s="257"/>
      <c r="IJU1" s="257"/>
      <c r="IJV1" s="257"/>
      <c r="IJW1" s="257"/>
      <c r="IJX1" s="257"/>
      <c r="IJY1" s="257"/>
      <c r="IJZ1" s="257"/>
      <c r="IKA1" s="257"/>
      <c r="IKB1" s="257"/>
      <c r="IKC1" s="257"/>
      <c r="IKD1" s="257"/>
      <c r="IKE1" s="257"/>
      <c r="IKF1" s="257"/>
      <c r="IKG1" s="257"/>
      <c r="IKH1" s="257"/>
      <c r="IKI1" s="257"/>
      <c r="IKJ1" s="257"/>
      <c r="IKK1" s="257"/>
      <c r="IKL1" s="257"/>
      <c r="IKM1" s="257"/>
      <c r="IKN1" s="257"/>
      <c r="IKO1" s="257"/>
      <c r="IKP1" s="257"/>
      <c r="IKQ1" s="257"/>
      <c r="IKR1" s="257"/>
      <c r="IKS1" s="257"/>
      <c r="IKT1" s="257"/>
      <c r="IKU1" s="257"/>
      <c r="IKV1" s="257"/>
      <c r="IKW1" s="257"/>
      <c r="IKX1" s="257"/>
      <c r="IKY1" s="257"/>
      <c r="IKZ1" s="257"/>
      <c r="ILA1" s="257"/>
      <c r="ILB1" s="257"/>
      <c r="ILC1" s="257"/>
      <c r="ILD1" s="257"/>
      <c r="ILE1" s="257"/>
      <c r="ILF1" s="257"/>
      <c r="ILG1" s="257"/>
      <c r="ILH1" s="257"/>
      <c r="ILI1" s="257"/>
      <c r="ILJ1" s="257"/>
      <c r="ILK1" s="257"/>
      <c r="ILL1" s="257"/>
      <c r="ILM1" s="257"/>
      <c r="ILN1" s="257"/>
      <c r="ILO1" s="257"/>
      <c r="ILP1" s="257"/>
      <c r="ILQ1" s="257"/>
      <c r="ILR1" s="257"/>
      <c r="ILS1" s="257"/>
      <c r="ILT1" s="257"/>
      <c r="ILU1" s="257"/>
      <c r="ILV1" s="257"/>
      <c r="ILW1" s="257"/>
      <c r="ILX1" s="257"/>
      <c r="ILY1" s="257"/>
      <c r="ILZ1" s="257"/>
      <c r="IMA1" s="257"/>
      <c r="IMB1" s="257"/>
      <c r="IMC1" s="257"/>
      <c r="IMD1" s="257"/>
      <c r="IME1" s="257"/>
      <c r="IMF1" s="257"/>
      <c r="IMG1" s="257"/>
      <c r="IMH1" s="257"/>
      <c r="IMI1" s="257"/>
      <c r="IMJ1" s="257"/>
      <c r="IMK1" s="257"/>
      <c r="IML1" s="257"/>
      <c r="IMM1" s="257"/>
      <c r="IMN1" s="257"/>
      <c r="IMO1" s="257"/>
      <c r="IMP1" s="257"/>
      <c r="IMQ1" s="257"/>
      <c r="IMR1" s="257"/>
      <c r="IMS1" s="257"/>
      <c r="IMT1" s="257"/>
      <c r="IMU1" s="257"/>
      <c r="IMV1" s="257"/>
      <c r="IMW1" s="257"/>
      <c r="IMX1" s="257"/>
      <c r="IMY1" s="257"/>
      <c r="IMZ1" s="257"/>
      <c r="INA1" s="257"/>
      <c r="INB1" s="257"/>
      <c r="INC1" s="257"/>
      <c r="IND1" s="257"/>
      <c r="INE1" s="257"/>
      <c r="INF1" s="257"/>
      <c r="ING1" s="257"/>
      <c r="INH1" s="257"/>
      <c r="INI1" s="257"/>
      <c r="INJ1" s="257"/>
      <c r="INK1" s="257"/>
      <c r="INL1" s="257"/>
      <c r="INM1" s="257"/>
      <c r="INN1" s="257"/>
      <c r="INO1" s="257"/>
      <c r="INP1" s="257"/>
      <c r="INQ1" s="257"/>
      <c r="INR1" s="257"/>
      <c r="INS1" s="257"/>
      <c r="INT1" s="257"/>
      <c r="INU1" s="257"/>
      <c r="INV1" s="257"/>
      <c r="INW1" s="257"/>
      <c r="INX1" s="257"/>
      <c r="INY1" s="257"/>
      <c r="INZ1" s="257"/>
      <c r="IOA1" s="257"/>
      <c r="IOB1" s="257"/>
      <c r="IOC1" s="257"/>
      <c r="IOD1" s="257"/>
      <c r="IOE1" s="257"/>
      <c r="IOF1" s="257"/>
      <c r="IOG1" s="257"/>
      <c r="IOH1" s="257"/>
      <c r="IOI1" s="257"/>
      <c r="IOJ1" s="257"/>
      <c r="IOK1" s="257"/>
      <c r="IOL1" s="257"/>
      <c r="IOM1" s="257"/>
      <c r="ION1" s="257"/>
      <c r="IOO1" s="257"/>
      <c r="IOP1" s="257"/>
      <c r="IOQ1" s="257"/>
      <c r="IOR1" s="257"/>
      <c r="IOS1" s="257"/>
      <c r="IOT1" s="257"/>
      <c r="IOU1" s="257"/>
      <c r="IOV1" s="257"/>
      <c r="IOW1" s="257"/>
      <c r="IOX1" s="257"/>
      <c r="IOY1" s="257"/>
      <c r="IOZ1" s="257"/>
      <c r="IPA1" s="257"/>
      <c r="IPB1" s="257"/>
      <c r="IPC1" s="257"/>
      <c r="IPD1" s="257"/>
      <c r="IPE1" s="257"/>
      <c r="IPF1" s="257"/>
      <c r="IPG1" s="257"/>
      <c r="IPH1" s="257"/>
      <c r="IPI1" s="257"/>
      <c r="IPJ1" s="257"/>
      <c r="IPK1" s="257"/>
      <c r="IPL1" s="257"/>
      <c r="IPM1" s="257"/>
      <c r="IPN1" s="257"/>
      <c r="IPO1" s="257"/>
      <c r="IPP1" s="257"/>
      <c r="IPQ1" s="257"/>
      <c r="IPR1" s="257"/>
      <c r="IPS1" s="257"/>
      <c r="IPT1" s="257"/>
      <c r="IPU1" s="257"/>
      <c r="IPV1" s="257"/>
      <c r="IPW1" s="257"/>
      <c r="IPX1" s="257"/>
      <c r="IPY1" s="257"/>
      <c r="IPZ1" s="257"/>
      <c r="IQA1" s="257"/>
      <c r="IQB1" s="257"/>
      <c r="IQC1" s="257"/>
      <c r="IQD1" s="257"/>
      <c r="IQE1" s="257"/>
      <c r="IQF1" s="257"/>
      <c r="IQG1" s="257"/>
      <c r="IQH1" s="257"/>
      <c r="IQI1" s="257"/>
      <c r="IQJ1" s="257"/>
      <c r="IQK1" s="257"/>
      <c r="IQL1" s="257"/>
      <c r="IQM1" s="257"/>
      <c r="IQN1" s="257"/>
      <c r="IQO1" s="257"/>
      <c r="IQP1" s="257"/>
      <c r="IQQ1" s="257"/>
      <c r="IQR1" s="257"/>
      <c r="IQS1" s="257"/>
      <c r="IQT1" s="257"/>
      <c r="IQU1" s="257"/>
      <c r="IQV1" s="257"/>
      <c r="IQW1" s="257"/>
      <c r="IQX1" s="257"/>
      <c r="IQY1" s="257"/>
      <c r="IQZ1" s="257"/>
      <c r="IRA1" s="257"/>
      <c r="IRB1" s="257"/>
      <c r="IRC1" s="257"/>
      <c r="IRD1" s="257"/>
      <c r="IRE1" s="257"/>
      <c r="IRF1" s="257"/>
      <c r="IRG1" s="257"/>
      <c r="IRH1" s="257"/>
      <c r="IRI1" s="257"/>
      <c r="IRJ1" s="257"/>
      <c r="IRK1" s="257"/>
      <c r="IRL1" s="257"/>
      <c r="IRM1" s="257"/>
      <c r="IRN1" s="257"/>
      <c r="IRO1" s="257"/>
      <c r="IRP1" s="257"/>
      <c r="IRQ1" s="257"/>
      <c r="IRR1" s="257"/>
      <c r="IRS1" s="257"/>
      <c r="IRT1" s="257"/>
      <c r="IRU1" s="257"/>
      <c r="IRV1" s="257"/>
      <c r="IRW1" s="257"/>
      <c r="IRX1" s="257"/>
      <c r="IRY1" s="257"/>
      <c r="IRZ1" s="257"/>
      <c r="ISA1" s="257"/>
      <c r="ISB1" s="257"/>
      <c r="ISC1" s="257"/>
      <c r="ISD1" s="257"/>
      <c r="ISE1" s="257"/>
      <c r="ISF1" s="257"/>
      <c r="ISG1" s="257"/>
      <c r="ISH1" s="257"/>
      <c r="ISI1" s="257"/>
      <c r="ISJ1" s="257"/>
      <c r="ISK1" s="257"/>
      <c r="ISL1" s="257"/>
      <c r="ISM1" s="257"/>
      <c r="ISN1" s="257"/>
      <c r="ISO1" s="257"/>
      <c r="ISP1" s="257"/>
      <c r="ISQ1" s="257"/>
      <c r="ISR1" s="257"/>
      <c r="ISS1" s="257"/>
      <c r="IST1" s="257"/>
      <c r="ISU1" s="257"/>
      <c r="ISV1" s="257"/>
      <c r="ISW1" s="257"/>
      <c r="ISX1" s="257"/>
      <c r="ISY1" s="257"/>
      <c r="ISZ1" s="257"/>
      <c r="ITA1" s="257"/>
      <c r="ITB1" s="257"/>
      <c r="ITC1" s="257"/>
      <c r="ITD1" s="257"/>
      <c r="ITE1" s="257"/>
      <c r="ITF1" s="257"/>
      <c r="ITG1" s="257"/>
      <c r="ITH1" s="257"/>
      <c r="ITI1" s="257"/>
      <c r="ITJ1" s="257"/>
      <c r="ITK1" s="257"/>
      <c r="ITL1" s="257"/>
      <c r="ITM1" s="257"/>
      <c r="ITN1" s="257"/>
      <c r="ITO1" s="257"/>
      <c r="ITP1" s="257"/>
      <c r="ITQ1" s="257"/>
      <c r="ITR1" s="257"/>
      <c r="ITS1" s="257"/>
      <c r="ITT1" s="257"/>
      <c r="ITU1" s="257"/>
      <c r="ITV1" s="257"/>
      <c r="ITW1" s="257"/>
      <c r="ITX1" s="257"/>
      <c r="ITY1" s="257"/>
      <c r="ITZ1" s="257"/>
      <c r="IUA1" s="257"/>
      <c r="IUB1" s="257"/>
      <c r="IUC1" s="257"/>
      <c r="IUD1" s="257"/>
      <c r="IUE1" s="257"/>
      <c r="IUF1" s="257"/>
      <c r="IUG1" s="257"/>
      <c r="IUH1" s="257"/>
      <c r="IUI1" s="257"/>
      <c r="IUJ1" s="257"/>
      <c r="IUK1" s="257"/>
      <c r="IUL1" s="257"/>
      <c r="IUM1" s="257"/>
      <c r="IUN1" s="257"/>
      <c r="IUO1" s="257"/>
      <c r="IUP1" s="257"/>
      <c r="IUQ1" s="257"/>
      <c r="IUR1" s="257"/>
      <c r="IUS1" s="257"/>
      <c r="IUT1" s="257"/>
      <c r="IUU1" s="257"/>
      <c r="IUV1" s="257"/>
      <c r="IUW1" s="257"/>
      <c r="IUX1" s="257"/>
      <c r="IUY1" s="257"/>
      <c r="IUZ1" s="257"/>
      <c r="IVA1" s="257"/>
      <c r="IVB1" s="257"/>
      <c r="IVC1" s="257"/>
      <c r="IVD1" s="257"/>
      <c r="IVE1" s="257"/>
      <c r="IVF1" s="257"/>
      <c r="IVG1" s="257"/>
      <c r="IVH1" s="257"/>
      <c r="IVI1" s="257"/>
      <c r="IVJ1" s="257"/>
      <c r="IVK1" s="257"/>
      <c r="IVL1" s="257"/>
      <c r="IVM1" s="257"/>
      <c r="IVN1" s="257"/>
      <c r="IVO1" s="257"/>
      <c r="IVP1" s="257"/>
      <c r="IVQ1" s="257"/>
      <c r="IVR1" s="257"/>
      <c r="IVS1" s="257"/>
      <c r="IVT1" s="257"/>
      <c r="IVU1" s="257"/>
      <c r="IVV1" s="257"/>
      <c r="IVW1" s="257"/>
      <c r="IVX1" s="257"/>
      <c r="IVY1" s="257"/>
      <c r="IVZ1" s="257"/>
      <c r="IWA1" s="257"/>
      <c r="IWB1" s="257"/>
      <c r="IWC1" s="257"/>
      <c r="IWD1" s="257"/>
      <c r="IWE1" s="257"/>
      <c r="IWF1" s="257"/>
      <c r="IWG1" s="257"/>
      <c r="IWH1" s="257"/>
      <c r="IWI1" s="257"/>
      <c r="IWJ1" s="257"/>
      <c r="IWK1" s="257"/>
      <c r="IWL1" s="257"/>
      <c r="IWM1" s="257"/>
      <c r="IWN1" s="257"/>
      <c r="IWO1" s="257"/>
      <c r="IWP1" s="257"/>
      <c r="IWQ1" s="257"/>
      <c r="IWR1" s="257"/>
      <c r="IWS1" s="257"/>
      <c r="IWT1" s="257"/>
      <c r="IWU1" s="257"/>
      <c r="IWV1" s="257"/>
      <c r="IWW1" s="257"/>
      <c r="IWX1" s="257"/>
      <c r="IWY1" s="257"/>
      <c r="IWZ1" s="257"/>
      <c r="IXA1" s="257"/>
      <c r="IXB1" s="257"/>
      <c r="IXC1" s="257"/>
      <c r="IXD1" s="257"/>
      <c r="IXE1" s="257"/>
      <c r="IXF1" s="257"/>
      <c r="IXG1" s="257"/>
      <c r="IXH1" s="257"/>
      <c r="IXI1" s="257"/>
      <c r="IXJ1" s="257"/>
      <c r="IXK1" s="257"/>
      <c r="IXL1" s="257"/>
      <c r="IXM1" s="257"/>
      <c r="IXN1" s="257"/>
      <c r="IXO1" s="257"/>
      <c r="IXP1" s="257"/>
      <c r="IXQ1" s="257"/>
      <c r="IXR1" s="257"/>
      <c r="IXS1" s="257"/>
      <c r="IXT1" s="257"/>
      <c r="IXU1" s="257"/>
      <c r="IXV1" s="257"/>
      <c r="IXW1" s="257"/>
      <c r="IXX1" s="257"/>
      <c r="IXY1" s="257"/>
      <c r="IXZ1" s="257"/>
      <c r="IYA1" s="257"/>
      <c r="IYB1" s="257"/>
      <c r="IYC1" s="257"/>
      <c r="IYD1" s="257"/>
      <c r="IYE1" s="257"/>
      <c r="IYF1" s="257"/>
      <c r="IYG1" s="257"/>
      <c r="IYH1" s="257"/>
      <c r="IYI1" s="257"/>
      <c r="IYJ1" s="257"/>
      <c r="IYK1" s="257"/>
      <c r="IYL1" s="257"/>
      <c r="IYM1" s="257"/>
      <c r="IYN1" s="257"/>
      <c r="IYO1" s="257"/>
      <c r="IYP1" s="257"/>
      <c r="IYQ1" s="257"/>
      <c r="IYR1" s="257"/>
      <c r="IYS1" s="257"/>
      <c r="IYT1" s="257"/>
      <c r="IYU1" s="257"/>
      <c r="IYV1" s="257"/>
      <c r="IYW1" s="257"/>
      <c r="IYX1" s="257"/>
      <c r="IYY1" s="257"/>
      <c r="IYZ1" s="257"/>
      <c r="IZA1" s="257"/>
      <c r="IZB1" s="257"/>
      <c r="IZC1" s="257"/>
      <c r="IZD1" s="257"/>
      <c r="IZE1" s="257"/>
      <c r="IZF1" s="257"/>
      <c r="IZG1" s="257"/>
      <c r="IZH1" s="257"/>
      <c r="IZI1" s="257"/>
      <c r="IZJ1" s="257"/>
      <c r="IZK1" s="257"/>
      <c r="IZL1" s="257"/>
      <c r="IZM1" s="257"/>
      <c r="IZN1" s="257"/>
      <c r="IZO1" s="257"/>
      <c r="IZP1" s="257"/>
      <c r="IZQ1" s="257"/>
      <c r="IZR1" s="257"/>
      <c r="IZS1" s="257"/>
      <c r="IZT1" s="257"/>
      <c r="IZU1" s="257"/>
      <c r="IZV1" s="257"/>
      <c r="IZW1" s="257"/>
      <c r="IZX1" s="257"/>
      <c r="IZY1" s="257"/>
      <c r="IZZ1" s="257"/>
      <c r="JAA1" s="257"/>
      <c r="JAB1" s="257"/>
      <c r="JAC1" s="257"/>
      <c r="JAD1" s="257"/>
      <c r="JAE1" s="257"/>
      <c r="JAF1" s="257"/>
      <c r="JAG1" s="257"/>
      <c r="JAH1" s="257"/>
      <c r="JAI1" s="257"/>
      <c r="JAJ1" s="257"/>
      <c r="JAK1" s="257"/>
      <c r="JAL1" s="257"/>
      <c r="JAM1" s="257"/>
      <c r="JAN1" s="257"/>
      <c r="JAO1" s="257"/>
      <c r="JAP1" s="257"/>
      <c r="JAQ1" s="257"/>
      <c r="JAR1" s="257"/>
      <c r="JAS1" s="257"/>
      <c r="JAT1" s="257"/>
      <c r="JAU1" s="257"/>
      <c r="JAV1" s="257"/>
      <c r="JAW1" s="257"/>
      <c r="JAX1" s="257"/>
      <c r="JAY1" s="257"/>
      <c r="JAZ1" s="257"/>
      <c r="JBA1" s="257"/>
      <c r="JBB1" s="257"/>
      <c r="JBC1" s="257"/>
      <c r="JBD1" s="257"/>
      <c r="JBE1" s="257"/>
      <c r="JBF1" s="257"/>
      <c r="JBG1" s="257"/>
      <c r="JBH1" s="257"/>
      <c r="JBI1" s="257"/>
      <c r="JBJ1" s="257"/>
      <c r="JBK1" s="257"/>
      <c r="JBL1" s="257"/>
      <c r="JBM1" s="257"/>
      <c r="JBN1" s="257"/>
      <c r="JBO1" s="257"/>
      <c r="JBP1" s="257"/>
      <c r="JBQ1" s="257"/>
      <c r="JBR1" s="257"/>
      <c r="JBS1" s="257"/>
      <c r="JBT1" s="257"/>
      <c r="JBU1" s="257"/>
      <c r="JBV1" s="257"/>
      <c r="JBW1" s="257"/>
      <c r="JBX1" s="257"/>
      <c r="JBY1" s="257"/>
      <c r="JBZ1" s="257"/>
      <c r="JCA1" s="257"/>
      <c r="JCB1" s="257"/>
      <c r="JCC1" s="257"/>
      <c r="JCD1" s="257"/>
      <c r="JCE1" s="257"/>
      <c r="JCF1" s="257"/>
      <c r="JCG1" s="257"/>
      <c r="JCH1" s="257"/>
      <c r="JCI1" s="257"/>
      <c r="JCJ1" s="257"/>
      <c r="JCK1" s="257"/>
      <c r="JCL1" s="257"/>
      <c r="JCM1" s="257"/>
      <c r="JCN1" s="257"/>
      <c r="JCO1" s="257"/>
      <c r="JCP1" s="257"/>
      <c r="JCQ1" s="257"/>
      <c r="JCR1" s="257"/>
      <c r="JCS1" s="257"/>
      <c r="JCT1" s="257"/>
      <c r="JCU1" s="257"/>
      <c r="JCV1" s="257"/>
      <c r="JCW1" s="257"/>
      <c r="JCX1" s="257"/>
      <c r="JCY1" s="257"/>
      <c r="JCZ1" s="257"/>
      <c r="JDA1" s="257"/>
      <c r="JDB1" s="257"/>
      <c r="JDC1" s="257"/>
      <c r="JDD1" s="257"/>
      <c r="JDE1" s="257"/>
      <c r="JDF1" s="257"/>
      <c r="JDG1" s="257"/>
      <c r="JDH1" s="257"/>
      <c r="JDI1" s="257"/>
      <c r="JDJ1" s="257"/>
      <c r="JDK1" s="257"/>
      <c r="JDL1" s="257"/>
      <c r="JDM1" s="257"/>
      <c r="JDN1" s="257"/>
      <c r="JDO1" s="257"/>
      <c r="JDP1" s="257"/>
      <c r="JDQ1" s="257"/>
      <c r="JDR1" s="257"/>
      <c r="JDS1" s="257"/>
      <c r="JDT1" s="257"/>
      <c r="JDU1" s="257"/>
      <c r="JDV1" s="257"/>
      <c r="JDW1" s="257"/>
      <c r="JDX1" s="257"/>
      <c r="JDY1" s="257"/>
      <c r="JDZ1" s="257"/>
      <c r="JEA1" s="257"/>
      <c r="JEB1" s="257"/>
      <c r="JEC1" s="257"/>
      <c r="JED1" s="257"/>
      <c r="JEE1" s="257"/>
      <c r="JEF1" s="257"/>
      <c r="JEG1" s="257"/>
      <c r="JEH1" s="257"/>
      <c r="JEI1" s="257"/>
      <c r="JEJ1" s="257"/>
      <c r="JEK1" s="257"/>
      <c r="JEL1" s="257"/>
      <c r="JEM1" s="257"/>
      <c r="JEN1" s="257"/>
      <c r="JEO1" s="257"/>
      <c r="JEP1" s="257"/>
      <c r="JEQ1" s="257"/>
      <c r="JER1" s="257"/>
      <c r="JES1" s="257"/>
      <c r="JET1" s="257"/>
      <c r="JEU1" s="257"/>
      <c r="JEV1" s="257"/>
      <c r="JEW1" s="257"/>
      <c r="JEX1" s="257"/>
      <c r="JEY1" s="257"/>
      <c r="JEZ1" s="257"/>
      <c r="JFA1" s="257"/>
      <c r="JFB1" s="257"/>
      <c r="JFC1" s="257"/>
      <c r="JFD1" s="257"/>
      <c r="JFE1" s="257"/>
      <c r="JFF1" s="257"/>
      <c r="JFG1" s="257"/>
      <c r="JFH1" s="257"/>
      <c r="JFI1" s="257"/>
      <c r="JFJ1" s="257"/>
      <c r="JFK1" s="257"/>
      <c r="JFL1" s="257"/>
      <c r="JFM1" s="257"/>
      <c r="JFN1" s="257"/>
      <c r="JFO1" s="257"/>
      <c r="JFP1" s="257"/>
      <c r="JFQ1" s="257"/>
      <c r="JFR1" s="257"/>
      <c r="JFS1" s="257"/>
      <c r="JFT1" s="257"/>
      <c r="JFU1" s="257"/>
      <c r="JFV1" s="257"/>
      <c r="JFW1" s="257"/>
      <c r="JFX1" s="257"/>
      <c r="JFY1" s="257"/>
      <c r="JFZ1" s="257"/>
      <c r="JGA1" s="257"/>
      <c r="JGB1" s="257"/>
      <c r="JGC1" s="257"/>
      <c r="JGD1" s="257"/>
      <c r="JGE1" s="257"/>
      <c r="JGF1" s="257"/>
      <c r="JGG1" s="257"/>
      <c r="JGH1" s="257"/>
      <c r="JGI1" s="257"/>
      <c r="JGJ1" s="257"/>
      <c r="JGK1" s="257"/>
      <c r="JGL1" s="257"/>
      <c r="JGM1" s="257"/>
      <c r="JGN1" s="257"/>
      <c r="JGO1" s="257"/>
      <c r="JGP1" s="257"/>
      <c r="JGQ1" s="257"/>
      <c r="JGR1" s="257"/>
      <c r="JGS1" s="257"/>
      <c r="JGT1" s="257"/>
      <c r="JGU1" s="257"/>
      <c r="JGV1" s="257"/>
      <c r="JGW1" s="257"/>
      <c r="JGX1" s="257"/>
      <c r="JGY1" s="257"/>
      <c r="JGZ1" s="257"/>
      <c r="JHA1" s="257"/>
      <c r="JHB1" s="257"/>
      <c r="JHC1" s="257"/>
      <c r="JHD1" s="257"/>
      <c r="JHE1" s="257"/>
      <c r="JHF1" s="257"/>
      <c r="JHG1" s="257"/>
      <c r="JHH1" s="257"/>
      <c r="JHI1" s="257"/>
      <c r="JHJ1" s="257"/>
      <c r="JHK1" s="257"/>
      <c r="JHL1" s="257"/>
      <c r="JHM1" s="257"/>
      <c r="JHN1" s="257"/>
      <c r="JHO1" s="257"/>
      <c r="JHP1" s="257"/>
      <c r="JHQ1" s="257"/>
      <c r="JHR1" s="257"/>
      <c r="JHS1" s="257"/>
      <c r="JHT1" s="257"/>
      <c r="JHU1" s="257"/>
      <c r="JHV1" s="257"/>
      <c r="JHW1" s="257"/>
      <c r="JHX1" s="257"/>
      <c r="JHY1" s="257"/>
      <c r="JHZ1" s="257"/>
      <c r="JIA1" s="257"/>
      <c r="JIB1" s="257"/>
      <c r="JIC1" s="257"/>
      <c r="JID1" s="257"/>
      <c r="JIE1" s="257"/>
      <c r="JIF1" s="257"/>
      <c r="JIG1" s="257"/>
      <c r="JIH1" s="257"/>
      <c r="JII1" s="257"/>
      <c r="JIJ1" s="257"/>
      <c r="JIK1" s="257"/>
      <c r="JIL1" s="257"/>
      <c r="JIM1" s="257"/>
      <c r="JIN1" s="257"/>
      <c r="JIO1" s="257"/>
      <c r="JIP1" s="257"/>
      <c r="JIQ1" s="257"/>
      <c r="JIR1" s="257"/>
      <c r="JIS1" s="257"/>
      <c r="JIT1" s="257"/>
      <c r="JIU1" s="257"/>
      <c r="JIV1" s="257"/>
      <c r="JIW1" s="257"/>
      <c r="JIX1" s="257"/>
      <c r="JIY1" s="257"/>
      <c r="JIZ1" s="257"/>
      <c r="JJA1" s="257"/>
      <c r="JJB1" s="257"/>
      <c r="JJC1" s="257"/>
      <c r="JJD1" s="257"/>
      <c r="JJE1" s="257"/>
      <c r="JJF1" s="257"/>
      <c r="JJG1" s="257"/>
      <c r="JJH1" s="257"/>
      <c r="JJI1" s="257"/>
      <c r="JJJ1" s="257"/>
      <c r="JJK1" s="257"/>
      <c r="JJL1" s="257"/>
      <c r="JJM1" s="257"/>
      <c r="JJN1" s="257"/>
      <c r="JJO1" s="257"/>
      <c r="JJP1" s="257"/>
      <c r="JJQ1" s="257"/>
      <c r="JJR1" s="257"/>
      <c r="JJS1" s="257"/>
      <c r="JJT1" s="257"/>
      <c r="JJU1" s="257"/>
      <c r="JJV1" s="257"/>
      <c r="JJW1" s="257"/>
      <c r="JJX1" s="257"/>
      <c r="JJY1" s="257"/>
      <c r="JJZ1" s="257"/>
      <c r="JKA1" s="257"/>
      <c r="JKB1" s="257"/>
      <c r="JKC1" s="257"/>
      <c r="JKD1" s="257"/>
      <c r="JKE1" s="257"/>
      <c r="JKF1" s="257"/>
      <c r="JKG1" s="257"/>
      <c r="JKH1" s="257"/>
      <c r="JKI1" s="257"/>
      <c r="JKJ1" s="257"/>
      <c r="JKK1" s="257"/>
      <c r="JKL1" s="257"/>
      <c r="JKM1" s="257"/>
      <c r="JKN1" s="257"/>
      <c r="JKO1" s="257"/>
      <c r="JKP1" s="257"/>
      <c r="JKQ1" s="257"/>
      <c r="JKR1" s="257"/>
      <c r="JKS1" s="257"/>
      <c r="JKT1" s="257"/>
      <c r="JKU1" s="257"/>
      <c r="JKV1" s="257"/>
      <c r="JKW1" s="257"/>
      <c r="JKX1" s="257"/>
      <c r="JKY1" s="257"/>
      <c r="JKZ1" s="257"/>
      <c r="JLA1" s="257"/>
      <c r="JLB1" s="257"/>
      <c r="JLC1" s="257"/>
      <c r="JLD1" s="257"/>
      <c r="JLE1" s="257"/>
      <c r="JLF1" s="257"/>
      <c r="JLG1" s="257"/>
      <c r="JLH1" s="257"/>
      <c r="JLI1" s="257"/>
      <c r="JLJ1" s="257"/>
      <c r="JLK1" s="257"/>
      <c r="JLL1" s="257"/>
      <c r="JLM1" s="257"/>
      <c r="JLN1" s="257"/>
      <c r="JLO1" s="257"/>
      <c r="JLP1" s="257"/>
      <c r="JLQ1" s="257"/>
      <c r="JLR1" s="257"/>
      <c r="JLS1" s="257"/>
      <c r="JLT1" s="257"/>
      <c r="JLU1" s="257"/>
      <c r="JLV1" s="257"/>
      <c r="JLW1" s="257"/>
      <c r="JLX1" s="257"/>
      <c r="JLY1" s="257"/>
      <c r="JLZ1" s="257"/>
      <c r="JMA1" s="257"/>
      <c r="JMB1" s="257"/>
      <c r="JMC1" s="257"/>
      <c r="JMD1" s="257"/>
      <c r="JME1" s="257"/>
      <c r="JMF1" s="257"/>
      <c r="JMG1" s="257"/>
      <c r="JMH1" s="257"/>
      <c r="JMI1" s="257"/>
      <c r="JMJ1" s="257"/>
      <c r="JMK1" s="257"/>
      <c r="JML1" s="257"/>
      <c r="JMM1" s="257"/>
      <c r="JMN1" s="257"/>
      <c r="JMO1" s="257"/>
      <c r="JMP1" s="257"/>
      <c r="JMQ1" s="257"/>
      <c r="JMR1" s="257"/>
      <c r="JMS1" s="257"/>
      <c r="JMT1" s="257"/>
      <c r="JMU1" s="257"/>
      <c r="JMV1" s="257"/>
      <c r="JMW1" s="257"/>
      <c r="JMX1" s="257"/>
      <c r="JMY1" s="257"/>
      <c r="JMZ1" s="257"/>
      <c r="JNA1" s="257"/>
      <c r="JNB1" s="257"/>
      <c r="JNC1" s="257"/>
      <c r="JND1" s="257"/>
      <c r="JNE1" s="257"/>
      <c r="JNF1" s="257"/>
      <c r="JNG1" s="257"/>
      <c r="JNH1" s="257"/>
      <c r="JNI1" s="257"/>
      <c r="JNJ1" s="257"/>
      <c r="JNK1" s="257"/>
      <c r="JNL1" s="257"/>
      <c r="JNM1" s="257"/>
      <c r="JNN1" s="257"/>
      <c r="JNO1" s="257"/>
      <c r="JNP1" s="257"/>
      <c r="JNQ1" s="257"/>
      <c r="JNR1" s="257"/>
      <c r="JNS1" s="257"/>
      <c r="JNT1" s="257"/>
      <c r="JNU1" s="257"/>
      <c r="JNV1" s="257"/>
      <c r="JNW1" s="257"/>
      <c r="JNX1" s="257"/>
      <c r="JNY1" s="257"/>
      <c r="JNZ1" s="257"/>
      <c r="JOA1" s="257"/>
      <c r="JOB1" s="257"/>
      <c r="JOC1" s="257"/>
      <c r="JOD1" s="257"/>
      <c r="JOE1" s="257"/>
      <c r="JOF1" s="257"/>
      <c r="JOG1" s="257"/>
      <c r="JOH1" s="257"/>
      <c r="JOI1" s="257"/>
      <c r="JOJ1" s="257"/>
      <c r="JOK1" s="257"/>
      <c r="JOL1" s="257"/>
      <c r="JOM1" s="257"/>
      <c r="JON1" s="257"/>
      <c r="JOO1" s="257"/>
      <c r="JOP1" s="257"/>
      <c r="JOQ1" s="257"/>
      <c r="JOR1" s="257"/>
      <c r="JOS1" s="257"/>
      <c r="JOT1" s="257"/>
      <c r="JOU1" s="257"/>
      <c r="JOV1" s="257"/>
      <c r="JOW1" s="257"/>
      <c r="JOX1" s="257"/>
      <c r="JOY1" s="257"/>
      <c r="JOZ1" s="257"/>
      <c r="JPA1" s="257"/>
      <c r="JPB1" s="257"/>
      <c r="JPC1" s="257"/>
      <c r="JPD1" s="257"/>
      <c r="JPE1" s="257"/>
      <c r="JPF1" s="257"/>
      <c r="JPG1" s="257"/>
      <c r="JPH1" s="257"/>
      <c r="JPI1" s="257"/>
      <c r="JPJ1" s="257"/>
      <c r="JPK1" s="257"/>
      <c r="JPL1" s="257"/>
      <c r="JPM1" s="257"/>
      <c r="JPN1" s="257"/>
      <c r="JPO1" s="257"/>
      <c r="JPP1" s="257"/>
      <c r="JPQ1" s="257"/>
      <c r="JPR1" s="257"/>
      <c r="JPS1" s="257"/>
      <c r="JPT1" s="257"/>
      <c r="JPU1" s="257"/>
      <c r="JPV1" s="257"/>
      <c r="JPW1" s="257"/>
      <c r="JPX1" s="257"/>
      <c r="JPY1" s="257"/>
      <c r="JPZ1" s="257"/>
      <c r="JQA1" s="257"/>
      <c r="JQB1" s="257"/>
      <c r="JQC1" s="257"/>
      <c r="JQD1" s="257"/>
      <c r="JQE1" s="257"/>
      <c r="JQF1" s="257"/>
      <c r="JQG1" s="257"/>
      <c r="JQH1" s="257"/>
      <c r="JQI1" s="257"/>
      <c r="JQJ1" s="257"/>
      <c r="JQK1" s="257"/>
      <c r="JQL1" s="257"/>
      <c r="JQM1" s="257"/>
      <c r="JQN1" s="257"/>
      <c r="JQO1" s="257"/>
      <c r="JQP1" s="257"/>
      <c r="JQQ1" s="257"/>
      <c r="JQR1" s="257"/>
      <c r="JQS1" s="257"/>
      <c r="JQT1" s="257"/>
      <c r="JQU1" s="257"/>
      <c r="JQV1" s="257"/>
      <c r="JQW1" s="257"/>
      <c r="JQX1" s="257"/>
      <c r="JQY1" s="257"/>
      <c r="JQZ1" s="257"/>
      <c r="JRA1" s="257"/>
      <c r="JRB1" s="257"/>
      <c r="JRC1" s="257"/>
      <c r="JRD1" s="257"/>
      <c r="JRE1" s="257"/>
      <c r="JRF1" s="257"/>
      <c r="JRG1" s="257"/>
      <c r="JRH1" s="257"/>
      <c r="JRI1" s="257"/>
      <c r="JRJ1" s="257"/>
      <c r="JRK1" s="257"/>
      <c r="JRL1" s="257"/>
      <c r="JRM1" s="257"/>
      <c r="JRN1" s="257"/>
      <c r="JRO1" s="257"/>
      <c r="JRP1" s="257"/>
      <c r="JRQ1" s="257"/>
      <c r="JRR1" s="257"/>
      <c r="JRS1" s="257"/>
      <c r="JRT1" s="257"/>
      <c r="JRU1" s="257"/>
      <c r="JRV1" s="257"/>
      <c r="JRW1" s="257"/>
      <c r="JRX1" s="257"/>
      <c r="JRY1" s="257"/>
      <c r="JRZ1" s="257"/>
      <c r="JSA1" s="257"/>
      <c r="JSB1" s="257"/>
      <c r="JSC1" s="257"/>
      <c r="JSD1" s="257"/>
      <c r="JSE1" s="257"/>
      <c r="JSF1" s="257"/>
      <c r="JSG1" s="257"/>
      <c r="JSH1" s="257"/>
      <c r="JSI1" s="257"/>
      <c r="JSJ1" s="257"/>
      <c r="JSK1" s="257"/>
      <c r="JSL1" s="257"/>
      <c r="JSM1" s="257"/>
      <c r="JSN1" s="257"/>
      <c r="JSO1" s="257"/>
      <c r="JSP1" s="257"/>
      <c r="JSQ1" s="257"/>
      <c r="JSR1" s="257"/>
      <c r="JSS1" s="257"/>
      <c r="JST1" s="257"/>
      <c r="JSU1" s="257"/>
      <c r="JSV1" s="257"/>
      <c r="JSW1" s="257"/>
      <c r="JSX1" s="257"/>
      <c r="JSY1" s="257"/>
      <c r="JSZ1" s="257"/>
      <c r="JTA1" s="257"/>
      <c r="JTB1" s="257"/>
      <c r="JTC1" s="257"/>
      <c r="JTD1" s="257"/>
      <c r="JTE1" s="257"/>
      <c r="JTF1" s="257"/>
      <c r="JTG1" s="257"/>
      <c r="JTH1" s="257"/>
      <c r="JTI1" s="257"/>
      <c r="JTJ1" s="257"/>
      <c r="JTK1" s="257"/>
      <c r="JTL1" s="257"/>
      <c r="JTM1" s="257"/>
      <c r="JTN1" s="257"/>
      <c r="JTO1" s="257"/>
      <c r="JTP1" s="257"/>
      <c r="JTQ1" s="257"/>
      <c r="JTR1" s="257"/>
      <c r="JTS1" s="257"/>
      <c r="JTT1" s="257"/>
      <c r="JTU1" s="257"/>
      <c r="JTV1" s="257"/>
      <c r="JTW1" s="257"/>
      <c r="JTX1" s="257"/>
      <c r="JTY1" s="257"/>
      <c r="JTZ1" s="257"/>
      <c r="JUA1" s="257"/>
      <c r="JUB1" s="257"/>
      <c r="JUC1" s="257"/>
      <c r="JUD1" s="257"/>
      <c r="JUE1" s="257"/>
      <c r="JUF1" s="257"/>
      <c r="JUG1" s="257"/>
      <c r="JUH1" s="257"/>
      <c r="JUI1" s="257"/>
      <c r="JUJ1" s="257"/>
      <c r="JUK1" s="257"/>
      <c r="JUL1" s="257"/>
      <c r="JUM1" s="257"/>
      <c r="JUN1" s="257"/>
      <c r="JUO1" s="257"/>
      <c r="JUP1" s="257"/>
      <c r="JUQ1" s="257"/>
      <c r="JUR1" s="257"/>
      <c r="JUS1" s="257"/>
      <c r="JUT1" s="257"/>
      <c r="JUU1" s="257"/>
      <c r="JUV1" s="257"/>
      <c r="JUW1" s="257"/>
      <c r="JUX1" s="257"/>
      <c r="JUY1" s="257"/>
      <c r="JUZ1" s="257"/>
      <c r="JVA1" s="257"/>
      <c r="JVB1" s="257"/>
      <c r="JVC1" s="257"/>
      <c r="JVD1" s="257"/>
      <c r="JVE1" s="257"/>
      <c r="JVF1" s="257"/>
      <c r="JVG1" s="257"/>
      <c r="JVH1" s="257"/>
      <c r="JVI1" s="257"/>
      <c r="JVJ1" s="257"/>
      <c r="JVK1" s="257"/>
      <c r="JVL1" s="257"/>
      <c r="JVM1" s="257"/>
      <c r="JVN1" s="257"/>
      <c r="JVO1" s="257"/>
      <c r="JVP1" s="257"/>
      <c r="JVQ1" s="257"/>
      <c r="JVR1" s="257"/>
      <c r="JVS1" s="257"/>
      <c r="JVT1" s="257"/>
      <c r="JVU1" s="257"/>
      <c r="JVV1" s="257"/>
      <c r="JVW1" s="257"/>
      <c r="JVX1" s="257"/>
      <c r="JVY1" s="257"/>
      <c r="JVZ1" s="257"/>
      <c r="JWA1" s="257"/>
      <c r="JWB1" s="257"/>
      <c r="JWC1" s="257"/>
      <c r="JWD1" s="257"/>
      <c r="JWE1" s="257"/>
      <c r="JWF1" s="257"/>
      <c r="JWG1" s="257"/>
      <c r="JWH1" s="257"/>
      <c r="JWI1" s="257"/>
      <c r="JWJ1" s="257"/>
      <c r="JWK1" s="257"/>
      <c r="JWL1" s="257"/>
      <c r="JWM1" s="257"/>
      <c r="JWN1" s="257"/>
      <c r="JWO1" s="257"/>
      <c r="JWP1" s="257"/>
      <c r="JWQ1" s="257"/>
      <c r="JWR1" s="257"/>
      <c r="JWS1" s="257"/>
      <c r="JWT1" s="257"/>
      <c r="JWU1" s="257"/>
      <c r="JWV1" s="257"/>
      <c r="JWW1" s="257"/>
      <c r="JWX1" s="257"/>
      <c r="JWY1" s="257"/>
      <c r="JWZ1" s="257"/>
      <c r="JXA1" s="257"/>
      <c r="JXB1" s="257"/>
      <c r="JXC1" s="257"/>
      <c r="JXD1" s="257"/>
      <c r="JXE1" s="257"/>
      <c r="JXF1" s="257"/>
      <c r="JXG1" s="257"/>
      <c r="JXH1" s="257"/>
      <c r="JXI1" s="257"/>
      <c r="JXJ1" s="257"/>
      <c r="JXK1" s="257"/>
      <c r="JXL1" s="257"/>
      <c r="JXM1" s="257"/>
      <c r="JXN1" s="257"/>
      <c r="JXO1" s="257"/>
      <c r="JXP1" s="257"/>
      <c r="JXQ1" s="257"/>
      <c r="JXR1" s="257"/>
      <c r="JXS1" s="257"/>
      <c r="JXT1" s="257"/>
      <c r="JXU1" s="257"/>
      <c r="JXV1" s="257"/>
      <c r="JXW1" s="257"/>
      <c r="JXX1" s="257"/>
      <c r="JXY1" s="257"/>
      <c r="JXZ1" s="257"/>
      <c r="JYA1" s="257"/>
      <c r="JYB1" s="257"/>
      <c r="JYC1" s="257"/>
      <c r="JYD1" s="257"/>
      <c r="JYE1" s="257"/>
      <c r="JYF1" s="257"/>
      <c r="JYG1" s="257"/>
      <c r="JYH1" s="257"/>
      <c r="JYI1" s="257"/>
      <c r="JYJ1" s="257"/>
      <c r="JYK1" s="257"/>
      <c r="JYL1" s="257"/>
      <c r="JYM1" s="257"/>
      <c r="JYN1" s="257"/>
      <c r="JYO1" s="257"/>
      <c r="JYP1" s="257"/>
      <c r="JYQ1" s="257"/>
      <c r="JYR1" s="257"/>
      <c r="JYS1" s="257"/>
      <c r="JYT1" s="257"/>
      <c r="JYU1" s="257"/>
      <c r="JYV1" s="257"/>
      <c r="JYW1" s="257"/>
      <c r="JYX1" s="257"/>
      <c r="JYY1" s="257"/>
      <c r="JYZ1" s="257"/>
      <c r="JZA1" s="257"/>
      <c r="JZB1" s="257"/>
      <c r="JZC1" s="257"/>
      <c r="JZD1" s="257"/>
      <c r="JZE1" s="257"/>
      <c r="JZF1" s="257"/>
      <c r="JZG1" s="257"/>
      <c r="JZH1" s="257"/>
      <c r="JZI1" s="257"/>
      <c r="JZJ1" s="257"/>
      <c r="JZK1" s="257"/>
      <c r="JZL1" s="257"/>
      <c r="JZM1" s="257"/>
      <c r="JZN1" s="257"/>
      <c r="JZO1" s="257"/>
      <c r="JZP1" s="257"/>
      <c r="JZQ1" s="257"/>
      <c r="JZR1" s="257"/>
      <c r="JZS1" s="257"/>
      <c r="JZT1" s="257"/>
      <c r="JZU1" s="257"/>
      <c r="JZV1" s="257"/>
      <c r="JZW1" s="257"/>
      <c r="JZX1" s="257"/>
      <c r="JZY1" s="257"/>
      <c r="JZZ1" s="257"/>
      <c r="KAA1" s="257"/>
      <c r="KAB1" s="257"/>
      <c r="KAC1" s="257"/>
      <c r="KAD1" s="257"/>
      <c r="KAE1" s="257"/>
      <c r="KAF1" s="257"/>
      <c r="KAG1" s="257"/>
      <c r="KAH1" s="257"/>
      <c r="KAI1" s="257"/>
      <c r="KAJ1" s="257"/>
      <c r="KAK1" s="257"/>
      <c r="KAL1" s="257"/>
      <c r="KAM1" s="257"/>
      <c r="KAN1" s="257"/>
      <c r="KAO1" s="257"/>
      <c r="KAP1" s="257"/>
      <c r="KAQ1" s="257"/>
      <c r="KAR1" s="257"/>
      <c r="KAS1" s="257"/>
      <c r="KAT1" s="257"/>
      <c r="KAU1" s="257"/>
      <c r="KAV1" s="257"/>
      <c r="KAW1" s="257"/>
      <c r="KAX1" s="257"/>
      <c r="KAY1" s="257"/>
      <c r="KAZ1" s="257"/>
      <c r="KBA1" s="257"/>
      <c r="KBB1" s="257"/>
      <c r="KBC1" s="257"/>
      <c r="KBD1" s="257"/>
      <c r="KBE1" s="257"/>
      <c r="KBF1" s="257"/>
      <c r="KBG1" s="257"/>
      <c r="KBH1" s="257"/>
      <c r="KBI1" s="257"/>
      <c r="KBJ1" s="257"/>
      <c r="KBK1" s="257"/>
      <c r="KBL1" s="257"/>
      <c r="KBM1" s="257"/>
      <c r="KBN1" s="257"/>
      <c r="KBO1" s="257"/>
      <c r="KBP1" s="257"/>
      <c r="KBQ1" s="257"/>
      <c r="KBR1" s="257"/>
      <c r="KBS1" s="257"/>
      <c r="KBT1" s="257"/>
      <c r="KBU1" s="257"/>
      <c r="KBV1" s="257"/>
      <c r="KBW1" s="257"/>
      <c r="KBX1" s="257"/>
      <c r="KBY1" s="257"/>
      <c r="KBZ1" s="257"/>
      <c r="KCA1" s="257"/>
      <c r="KCB1" s="257"/>
      <c r="KCC1" s="257"/>
      <c r="KCD1" s="257"/>
      <c r="KCE1" s="257"/>
      <c r="KCF1" s="257"/>
      <c r="KCG1" s="257"/>
      <c r="KCH1" s="257"/>
      <c r="KCI1" s="257"/>
      <c r="KCJ1" s="257"/>
      <c r="KCK1" s="257"/>
      <c r="KCL1" s="257"/>
      <c r="KCM1" s="257"/>
      <c r="KCN1" s="257"/>
      <c r="KCO1" s="257"/>
      <c r="KCP1" s="257"/>
      <c r="KCQ1" s="257"/>
      <c r="KCR1" s="257"/>
      <c r="KCS1" s="257"/>
      <c r="KCT1" s="257"/>
      <c r="KCU1" s="257"/>
      <c r="KCV1" s="257"/>
      <c r="KCW1" s="257"/>
      <c r="KCX1" s="257"/>
      <c r="KCY1" s="257"/>
      <c r="KCZ1" s="257"/>
      <c r="KDA1" s="257"/>
      <c r="KDB1" s="257"/>
      <c r="KDC1" s="257"/>
      <c r="KDD1" s="257"/>
      <c r="KDE1" s="257"/>
      <c r="KDF1" s="257"/>
      <c r="KDG1" s="257"/>
      <c r="KDH1" s="257"/>
      <c r="KDI1" s="257"/>
      <c r="KDJ1" s="257"/>
      <c r="KDK1" s="257"/>
      <c r="KDL1" s="257"/>
      <c r="KDM1" s="257"/>
      <c r="KDN1" s="257"/>
      <c r="KDO1" s="257"/>
      <c r="KDP1" s="257"/>
      <c r="KDQ1" s="257"/>
      <c r="KDR1" s="257"/>
      <c r="KDS1" s="257"/>
      <c r="KDT1" s="257"/>
      <c r="KDU1" s="257"/>
      <c r="KDV1" s="257"/>
      <c r="KDW1" s="257"/>
      <c r="KDX1" s="257"/>
      <c r="KDY1" s="257"/>
      <c r="KDZ1" s="257"/>
      <c r="KEA1" s="257"/>
      <c r="KEB1" s="257"/>
      <c r="KEC1" s="257"/>
      <c r="KED1" s="257"/>
      <c r="KEE1" s="257"/>
      <c r="KEF1" s="257"/>
      <c r="KEG1" s="257"/>
      <c r="KEH1" s="257"/>
      <c r="KEI1" s="257"/>
      <c r="KEJ1" s="257"/>
      <c r="KEK1" s="257"/>
      <c r="KEL1" s="257"/>
      <c r="KEM1" s="257"/>
      <c r="KEN1" s="257"/>
      <c r="KEO1" s="257"/>
      <c r="KEP1" s="257"/>
      <c r="KEQ1" s="257"/>
      <c r="KER1" s="257"/>
      <c r="KES1" s="257"/>
      <c r="KET1" s="257"/>
      <c r="KEU1" s="257"/>
      <c r="KEV1" s="257"/>
      <c r="KEW1" s="257"/>
      <c r="KEX1" s="257"/>
      <c r="KEY1" s="257"/>
      <c r="KEZ1" s="257"/>
      <c r="KFA1" s="257"/>
      <c r="KFB1" s="257"/>
      <c r="KFC1" s="257"/>
      <c r="KFD1" s="257"/>
      <c r="KFE1" s="257"/>
      <c r="KFF1" s="257"/>
      <c r="KFG1" s="257"/>
      <c r="KFH1" s="257"/>
      <c r="KFI1" s="257"/>
      <c r="KFJ1" s="257"/>
      <c r="KFK1" s="257"/>
      <c r="KFL1" s="257"/>
      <c r="KFM1" s="257"/>
      <c r="KFN1" s="257"/>
      <c r="KFO1" s="257"/>
      <c r="KFP1" s="257"/>
      <c r="KFQ1" s="257"/>
      <c r="KFR1" s="257"/>
      <c r="KFS1" s="257"/>
      <c r="KFT1" s="257"/>
      <c r="KFU1" s="257"/>
      <c r="KFV1" s="257"/>
      <c r="KFW1" s="257"/>
      <c r="KFX1" s="257"/>
      <c r="KFY1" s="257"/>
      <c r="KFZ1" s="257"/>
      <c r="KGA1" s="257"/>
      <c r="KGB1" s="257"/>
      <c r="KGC1" s="257"/>
      <c r="KGD1" s="257"/>
      <c r="KGE1" s="257"/>
      <c r="KGF1" s="257"/>
      <c r="KGG1" s="257"/>
      <c r="KGH1" s="257"/>
      <c r="KGI1" s="257"/>
      <c r="KGJ1" s="257"/>
      <c r="KGK1" s="257"/>
      <c r="KGL1" s="257"/>
      <c r="KGM1" s="257"/>
      <c r="KGN1" s="257"/>
      <c r="KGO1" s="257"/>
      <c r="KGP1" s="257"/>
      <c r="KGQ1" s="257"/>
      <c r="KGR1" s="257"/>
      <c r="KGS1" s="257"/>
      <c r="KGT1" s="257"/>
      <c r="KGU1" s="257"/>
      <c r="KGV1" s="257"/>
      <c r="KGW1" s="257"/>
      <c r="KGX1" s="257"/>
      <c r="KGY1" s="257"/>
      <c r="KGZ1" s="257"/>
      <c r="KHA1" s="257"/>
      <c r="KHB1" s="257"/>
      <c r="KHC1" s="257"/>
      <c r="KHD1" s="257"/>
      <c r="KHE1" s="257"/>
      <c r="KHF1" s="257"/>
      <c r="KHG1" s="257"/>
      <c r="KHH1" s="257"/>
      <c r="KHI1" s="257"/>
      <c r="KHJ1" s="257"/>
      <c r="KHK1" s="257"/>
      <c r="KHL1" s="257"/>
      <c r="KHM1" s="257"/>
      <c r="KHN1" s="257"/>
      <c r="KHO1" s="257"/>
      <c r="KHP1" s="257"/>
      <c r="KHQ1" s="257"/>
      <c r="KHR1" s="257"/>
      <c r="KHS1" s="257"/>
      <c r="KHT1" s="257"/>
      <c r="KHU1" s="257"/>
      <c r="KHV1" s="257"/>
      <c r="KHW1" s="257"/>
      <c r="KHX1" s="257"/>
      <c r="KHY1" s="257"/>
      <c r="KHZ1" s="257"/>
      <c r="KIA1" s="257"/>
      <c r="KIB1" s="257"/>
      <c r="KIC1" s="257"/>
      <c r="KID1" s="257"/>
      <c r="KIE1" s="257"/>
      <c r="KIF1" s="257"/>
      <c r="KIG1" s="257"/>
      <c r="KIH1" s="257"/>
      <c r="KII1" s="257"/>
      <c r="KIJ1" s="257"/>
      <c r="KIK1" s="257"/>
      <c r="KIL1" s="257"/>
      <c r="KIM1" s="257"/>
      <c r="KIN1" s="257"/>
      <c r="KIO1" s="257"/>
      <c r="KIP1" s="257"/>
      <c r="KIQ1" s="257"/>
      <c r="KIR1" s="257"/>
      <c r="KIS1" s="257"/>
      <c r="KIT1" s="257"/>
      <c r="KIU1" s="257"/>
      <c r="KIV1" s="257"/>
      <c r="KIW1" s="257"/>
      <c r="KIX1" s="257"/>
      <c r="KIY1" s="257"/>
      <c r="KIZ1" s="257"/>
      <c r="KJA1" s="257"/>
      <c r="KJB1" s="257"/>
      <c r="KJC1" s="257"/>
      <c r="KJD1" s="257"/>
      <c r="KJE1" s="257"/>
      <c r="KJF1" s="257"/>
      <c r="KJG1" s="257"/>
      <c r="KJH1" s="257"/>
      <c r="KJI1" s="257"/>
      <c r="KJJ1" s="257"/>
      <c r="KJK1" s="257"/>
      <c r="KJL1" s="257"/>
      <c r="KJM1" s="257"/>
      <c r="KJN1" s="257"/>
      <c r="KJO1" s="257"/>
      <c r="KJP1" s="257"/>
      <c r="KJQ1" s="257"/>
      <c r="KJR1" s="257"/>
      <c r="KJS1" s="257"/>
      <c r="KJT1" s="257"/>
      <c r="KJU1" s="257"/>
      <c r="KJV1" s="257"/>
      <c r="KJW1" s="257"/>
      <c r="KJX1" s="257"/>
      <c r="KJY1" s="257"/>
      <c r="KJZ1" s="257"/>
      <c r="KKA1" s="257"/>
      <c r="KKB1" s="257"/>
      <c r="KKC1" s="257"/>
      <c r="KKD1" s="257"/>
      <c r="KKE1" s="257"/>
      <c r="KKF1" s="257"/>
      <c r="KKG1" s="257"/>
      <c r="KKH1" s="257"/>
      <c r="KKI1" s="257"/>
      <c r="KKJ1" s="257"/>
      <c r="KKK1" s="257"/>
      <c r="KKL1" s="257"/>
      <c r="KKM1" s="257"/>
      <c r="KKN1" s="257"/>
      <c r="KKO1" s="257"/>
      <c r="KKP1" s="257"/>
      <c r="KKQ1" s="257"/>
      <c r="KKR1" s="257"/>
      <c r="KKS1" s="257"/>
      <c r="KKT1" s="257"/>
      <c r="KKU1" s="257"/>
      <c r="KKV1" s="257"/>
      <c r="KKW1" s="257"/>
      <c r="KKX1" s="257"/>
      <c r="KKY1" s="257"/>
      <c r="KKZ1" s="257"/>
      <c r="KLA1" s="257"/>
      <c r="KLB1" s="257"/>
      <c r="KLC1" s="257"/>
      <c r="KLD1" s="257"/>
      <c r="KLE1" s="257"/>
      <c r="KLF1" s="257"/>
      <c r="KLG1" s="257"/>
      <c r="KLH1" s="257"/>
      <c r="KLI1" s="257"/>
      <c r="KLJ1" s="257"/>
      <c r="KLK1" s="257"/>
      <c r="KLL1" s="257"/>
      <c r="KLM1" s="257"/>
      <c r="KLN1" s="257"/>
      <c r="KLO1" s="257"/>
      <c r="KLP1" s="257"/>
      <c r="KLQ1" s="257"/>
      <c r="KLR1" s="257"/>
      <c r="KLS1" s="257"/>
      <c r="KLT1" s="257"/>
      <c r="KLU1" s="257"/>
      <c r="KLV1" s="257"/>
      <c r="KLW1" s="257"/>
      <c r="KLX1" s="257"/>
      <c r="KLY1" s="257"/>
      <c r="KLZ1" s="257"/>
      <c r="KMA1" s="257"/>
      <c r="KMB1" s="257"/>
      <c r="KMC1" s="257"/>
      <c r="KMD1" s="257"/>
      <c r="KME1" s="257"/>
      <c r="KMF1" s="257"/>
      <c r="KMG1" s="257"/>
      <c r="KMH1" s="257"/>
      <c r="KMI1" s="257"/>
      <c r="KMJ1" s="257"/>
      <c r="KMK1" s="257"/>
      <c r="KML1" s="257"/>
      <c r="KMM1" s="257"/>
      <c r="KMN1" s="257"/>
      <c r="KMO1" s="257"/>
      <c r="KMP1" s="257"/>
      <c r="KMQ1" s="257"/>
      <c r="KMR1" s="257"/>
      <c r="KMS1" s="257"/>
      <c r="KMT1" s="257"/>
      <c r="KMU1" s="257"/>
      <c r="KMV1" s="257"/>
      <c r="KMW1" s="257"/>
      <c r="KMX1" s="257"/>
      <c r="KMY1" s="257"/>
      <c r="KMZ1" s="257"/>
      <c r="KNA1" s="257"/>
      <c r="KNB1" s="257"/>
      <c r="KNC1" s="257"/>
      <c r="KND1" s="257"/>
      <c r="KNE1" s="257"/>
      <c r="KNF1" s="257"/>
      <c r="KNG1" s="257"/>
      <c r="KNH1" s="257"/>
      <c r="KNI1" s="257"/>
      <c r="KNJ1" s="257"/>
      <c r="KNK1" s="257"/>
      <c r="KNL1" s="257"/>
      <c r="KNM1" s="257"/>
      <c r="KNN1" s="257"/>
      <c r="KNO1" s="257"/>
      <c r="KNP1" s="257"/>
      <c r="KNQ1" s="257"/>
      <c r="KNR1" s="257"/>
      <c r="KNS1" s="257"/>
      <c r="KNT1" s="257"/>
      <c r="KNU1" s="257"/>
      <c r="KNV1" s="257"/>
      <c r="KNW1" s="257"/>
      <c r="KNX1" s="257"/>
      <c r="KNY1" s="257"/>
      <c r="KNZ1" s="257"/>
      <c r="KOA1" s="257"/>
      <c r="KOB1" s="257"/>
      <c r="KOC1" s="257"/>
      <c r="KOD1" s="257"/>
      <c r="KOE1" s="257"/>
      <c r="KOF1" s="257"/>
      <c r="KOG1" s="257"/>
      <c r="KOH1" s="257"/>
      <c r="KOI1" s="257"/>
      <c r="KOJ1" s="257"/>
      <c r="KOK1" s="257"/>
      <c r="KOL1" s="257"/>
      <c r="KOM1" s="257"/>
      <c r="KON1" s="257"/>
      <c r="KOO1" s="257"/>
      <c r="KOP1" s="257"/>
      <c r="KOQ1" s="257"/>
      <c r="KOR1" s="257"/>
      <c r="KOS1" s="257"/>
      <c r="KOT1" s="257"/>
      <c r="KOU1" s="257"/>
      <c r="KOV1" s="257"/>
      <c r="KOW1" s="257"/>
      <c r="KOX1" s="257"/>
      <c r="KOY1" s="257"/>
      <c r="KOZ1" s="257"/>
      <c r="KPA1" s="257"/>
      <c r="KPB1" s="257"/>
      <c r="KPC1" s="257"/>
      <c r="KPD1" s="257"/>
      <c r="KPE1" s="257"/>
      <c r="KPF1" s="257"/>
      <c r="KPG1" s="257"/>
      <c r="KPH1" s="257"/>
      <c r="KPI1" s="257"/>
      <c r="KPJ1" s="257"/>
      <c r="KPK1" s="257"/>
      <c r="KPL1" s="257"/>
      <c r="KPM1" s="257"/>
      <c r="KPN1" s="257"/>
      <c r="KPO1" s="257"/>
      <c r="KPP1" s="257"/>
      <c r="KPQ1" s="257"/>
      <c r="KPR1" s="257"/>
      <c r="KPS1" s="257"/>
      <c r="KPT1" s="257"/>
      <c r="KPU1" s="257"/>
      <c r="KPV1" s="257"/>
      <c r="KPW1" s="257"/>
      <c r="KPX1" s="257"/>
      <c r="KPY1" s="257"/>
      <c r="KPZ1" s="257"/>
      <c r="KQA1" s="257"/>
      <c r="KQB1" s="257"/>
      <c r="KQC1" s="257"/>
      <c r="KQD1" s="257"/>
      <c r="KQE1" s="257"/>
      <c r="KQF1" s="257"/>
      <c r="KQG1" s="257"/>
      <c r="KQH1" s="257"/>
      <c r="KQI1" s="257"/>
      <c r="KQJ1" s="257"/>
      <c r="KQK1" s="257"/>
      <c r="KQL1" s="257"/>
      <c r="KQM1" s="257"/>
      <c r="KQN1" s="257"/>
      <c r="KQO1" s="257"/>
      <c r="KQP1" s="257"/>
      <c r="KQQ1" s="257"/>
      <c r="KQR1" s="257"/>
      <c r="KQS1" s="257"/>
      <c r="KQT1" s="257"/>
      <c r="KQU1" s="257"/>
      <c r="KQV1" s="257"/>
      <c r="KQW1" s="257"/>
      <c r="KQX1" s="257"/>
      <c r="KQY1" s="257"/>
      <c r="KQZ1" s="257"/>
      <c r="KRA1" s="257"/>
      <c r="KRB1" s="257"/>
      <c r="KRC1" s="257"/>
      <c r="KRD1" s="257"/>
      <c r="KRE1" s="257"/>
      <c r="KRF1" s="257"/>
      <c r="KRG1" s="257"/>
      <c r="KRH1" s="257"/>
      <c r="KRI1" s="257"/>
      <c r="KRJ1" s="257"/>
      <c r="KRK1" s="257"/>
      <c r="KRL1" s="257"/>
      <c r="KRM1" s="257"/>
      <c r="KRN1" s="257"/>
      <c r="KRO1" s="257"/>
      <c r="KRP1" s="257"/>
      <c r="KRQ1" s="257"/>
      <c r="KRR1" s="257"/>
      <c r="KRS1" s="257"/>
      <c r="KRT1" s="257"/>
      <c r="KRU1" s="257"/>
      <c r="KRV1" s="257"/>
      <c r="KRW1" s="257"/>
      <c r="KRX1" s="257"/>
      <c r="KRY1" s="257"/>
      <c r="KRZ1" s="257"/>
      <c r="KSA1" s="257"/>
      <c r="KSB1" s="257"/>
      <c r="KSC1" s="257"/>
      <c r="KSD1" s="257"/>
      <c r="KSE1" s="257"/>
      <c r="KSF1" s="257"/>
      <c r="KSG1" s="257"/>
      <c r="KSH1" s="257"/>
      <c r="KSI1" s="257"/>
      <c r="KSJ1" s="257"/>
      <c r="KSK1" s="257"/>
      <c r="KSL1" s="257"/>
      <c r="KSM1" s="257"/>
      <c r="KSN1" s="257"/>
      <c r="KSO1" s="257"/>
      <c r="KSP1" s="257"/>
      <c r="KSQ1" s="257"/>
      <c r="KSR1" s="257"/>
      <c r="KSS1" s="257"/>
      <c r="KST1" s="257"/>
      <c r="KSU1" s="257"/>
      <c r="KSV1" s="257"/>
      <c r="KSW1" s="257"/>
      <c r="KSX1" s="257"/>
      <c r="KSY1" s="257"/>
      <c r="KSZ1" s="257"/>
      <c r="KTA1" s="257"/>
      <c r="KTB1" s="257"/>
      <c r="KTC1" s="257"/>
      <c r="KTD1" s="257"/>
      <c r="KTE1" s="257"/>
      <c r="KTF1" s="257"/>
      <c r="KTG1" s="257"/>
      <c r="KTH1" s="257"/>
      <c r="KTI1" s="257"/>
      <c r="KTJ1" s="257"/>
      <c r="KTK1" s="257"/>
      <c r="KTL1" s="257"/>
      <c r="KTM1" s="257"/>
      <c r="KTN1" s="257"/>
      <c r="KTO1" s="257"/>
      <c r="KTP1" s="257"/>
      <c r="KTQ1" s="257"/>
      <c r="KTR1" s="257"/>
      <c r="KTS1" s="257"/>
      <c r="KTT1" s="257"/>
      <c r="KTU1" s="257"/>
      <c r="KTV1" s="257"/>
      <c r="KTW1" s="257"/>
      <c r="KTX1" s="257"/>
      <c r="KTY1" s="257"/>
      <c r="KTZ1" s="257"/>
      <c r="KUA1" s="257"/>
      <c r="KUB1" s="257"/>
      <c r="KUC1" s="257"/>
      <c r="KUD1" s="257"/>
      <c r="KUE1" s="257"/>
      <c r="KUF1" s="257"/>
      <c r="KUG1" s="257"/>
      <c r="KUH1" s="257"/>
      <c r="KUI1" s="257"/>
      <c r="KUJ1" s="257"/>
      <c r="KUK1" s="257"/>
      <c r="KUL1" s="257"/>
      <c r="KUM1" s="257"/>
      <c r="KUN1" s="257"/>
      <c r="KUO1" s="257"/>
      <c r="KUP1" s="257"/>
      <c r="KUQ1" s="257"/>
      <c r="KUR1" s="257"/>
      <c r="KUS1" s="257"/>
      <c r="KUT1" s="257"/>
      <c r="KUU1" s="257"/>
      <c r="KUV1" s="257"/>
      <c r="KUW1" s="257"/>
      <c r="KUX1" s="257"/>
      <c r="KUY1" s="257"/>
      <c r="KUZ1" s="257"/>
      <c r="KVA1" s="257"/>
      <c r="KVB1" s="257"/>
      <c r="KVC1" s="257"/>
      <c r="KVD1" s="257"/>
      <c r="KVE1" s="257"/>
      <c r="KVF1" s="257"/>
      <c r="KVG1" s="257"/>
      <c r="KVH1" s="257"/>
      <c r="KVI1" s="257"/>
      <c r="KVJ1" s="257"/>
      <c r="KVK1" s="257"/>
      <c r="KVL1" s="257"/>
      <c r="KVM1" s="257"/>
      <c r="KVN1" s="257"/>
      <c r="KVO1" s="257"/>
      <c r="KVP1" s="257"/>
      <c r="KVQ1" s="257"/>
      <c r="KVR1" s="257"/>
      <c r="KVS1" s="257"/>
      <c r="KVT1" s="257"/>
      <c r="KVU1" s="257"/>
      <c r="KVV1" s="257"/>
      <c r="KVW1" s="257"/>
      <c r="KVX1" s="257"/>
      <c r="KVY1" s="257"/>
      <c r="KVZ1" s="257"/>
      <c r="KWA1" s="257"/>
      <c r="KWB1" s="257"/>
      <c r="KWC1" s="257"/>
      <c r="KWD1" s="257"/>
      <c r="KWE1" s="257"/>
      <c r="KWF1" s="257"/>
      <c r="KWG1" s="257"/>
      <c r="KWH1" s="257"/>
      <c r="KWI1" s="257"/>
      <c r="KWJ1" s="257"/>
      <c r="KWK1" s="257"/>
      <c r="KWL1" s="257"/>
      <c r="KWM1" s="257"/>
      <c r="KWN1" s="257"/>
      <c r="KWO1" s="257"/>
      <c r="KWP1" s="257"/>
      <c r="KWQ1" s="257"/>
      <c r="KWR1" s="257"/>
      <c r="KWS1" s="257"/>
      <c r="KWT1" s="257"/>
      <c r="KWU1" s="257"/>
      <c r="KWV1" s="257"/>
      <c r="KWW1" s="257"/>
      <c r="KWX1" s="257"/>
      <c r="KWY1" s="257"/>
      <c r="KWZ1" s="257"/>
      <c r="KXA1" s="257"/>
      <c r="KXB1" s="257"/>
      <c r="KXC1" s="257"/>
      <c r="KXD1" s="257"/>
      <c r="KXE1" s="257"/>
      <c r="KXF1" s="257"/>
      <c r="KXG1" s="257"/>
      <c r="KXH1" s="257"/>
      <c r="KXI1" s="257"/>
      <c r="KXJ1" s="257"/>
      <c r="KXK1" s="257"/>
      <c r="KXL1" s="257"/>
      <c r="KXM1" s="257"/>
      <c r="KXN1" s="257"/>
      <c r="KXO1" s="257"/>
      <c r="KXP1" s="257"/>
      <c r="KXQ1" s="257"/>
      <c r="KXR1" s="257"/>
      <c r="KXS1" s="257"/>
      <c r="KXT1" s="257"/>
      <c r="KXU1" s="257"/>
      <c r="KXV1" s="257"/>
      <c r="KXW1" s="257"/>
      <c r="KXX1" s="257"/>
      <c r="KXY1" s="257"/>
      <c r="KXZ1" s="257"/>
      <c r="KYA1" s="257"/>
      <c r="KYB1" s="257"/>
      <c r="KYC1" s="257"/>
      <c r="KYD1" s="257"/>
      <c r="KYE1" s="257"/>
      <c r="KYF1" s="257"/>
      <c r="KYG1" s="257"/>
      <c r="KYH1" s="257"/>
      <c r="KYI1" s="257"/>
      <c r="KYJ1" s="257"/>
      <c r="KYK1" s="257"/>
      <c r="KYL1" s="257"/>
      <c r="KYM1" s="257"/>
      <c r="KYN1" s="257"/>
      <c r="KYO1" s="257"/>
      <c r="KYP1" s="257"/>
      <c r="KYQ1" s="257"/>
      <c r="KYR1" s="257"/>
      <c r="KYS1" s="257"/>
      <c r="KYT1" s="257"/>
      <c r="KYU1" s="257"/>
      <c r="KYV1" s="257"/>
      <c r="KYW1" s="257"/>
      <c r="KYX1" s="257"/>
      <c r="KYY1" s="257"/>
      <c r="KYZ1" s="257"/>
      <c r="KZA1" s="257"/>
      <c r="KZB1" s="257"/>
      <c r="KZC1" s="257"/>
      <c r="KZD1" s="257"/>
      <c r="KZE1" s="257"/>
      <c r="KZF1" s="257"/>
      <c r="KZG1" s="257"/>
      <c r="KZH1" s="257"/>
      <c r="KZI1" s="257"/>
      <c r="KZJ1" s="257"/>
      <c r="KZK1" s="257"/>
      <c r="KZL1" s="257"/>
      <c r="KZM1" s="257"/>
      <c r="KZN1" s="257"/>
      <c r="KZO1" s="257"/>
      <c r="KZP1" s="257"/>
      <c r="KZQ1" s="257"/>
      <c r="KZR1" s="257"/>
      <c r="KZS1" s="257"/>
      <c r="KZT1" s="257"/>
      <c r="KZU1" s="257"/>
      <c r="KZV1" s="257"/>
      <c r="KZW1" s="257"/>
      <c r="KZX1" s="257"/>
      <c r="KZY1" s="257"/>
      <c r="KZZ1" s="257"/>
      <c r="LAA1" s="257"/>
      <c r="LAB1" s="257"/>
      <c r="LAC1" s="257"/>
      <c r="LAD1" s="257"/>
      <c r="LAE1" s="257"/>
      <c r="LAF1" s="257"/>
      <c r="LAG1" s="257"/>
      <c r="LAH1" s="257"/>
      <c r="LAI1" s="257"/>
      <c r="LAJ1" s="257"/>
      <c r="LAK1" s="257"/>
      <c r="LAL1" s="257"/>
      <c r="LAM1" s="257"/>
      <c r="LAN1" s="257"/>
      <c r="LAO1" s="257"/>
      <c r="LAP1" s="257"/>
      <c r="LAQ1" s="257"/>
      <c r="LAR1" s="257"/>
      <c r="LAS1" s="257"/>
      <c r="LAT1" s="257"/>
      <c r="LAU1" s="257"/>
      <c r="LAV1" s="257"/>
      <c r="LAW1" s="257"/>
      <c r="LAX1" s="257"/>
      <c r="LAY1" s="257"/>
      <c r="LAZ1" s="257"/>
      <c r="LBA1" s="257"/>
      <c r="LBB1" s="257"/>
      <c r="LBC1" s="257"/>
      <c r="LBD1" s="257"/>
      <c r="LBE1" s="257"/>
      <c r="LBF1" s="257"/>
      <c r="LBG1" s="257"/>
      <c r="LBH1" s="257"/>
      <c r="LBI1" s="257"/>
      <c r="LBJ1" s="257"/>
      <c r="LBK1" s="257"/>
      <c r="LBL1" s="257"/>
      <c r="LBM1" s="257"/>
      <c r="LBN1" s="257"/>
      <c r="LBO1" s="257"/>
      <c r="LBP1" s="257"/>
      <c r="LBQ1" s="257"/>
      <c r="LBR1" s="257"/>
      <c r="LBS1" s="257"/>
      <c r="LBT1" s="257"/>
      <c r="LBU1" s="257"/>
      <c r="LBV1" s="257"/>
      <c r="LBW1" s="257"/>
      <c r="LBX1" s="257"/>
      <c r="LBY1" s="257"/>
      <c r="LBZ1" s="257"/>
      <c r="LCA1" s="257"/>
      <c r="LCB1" s="257"/>
      <c r="LCC1" s="257"/>
      <c r="LCD1" s="257"/>
      <c r="LCE1" s="257"/>
      <c r="LCF1" s="257"/>
      <c r="LCG1" s="257"/>
      <c r="LCH1" s="257"/>
      <c r="LCI1" s="257"/>
      <c r="LCJ1" s="257"/>
      <c r="LCK1" s="257"/>
      <c r="LCL1" s="257"/>
      <c r="LCM1" s="257"/>
      <c r="LCN1" s="257"/>
      <c r="LCO1" s="257"/>
      <c r="LCP1" s="257"/>
      <c r="LCQ1" s="257"/>
      <c r="LCR1" s="257"/>
      <c r="LCS1" s="257"/>
      <c r="LCT1" s="257"/>
      <c r="LCU1" s="257"/>
      <c r="LCV1" s="257"/>
      <c r="LCW1" s="257"/>
      <c r="LCX1" s="257"/>
      <c r="LCY1" s="257"/>
      <c r="LCZ1" s="257"/>
      <c r="LDA1" s="257"/>
      <c r="LDB1" s="257"/>
      <c r="LDC1" s="257"/>
      <c r="LDD1" s="257"/>
      <c r="LDE1" s="257"/>
      <c r="LDF1" s="257"/>
      <c r="LDG1" s="257"/>
      <c r="LDH1" s="257"/>
      <c r="LDI1" s="257"/>
      <c r="LDJ1" s="257"/>
      <c r="LDK1" s="257"/>
      <c r="LDL1" s="257"/>
      <c r="LDM1" s="257"/>
      <c r="LDN1" s="257"/>
      <c r="LDO1" s="257"/>
      <c r="LDP1" s="257"/>
      <c r="LDQ1" s="257"/>
      <c r="LDR1" s="257"/>
      <c r="LDS1" s="257"/>
      <c r="LDT1" s="257"/>
      <c r="LDU1" s="257"/>
      <c r="LDV1" s="257"/>
      <c r="LDW1" s="257"/>
      <c r="LDX1" s="257"/>
      <c r="LDY1" s="257"/>
      <c r="LDZ1" s="257"/>
      <c r="LEA1" s="257"/>
      <c r="LEB1" s="257"/>
      <c r="LEC1" s="257"/>
      <c r="LED1" s="257"/>
      <c r="LEE1" s="257"/>
      <c r="LEF1" s="257"/>
      <c r="LEG1" s="257"/>
      <c r="LEH1" s="257"/>
      <c r="LEI1" s="257"/>
      <c r="LEJ1" s="257"/>
      <c r="LEK1" s="257"/>
      <c r="LEL1" s="257"/>
      <c r="LEM1" s="257"/>
      <c r="LEN1" s="257"/>
      <c r="LEO1" s="257"/>
      <c r="LEP1" s="257"/>
      <c r="LEQ1" s="257"/>
      <c r="LER1" s="257"/>
      <c r="LES1" s="257"/>
      <c r="LET1" s="257"/>
      <c r="LEU1" s="257"/>
      <c r="LEV1" s="257"/>
      <c r="LEW1" s="257"/>
      <c r="LEX1" s="257"/>
      <c r="LEY1" s="257"/>
      <c r="LEZ1" s="257"/>
      <c r="LFA1" s="257"/>
      <c r="LFB1" s="257"/>
      <c r="LFC1" s="257"/>
      <c r="LFD1" s="257"/>
      <c r="LFE1" s="257"/>
      <c r="LFF1" s="257"/>
      <c r="LFG1" s="257"/>
      <c r="LFH1" s="257"/>
      <c r="LFI1" s="257"/>
      <c r="LFJ1" s="257"/>
      <c r="LFK1" s="257"/>
      <c r="LFL1" s="257"/>
      <c r="LFM1" s="257"/>
      <c r="LFN1" s="257"/>
      <c r="LFO1" s="257"/>
      <c r="LFP1" s="257"/>
      <c r="LFQ1" s="257"/>
      <c r="LFR1" s="257"/>
      <c r="LFS1" s="257"/>
      <c r="LFT1" s="257"/>
      <c r="LFU1" s="257"/>
      <c r="LFV1" s="257"/>
      <c r="LFW1" s="257"/>
      <c r="LFX1" s="257"/>
      <c r="LFY1" s="257"/>
      <c r="LFZ1" s="257"/>
      <c r="LGA1" s="257"/>
      <c r="LGB1" s="257"/>
      <c r="LGC1" s="257"/>
      <c r="LGD1" s="257"/>
      <c r="LGE1" s="257"/>
      <c r="LGF1" s="257"/>
      <c r="LGG1" s="257"/>
      <c r="LGH1" s="257"/>
      <c r="LGI1" s="257"/>
      <c r="LGJ1" s="257"/>
      <c r="LGK1" s="257"/>
      <c r="LGL1" s="257"/>
      <c r="LGM1" s="257"/>
      <c r="LGN1" s="257"/>
      <c r="LGO1" s="257"/>
      <c r="LGP1" s="257"/>
      <c r="LGQ1" s="257"/>
      <c r="LGR1" s="257"/>
      <c r="LGS1" s="257"/>
      <c r="LGT1" s="257"/>
      <c r="LGU1" s="257"/>
      <c r="LGV1" s="257"/>
      <c r="LGW1" s="257"/>
      <c r="LGX1" s="257"/>
      <c r="LGY1" s="257"/>
      <c r="LGZ1" s="257"/>
      <c r="LHA1" s="257"/>
      <c r="LHB1" s="257"/>
      <c r="LHC1" s="257"/>
      <c r="LHD1" s="257"/>
      <c r="LHE1" s="257"/>
      <c r="LHF1" s="257"/>
      <c r="LHG1" s="257"/>
      <c r="LHH1" s="257"/>
      <c r="LHI1" s="257"/>
      <c r="LHJ1" s="257"/>
      <c r="LHK1" s="257"/>
      <c r="LHL1" s="257"/>
      <c r="LHM1" s="257"/>
      <c r="LHN1" s="257"/>
      <c r="LHO1" s="257"/>
      <c r="LHP1" s="257"/>
      <c r="LHQ1" s="257"/>
      <c r="LHR1" s="257"/>
      <c r="LHS1" s="257"/>
      <c r="LHT1" s="257"/>
      <c r="LHU1" s="257"/>
      <c r="LHV1" s="257"/>
      <c r="LHW1" s="257"/>
      <c r="LHX1" s="257"/>
      <c r="LHY1" s="257"/>
      <c r="LHZ1" s="257"/>
      <c r="LIA1" s="257"/>
      <c r="LIB1" s="257"/>
      <c r="LIC1" s="257"/>
      <c r="LID1" s="257"/>
      <c r="LIE1" s="257"/>
      <c r="LIF1" s="257"/>
      <c r="LIG1" s="257"/>
      <c r="LIH1" s="257"/>
      <c r="LII1" s="257"/>
      <c r="LIJ1" s="257"/>
      <c r="LIK1" s="257"/>
      <c r="LIL1" s="257"/>
      <c r="LIM1" s="257"/>
      <c r="LIN1" s="257"/>
      <c r="LIO1" s="257"/>
      <c r="LIP1" s="257"/>
      <c r="LIQ1" s="257"/>
      <c r="LIR1" s="257"/>
      <c r="LIS1" s="257"/>
      <c r="LIT1" s="257"/>
      <c r="LIU1" s="257"/>
      <c r="LIV1" s="257"/>
      <c r="LIW1" s="257"/>
      <c r="LIX1" s="257"/>
      <c r="LIY1" s="257"/>
      <c r="LIZ1" s="257"/>
      <c r="LJA1" s="257"/>
      <c r="LJB1" s="257"/>
      <c r="LJC1" s="257"/>
      <c r="LJD1" s="257"/>
      <c r="LJE1" s="257"/>
      <c r="LJF1" s="257"/>
      <c r="LJG1" s="257"/>
      <c r="LJH1" s="257"/>
      <c r="LJI1" s="257"/>
      <c r="LJJ1" s="257"/>
      <c r="LJK1" s="257"/>
      <c r="LJL1" s="257"/>
      <c r="LJM1" s="257"/>
      <c r="LJN1" s="257"/>
      <c r="LJO1" s="257"/>
      <c r="LJP1" s="257"/>
      <c r="LJQ1" s="257"/>
      <c r="LJR1" s="257"/>
      <c r="LJS1" s="257"/>
      <c r="LJT1" s="257"/>
      <c r="LJU1" s="257"/>
      <c r="LJV1" s="257"/>
      <c r="LJW1" s="257"/>
      <c r="LJX1" s="257"/>
      <c r="LJY1" s="257"/>
      <c r="LJZ1" s="257"/>
      <c r="LKA1" s="257"/>
      <c r="LKB1" s="257"/>
      <c r="LKC1" s="257"/>
      <c r="LKD1" s="257"/>
      <c r="LKE1" s="257"/>
      <c r="LKF1" s="257"/>
      <c r="LKG1" s="257"/>
      <c r="LKH1" s="257"/>
      <c r="LKI1" s="257"/>
      <c r="LKJ1" s="257"/>
      <c r="LKK1" s="257"/>
      <c r="LKL1" s="257"/>
      <c r="LKM1" s="257"/>
      <c r="LKN1" s="257"/>
      <c r="LKO1" s="257"/>
      <c r="LKP1" s="257"/>
      <c r="LKQ1" s="257"/>
      <c r="LKR1" s="257"/>
      <c r="LKS1" s="257"/>
      <c r="LKT1" s="257"/>
      <c r="LKU1" s="257"/>
      <c r="LKV1" s="257"/>
      <c r="LKW1" s="257"/>
      <c r="LKX1" s="257"/>
      <c r="LKY1" s="257"/>
      <c r="LKZ1" s="257"/>
      <c r="LLA1" s="257"/>
      <c r="LLB1" s="257"/>
      <c r="LLC1" s="257"/>
      <c r="LLD1" s="257"/>
      <c r="LLE1" s="257"/>
      <c r="LLF1" s="257"/>
      <c r="LLG1" s="257"/>
      <c r="LLH1" s="257"/>
      <c r="LLI1" s="257"/>
      <c r="LLJ1" s="257"/>
      <c r="LLK1" s="257"/>
      <c r="LLL1" s="257"/>
      <c r="LLM1" s="257"/>
      <c r="LLN1" s="257"/>
      <c r="LLO1" s="257"/>
      <c r="LLP1" s="257"/>
      <c r="LLQ1" s="257"/>
      <c r="LLR1" s="257"/>
      <c r="LLS1" s="257"/>
      <c r="LLT1" s="257"/>
      <c r="LLU1" s="257"/>
      <c r="LLV1" s="257"/>
      <c r="LLW1" s="257"/>
      <c r="LLX1" s="257"/>
      <c r="LLY1" s="257"/>
      <c r="LLZ1" s="257"/>
      <c r="LMA1" s="257"/>
      <c r="LMB1" s="257"/>
      <c r="LMC1" s="257"/>
      <c r="LMD1" s="257"/>
      <c r="LME1" s="257"/>
      <c r="LMF1" s="257"/>
      <c r="LMG1" s="257"/>
      <c r="LMH1" s="257"/>
      <c r="LMI1" s="257"/>
      <c r="LMJ1" s="257"/>
      <c r="LMK1" s="257"/>
      <c r="LML1" s="257"/>
      <c r="LMM1" s="257"/>
      <c r="LMN1" s="257"/>
      <c r="LMO1" s="257"/>
      <c r="LMP1" s="257"/>
      <c r="LMQ1" s="257"/>
      <c r="LMR1" s="257"/>
      <c r="LMS1" s="257"/>
      <c r="LMT1" s="257"/>
      <c r="LMU1" s="257"/>
      <c r="LMV1" s="257"/>
      <c r="LMW1" s="257"/>
      <c r="LMX1" s="257"/>
      <c r="LMY1" s="257"/>
      <c r="LMZ1" s="257"/>
      <c r="LNA1" s="257"/>
      <c r="LNB1" s="257"/>
      <c r="LNC1" s="257"/>
      <c r="LND1" s="257"/>
      <c r="LNE1" s="257"/>
      <c r="LNF1" s="257"/>
      <c r="LNG1" s="257"/>
      <c r="LNH1" s="257"/>
      <c r="LNI1" s="257"/>
      <c r="LNJ1" s="257"/>
      <c r="LNK1" s="257"/>
      <c r="LNL1" s="257"/>
      <c r="LNM1" s="257"/>
      <c r="LNN1" s="257"/>
      <c r="LNO1" s="257"/>
      <c r="LNP1" s="257"/>
      <c r="LNQ1" s="257"/>
      <c r="LNR1" s="257"/>
      <c r="LNS1" s="257"/>
      <c r="LNT1" s="257"/>
      <c r="LNU1" s="257"/>
      <c r="LNV1" s="257"/>
      <c r="LNW1" s="257"/>
      <c r="LNX1" s="257"/>
      <c r="LNY1" s="257"/>
      <c r="LNZ1" s="257"/>
      <c r="LOA1" s="257"/>
      <c r="LOB1" s="257"/>
      <c r="LOC1" s="257"/>
      <c r="LOD1" s="257"/>
      <c r="LOE1" s="257"/>
      <c r="LOF1" s="257"/>
      <c r="LOG1" s="257"/>
      <c r="LOH1" s="257"/>
      <c r="LOI1" s="257"/>
      <c r="LOJ1" s="257"/>
      <c r="LOK1" s="257"/>
      <c r="LOL1" s="257"/>
      <c r="LOM1" s="257"/>
      <c r="LON1" s="257"/>
      <c r="LOO1" s="257"/>
      <c r="LOP1" s="257"/>
      <c r="LOQ1" s="257"/>
      <c r="LOR1" s="257"/>
      <c r="LOS1" s="257"/>
      <c r="LOT1" s="257"/>
      <c r="LOU1" s="257"/>
      <c r="LOV1" s="257"/>
      <c r="LOW1" s="257"/>
      <c r="LOX1" s="257"/>
      <c r="LOY1" s="257"/>
      <c r="LOZ1" s="257"/>
      <c r="LPA1" s="257"/>
      <c r="LPB1" s="257"/>
      <c r="LPC1" s="257"/>
      <c r="LPD1" s="257"/>
      <c r="LPE1" s="257"/>
      <c r="LPF1" s="257"/>
      <c r="LPG1" s="257"/>
      <c r="LPH1" s="257"/>
      <c r="LPI1" s="257"/>
      <c r="LPJ1" s="257"/>
      <c r="LPK1" s="257"/>
      <c r="LPL1" s="257"/>
      <c r="LPM1" s="257"/>
      <c r="LPN1" s="257"/>
      <c r="LPO1" s="257"/>
      <c r="LPP1" s="257"/>
      <c r="LPQ1" s="257"/>
      <c r="LPR1" s="257"/>
      <c r="LPS1" s="257"/>
      <c r="LPT1" s="257"/>
      <c r="LPU1" s="257"/>
      <c r="LPV1" s="257"/>
      <c r="LPW1" s="257"/>
      <c r="LPX1" s="257"/>
      <c r="LPY1" s="257"/>
      <c r="LPZ1" s="257"/>
      <c r="LQA1" s="257"/>
      <c r="LQB1" s="257"/>
      <c r="LQC1" s="257"/>
      <c r="LQD1" s="257"/>
      <c r="LQE1" s="257"/>
      <c r="LQF1" s="257"/>
      <c r="LQG1" s="257"/>
      <c r="LQH1" s="257"/>
      <c r="LQI1" s="257"/>
      <c r="LQJ1" s="257"/>
      <c r="LQK1" s="257"/>
      <c r="LQL1" s="257"/>
      <c r="LQM1" s="257"/>
      <c r="LQN1" s="257"/>
      <c r="LQO1" s="257"/>
      <c r="LQP1" s="257"/>
      <c r="LQQ1" s="257"/>
      <c r="LQR1" s="257"/>
      <c r="LQS1" s="257"/>
      <c r="LQT1" s="257"/>
      <c r="LQU1" s="257"/>
      <c r="LQV1" s="257"/>
      <c r="LQW1" s="257"/>
      <c r="LQX1" s="257"/>
      <c r="LQY1" s="257"/>
      <c r="LQZ1" s="257"/>
      <c r="LRA1" s="257"/>
      <c r="LRB1" s="257"/>
      <c r="LRC1" s="257"/>
      <c r="LRD1" s="257"/>
      <c r="LRE1" s="257"/>
      <c r="LRF1" s="257"/>
      <c r="LRG1" s="257"/>
      <c r="LRH1" s="257"/>
      <c r="LRI1" s="257"/>
      <c r="LRJ1" s="257"/>
      <c r="LRK1" s="257"/>
      <c r="LRL1" s="257"/>
      <c r="LRM1" s="257"/>
      <c r="LRN1" s="257"/>
      <c r="LRO1" s="257"/>
      <c r="LRP1" s="257"/>
      <c r="LRQ1" s="257"/>
      <c r="LRR1" s="257"/>
      <c r="LRS1" s="257"/>
      <c r="LRT1" s="257"/>
      <c r="LRU1" s="257"/>
      <c r="LRV1" s="257"/>
      <c r="LRW1" s="257"/>
      <c r="LRX1" s="257"/>
      <c r="LRY1" s="257"/>
      <c r="LRZ1" s="257"/>
      <c r="LSA1" s="257"/>
      <c r="LSB1" s="257"/>
      <c r="LSC1" s="257"/>
      <c r="LSD1" s="257"/>
      <c r="LSE1" s="257"/>
      <c r="LSF1" s="257"/>
      <c r="LSG1" s="257"/>
      <c r="LSH1" s="257"/>
      <c r="LSI1" s="257"/>
      <c r="LSJ1" s="257"/>
      <c r="LSK1" s="257"/>
      <c r="LSL1" s="257"/>
      <c r="LSM1" s="257"/>
      <c r="LSN1" s="257"/>
      <c r="LSO1" s="257"/>
      <c r="LSP1" s="257"/>
      <c r="LSQ1" s="257"/>
      <c r="LSR1" s="257"/>
      <c r="LSS1" s="257"/>
      <c r="LST1" s="257"/>
      <c r="LSU1" s="257"/>
      <c r="LSV1" s="257"/>
      <c r="LSW1" s="257"/>
      <c r="LSX1" s="257"/>
      <c r="LSY1" s="257"/>
      <c r="LSZ1" s="257"/>
      <c r="LTA1" s="257"/>
      <c r="LTB1" s="257"/>
      <c r="LTC1" s="257"/>
      <c r="LTD1" s="257"/>
      <c r="LTE1" s="257"/>
      <c r="LTF1" s="257"/>
      <c r="LTG1" s="257"/>
      <c r="LTH1" s="257"/>
      <c r="LTI1" s="257"/>
      <c r="LTJ1" s="257"/>
      <c r="LTK1" s="257"/>
      <c r="LTL1" s="257"/>
      <c r="LTM1" s="257"/>
      <c r="LTN1" s="257"/>
      <c r="LTO1" s="257"/>
      <c r="LTP1" s="257"/>
      <c r="LTQ1" s="257"/>
      <c r="LTR1" s="257"/>
      <c r="LTS1" s="257"/>
      <c r="LTT1" s="257"/>
      <c r="LTU1" s="257"/>
      <c r="LTV1" s="257"/>
      <c r="LTW1" s="257"/>
      <c r="LTX1" s="257"/>
      <c r="LTY1" s="257"/>
      <c r="LTZ1" s="257"/>
      <c r="LUA1" s="257"/>
      <c r="LUB1" s="257"/>
      <c r="LUC1" s="257"/>
      <c r="LUD1" s="257"/>
      <c r="LUE1" s="257"/>
      <c r="LUF1" s="257"/>
      <c r="LUG1" s="257"/>
      <c r="LUH1" s="257"/>
      <c r="LUI1" s="257"/>
      <c r="LUJ1" s="257"/>
      <c r="LUK1" s="257"/>
      <c r="LUL1" s="257"/>
      <c r="LUM1" s="257"/>
      <c r="LUN1" s="257"/>
      <c r="LUO1" s="257"/>
      <c r="LUP1" s="257"/>
      <c r="LUQ1" s="257"/>
      <c r="LUR1" s="257"/>
      <c r="LUS1" s="257"/>
      <c r="LUT1" s="257"/>
      <c r="LUU1" s="257"/>
      <c r="LUV1" s="257"/>
      <c r="LUW1" s="257"/>
      <c r="LUX1" s="257"/>
      <c r="LUY1" s="257"/>
      <c r="LUZ1" s="257"/>
      <c r="LVA1" s="257"/>
      <c r="LVB1" s="257"/>
      <c r="LVC1" s="257"/>
      <c r="LVD1" s="257"/>
      <c r="LVE1" s="257"/>
      <c r="LVF1" s="257"/>
      <c r="LVG1" s="257"/>
      <c r="LVH1" s="257"/>
      <c r="LVI1" s="257"/>
      <c r="LVJ1" s="257"/>
      <c r="LVK1" s="257"/>
      <c r="LVL1" s="257"/>
      <c r="LVM1" s="257"/>
      <c r="LVN1" s="257"/>
      <c r="LVO1" s="257"/>
      <c r="LVP1" s="257"/>
      <c r="LVQ1" s="257"/>
      <c r="LVR1" s="257"/>
      <c r="LVS1" s="257"/>
      <c r="LVT1" s="257"/>
      <c r="LVU1" s="257"/>
      <c r="LVV1" s="257"/>
      <c r="LVW1" s="257"/>
      <c r="LVX1" s="257"/>
      <c r="LVY1" s="257"/>
      <c r="LVZ1" s="257"/>
      <c r="LWA1" s="257"/>
      <c r="LWB1" s="257"/>
      <c r="LWC1" s="257"/>
      <c r="LWD1" s="257"/>
      <c r="LWE1" s="257"/>
      <c r="LWF1" s="257"/>
      <c r="LWG1" s="257"/>
      <c r="LWH1" s="257"/>
      <c r="LWI1" s="257"/>
      <c r="LWJ1" s="257"/>
      <c r="LWK1" s="257"/>
      <c r="LWL1" s="257"/>
      <c r="LWM1" s="257"/>
      <c r="LWN1" s="257"/>
      <c r="LWO1" s="257"/>
      <c r="LWP1" s="257"/>
      <c r="LWQ1" s="257"/>
      <c r="LWR1" s="257"/>
      <c r="LWS1" s="257"/>
      <c r="LWT1" s="257"/>
      <c r="LWU1" s="257"/>
      <c r="LWV1" s="257"/>
      <c r="LWW1" s="257"/>
      <c r="LWX1" s="257"/>
      <c r="LWY1" s="257"/>
      <c r="LWZ1" s="257"/>
      <c r="LXA1" s="257"/>
      <c r="LXB1" s="257"/>
      <c r="LXC1" s="257"/>
      <c r="LXD1" s="257"/>
      <c r="LXE1" s="257"/>
      <c r="LXF1" s="257"/>
      <c r="LXG1" s="257"/>
      <c r="LXH1" s="257"/>
      <c r="LXI1" s="257"/>
      <c r="LXJ1" s="257"/>
      <c r="LXK1" s="257"/>
      <c r="LXL1" s="257"/>
      <c r="LXM1" s="257"/>
      <c r="LXN1" s="257"/>
      <c r="LXO1" s="257"/>
      <c r="LXP1" s="257"/>
      <c r="LXQ1" s="257"/>
      <c r="LXR1" s="257"/>
      <c r="LXS1" s="257"/>
      <c r="LXT1" s="257"/>
      <c r="LXU1" s="257"/>
      <c r="LXV1" s="257"/>
      <c r="LXW1" s="257"/>
      <c r="LXX1" s="257"/>
      <c r="LXY1" s="257"/>
      <c r="LXZ1" s="257"/>
      <c r="LYA1" s="257"/>
      <c r="LYB1" s="257"/>
      <c r="LYC1" s="257"/>
      <c r="LYD1" s="257"/>
      <c r="LYE1" s="257"/>
      <c r="LYF1" s="257"/>
      <c r="LYG1" s="257"/>
      <c r="LYH1" s="257"/>
      <c r="LYI1" s="257"/>
      <c r="LYJ1" s="257"/>
      <c r="LYK1" s="257"/>
      <c r="LYL1" s="257"/>
      <c r="LYM1" s="257"/>
      <c r="LYN1" s="257"/>
      <c r="LYO1" s="257"/>
      <c r="LYP1" s="257"/>
      <c r="LYQ1" s="257"/>
      <c r="LYR1" s="257"/>
      <c r="LYS1" s="257"/>
      <c r="LYT1" s="257"/>
      <c r="LYU1" s="257"/>
      <c r="LYV1" s="257"/>
      <c r="LYW1" s="257"/>
      <c r="LYX1" s="257"/>
      <c r="LYY1" s="257"/>
      <c r="LYZ1" s="257"/>
      <c r="LZA1" s="257"/>
      <c r="LZB1" s="257"/>
      <c r="LZC1" s="257"/>
      <c r="LZD1" s="257"/>
      <c r="LZE1" s="257"/>
      <c r="LZF1" s="257"/>
      <c r="LZG1" s="257"/>
      <c r="LZH1" s="257"/>
      <c r="LZI1" s="257"/>
      <c r="LZJ1" s="257"/>
      <c r="LZK1" s="257"/>
      <c r="LZL1" s="257"/>
      <c r="LZM1" s="257"/>
      <c r="LZN1" s="257"/>
      <c r="LZO1" s="257"/>
      <c r="LZP1" s="257"/>
      <c r="LZQ1" s="257"/>
      <c r="LZR1" s="257"/>
      <c r="LZS1" s="257"/>
      <c r="LZT1" s="257"/>
      <c r="LZU1" s="257"/>
      <c r="LZV1" s="257"/>
      <c r="LZW1" s="257"/>
      <c r="LZX1" s="257"/>
      <c r="LZY1" s="257"/>
      <c r="LZZ1" s="257"/>
      <c r="MAA1" s="257"/>
      <c r="MAB1" s="257"/>
      <c r="MAC1" s="257"/>
      <c r="MAD1" s="257"/>
      <c r="MAE1" s="257"/>
      <c r="MAF1" s="257"/>
      <c r="MAG1" s="257"/>
      <c r="MAH1" s="257"/>
      <c r="MAI1" s="257"/>
      <c r="MAJ1" s="257"/>
      <c r="MAK1" s="257"/>
      <c r="MAL1" s="257"/>
      <c r="MAM1" s="257"/>
      <c r="MAN1" s="257"/>
      <c r="MAO1" s="257"/>
      <c r="MAP1" s="257"/>
      <c r="MAQ1" s="257"/>
      <c r="MAR1" s="257"/>
      <c r="MAS1" s="257"/>
      <c r="MAT1" s="257"/>
      <c r="MAU1" s="257"/>
      <c r="MAV1" s="257"/>
      <c r="MAW1" s="257"/>
      <c r="MAX1" s="257"/>
      <c r="MAY1" s="257"/>
      <c r="MAZ1" s="257"/>
      <c r="MBA1" s="257"/>
      <c r="MBB1" s="257"/>
      <c r="MBC1" s="257"/>
      <c r="MBD1" s="257"/>
      <c r="MBE1" s="257"/>
      <c r="MBF1" s="257"/>
      <c r="MBG1" s="257"/>
      <c r="MBH1" s="257"/>
      <c r="MBI1" s="257"/>
      <c r="MBJ1" s="257"/>
      <c r="MBK1" s="257"/>
      <c r="MBL1" s="257"/>
      <c r="MBM1" s="257"/>
      <c r="MBN1" s="257"/>
      <c r="MBO1" s="257"/>
      <c r="MBP1" s="257"/>
      <c r="MBQ1" s="257"/>
      <c r="MBR1" s="257"/>
      <c r="MBS1" s="257"/>
      <c r="MBT1" s="257"/>
      <c r="MBU1" s="257"/>
      <c r="MBV1" s="257"/>
      <c r="MBW1" s="257"/>
      <c r="MBX1" s="257"/>
      <c r="MBY1" s="257"/>
      <c r="MBZ1" s="257"/>
      <c r="MCA1" s="257"/>
      <c r="MCB1" s="257"/>
      <c r="MCC1" s="257"/>
      <c r="MCD1" s="257"/>
      <c r="MCE1" s="257"/>
      <c r="MCF1" s="257"/>
      <c r="MCG1" s="257"/>
      <c r="MCH1" s="257"/>
      <c r="MCI1" s="257"/>
      <c r="MCJ1" s="257"/>
      <c r="MCK1" s="257"/>
      <c r="MCL1" s="257"/>
      <c r="MCM1" s="257"/>
      <c r="MCN1" s="257"/>
      <c r="MCO1" s="257"/>
      <c r="MCP1" s="257"/>
      <c r="MCQ1" s="257"/>
      <c r="MCR1" s="257"/>
      <c r="MCS1" s="257"/>
      <c r="MCT1" s="257"/>
      <c r="MCU1" s="257"/>
      <c r="MCV1" s="257"/>
      <c r="MCW1" s="257"/>
      <c r="MCX1" s="257"/>
      <c r="MCY1" s="257"/>
      <c r="MCZ1" s="257"/>
      <c r="MDA1" s="257"/>
      <c r="MDB1" s="257"/>
      <c r="MDC1" s="257"/>
      <c r="MDD1" s="257"/>
      <c r="MDE1" s="257"/>
      <c r="MDF1" s="257"/>
      <c r="MDG1" s="257"/>
      <c r="MDH1" s="257"/>
      <c r="MDI1" s="257"/>
      <c r="MDJ1" s="257"/>
      <c r="MDK1" s="257"/>
      <c r="MDL1" s="257"/>
      <c r="MDM1" s="257"/>
      <c r="MDN1" s="257"/>
      <c r="MDO1" s="257"/>
      <c r="MDP1" s="257"/>
      <c r="MDQ1" s="257"/>
      <c r="MDR1" s="257"/>
      <c r="MDS1" s="257"/>
      <c r="MDT1" s="257"/>
      <c r="MDU1" s="257"/>
      <c r="MDV1" s="257"/>
      <c r="MDW1" s="257"/>
      <c r="MDX1" s="257"/>
      <c r="MDY1" s="257"/>
      <c r="MDZ1" s="257"/>
      <c r="MEA1" s="257"/>
      <c r="MEB1" s="257"/>
      <c r="MEC1" s="257"/>
      <c r="MED1" s="257"/>
      <c r="MEE1" s="257"/>
      <c r="MEF1" s="257"/>
      <c r="MEG1" s="257"/>
      <c r="MEH1" s="257"/>
      <c r="MEI1" s="257"/>
      <c r="MEJ1" s="257"/>
      <c r="MEK1" s="257"/>
      <c r="MEL1" s="257"/>
      <c r="MEM1" s="257"/>
      <c r="MEN1" s="257"/>
      <c r="MEO1" s="257"/>
      <c r="MEP1" s="257"/>
      <c r="MEQ1" s="257"/>
      <c r="MER1" s="257"/>
      <c r="MES1" s="257"/>
      <c r="MET1" s="257"/>
      <c r="MEU1" s="257"/>
      <c r="MEV1" s="257"/>
      <c r="MEW1" s="257"/>
      <c r="MEX1" s="257"/>
      <c r="MEY1" s="257"/>
      <c r="MEZ1" s="257"/>
      <c r="MFA1" s="257"/>
      <c r="MFB1" s="257"/>
      <c r="MFC1" s="257"/>
      <c r="MFD1" s="257"/>
      <c r="MFE1" s="257"/>
      <c r="MFF1" s="257"/>
      <c r="MFG1" s="257"/>
      <c r="MFH1" s="257"/>
      <c r="MFI1" s="257"/>
      <c r="MFJ1" s="257"/>
      <c r="MFK1" s="257"/>
      <c r="MFL1" s="257"/>
      <c r="MFM1" s="257"/>
      <c r="MFN1" s="257"/>
      <c r="MFO1" s="257"/>
      <c r="MFP1" s="257"/>
      <c r="MFQ1" s="257"/>
      <c r="MFR1" s="257"/>
      <c r="MFS1" s="257"/>
      <c r="MFT1" s="257"/>
      <c r="MFU1" s="257"/>
      <c r="MFV1" s="257"/>
      <c r="MFW1" s="257"/>
      <c r="MFX1" s="257"/>
      <c r="MFY1" s="257"/>
      <c r="MFZ1" s="257"/>
      <c r="MGA1" s="257"/>
      <c r="MGB1" s="257"/>
      <c r="MGC1" s="257"/>
      <c r="MGD1" s="257"/>
      <c r="MGE1" s="257"/>
      <c r="MGF1" s="257"/>
      <c r="MGG1" s="257"/>
      <c r="MGH1" s="257"/>
      <c r="MGI1" s="257"/>
      <c r="MGJ1" s="257"/>
      <c r="MGK1" s="257"/>
      <c r="MGL1" s="257"/>
      <c r="MGM1" s="257"/>
      <c r="MGN1" s="257"/>
      <c r="MGO1" s="257"/>
      <c r="MGP1" s="257"/>
      <c r="MGQ1" s="257"/>
      <c r="MGR1" s="257"/>
      <c r="MGS1" s="257"/>
      <c r="MGT1" s="257"/>
      <c r="MGU1" s="257"/>
      <c r="MGV1" s="257"/>
      <c r="MGW1" s="257"/>
      <c r="MGX1" s="257"/>
      <c r="MGY1" s="257"/>
      <c r="MGZ1" s="257"/>
      <c r="MHA1" s="257"/>
      <c r="MHB1" s="257"/>
      <c r="MHC1" s="257"/>
      <c r="MHD1" s="257"/>
      <c r="MHE1" s="257"/>
      <c r="MHF1" s="257"/>
      <c r="MHG1" s="257"/>
      <c r="MHH1" s="257"/>
      <c r="MHI1" s="257"/>
      <c r="MHJ1" s="257"/>
      <c r="MHK1" s="257"/>
      <c r="MHL1" s="257"/>
      <c r="MHM1" s="257"/>
      <c r="MHN1" s="257"/>
      <c r="MHO1" s="257"/>
      <c r="MHP1" s="257"/>
      <c r="MHQ1" s="257"/>
      <c r="MHR1" s="257"/>
      <c r="MHS1" s="257"/>
      <c r="MHT1" s="257"/>
      <c r="MHU1" s="257"/>
      <c r="MHV1" s="257"/>
      <c r="MHW1" s="257"/>
      <c r="MHX1" s="257"/>
      <c r="MHY1" s="257"/>
      <c r="MHZ1" s="257"/>
      <c r="MIA1" s="257"/>
      <c r="MIB1" s="257"/>
      <c r="MIC1" s="257"/>
      <c r="MID1" s="257"/>
      <c r="MIE1" s="257"/>
      <c r="MIF1" s="257"/>
      <c r="MIG1" s="257"/>
      <c r="MIH1" s="257"/>
      <c r="MII1" s="257"/>
      <c r="MIJ1" s="257"/>
      <c r="MIK1" s="257"/>
      <c r="MIL1" s="257"/>
      <c r="MIM1" s="257"/>
      <c r="MIN1" s="257"/>
      <c r="MIO1" s="257"/>
      <c r="MIP1" s="257"/>
      <c r="MIQ1" s="257"/>
      <c r="MIR1" s="257"/>
      <c r="MIS1" s="257"/>
      <c r="MIT1" s="257"/>
      <c r="MIU1" s="257"/>
      <c r="MIV1" s="257"/>
      <c r="MIW1" s="257"/>
      <c r="MIX1" s="257"/>
      <c r="MIY1" s="257"/>
      <c r="MIZ1" s="257"/>
      <c r="MJA1" s="257"/>
      <c r="MJB1" s="257"/>
      <c r="MJC1" s="257"/>
      <c r="MJD1" s="257"/>
      <c r="MJE1" s="257"/>
      <c r="MJF1" s="257"/>
      <c r="MJG1" s="257"/>
      <c r="MJH1" s="257"/>
      <c r="MJI1" s="257"/>
      <c r="MJJ1" s="257"/>
      <c r="MJK1" s="257"/>
      <c r="MJL1" s="257"/>
      <c r="MJM1" s="257"/>
      <c r="MJN1" s="257"/>
      <c r="MJO1" s="257"/>
      <c r="MJP1" s="257"/>
      <c r="MJQ1" s="257"/>
      <c r="MJR1" s="257"/>
      <c r="MJS1" s="257"/>
      <c r="MJT1" s="257"/>
      <c r="MJU1" s="257"/>
      <c r="MJV1" s="257"/>
      <c r="MJW1" s="257"/>
      <c r="MJX1" s="257"/>
      <c r="MJY1" s="257"/>
      <c r="MJZ1" s="257"/>
      <c r="MKA1" s="257"/>
      <c r="MKB1" s="257"/>
      <c r="MKC1" s="257"/>
      <c r="MKD1" s="257"/>
      <c r="MKE1" s="257"/>
      <c r="MKF1" s="257"/>
      <c r="MKG1" s="257"/>
      <c r="MKH1" s="257"/>
      <c r="MKI1" s="257"/>
      <c r="MKJ1" s="257"/>
      <c r="MKK1" s="257"/>
      <c r="MKL1" s="257"/>
      <c r="MKM1" s="257"/>
      <c r="MKN1" s="257"/>
      <c r="MKO1" s="257"/>
      <c r="MKP1" s="257"/>
      <c r="MKQ1" s="257"/>
      <c r="MKR1" s="257"/>
      <c r="MKS1" s="257"/>
      <c r="MKT1" s="257"/>
      <c r="MKU1" s="257"/>
      <c r="MKV1" s="257"/>
      <c r="MKW1" s="257"/>
      <c r="MKX1" s="257"/>
      <c r="MKY1" s="257"/>
      <c r="MKZ1" s="257"/>
      <c r="MLA1" s="257"/>
      <c r="MLB1" s="257"/>
      <c r="MLC1" s="257"/>
      <c r="MLD1" s="257"/>
      <c r="MLE1" s="257"/>
      <c r="MLF1" s="257"/>
      <c r="MLG1" s="257"/>
      <c r="MLH1" s="257"/>
      <c r="MLI1" s="257"/>
      <c r="MLJ1" s="257"/>
      <c r="MLK1" s="257"/>
      <c r="MLL1" s="257"/>
      <c r="MLM1" s="257"/>
      <c r="MLN1" s="257"/>
      <c r="MLO1" s="257"/>
      <c r="MLP1" s="257"/>
      <c r="MLQ1" s="257"/>
      <c r="MLR1" s="257"/>
      <c r="MLS1" s="257"/>
      <c r="MLT1" s="257"/>
      <c r="MLU1" s="257"/>
      <c r="MLV1" s="257"/>
      <c r="MLW1" s="257"/>
      <c r="MLX1" s="257"/>
      <c r="MLY1" s="257"/>
      <c r="MLZ1" s="257"/>
      <c r="MMA1" s="257"/>
      <c r="MMB1" s="257"/>
      <c r="MMC1" s="257"/>
      <c r="MMD1" s="257"/>
      <c r="MME1" s="257"/>
      <c r="MMF1" s="257"/>
      <c r="MMG1" s="257"/>
      <c r="MMH1" s="257"/>
      <c r="MMI1" s="257"/>
      <c r="MMJ1" s="257"/>
      <c r="MMK1" s="257"/>
      <c r="MML1" s="257"/>
      <c r="MMM1" s="257"/>
      <c r="MMN1" s="257"/>
      <c r="MMO1" s="257"/>
      <c r="MMP1" s="257"/>
      <c r="MMQ1" s="257"/>
      <c r="MMR1" s="257"/>
      <c r="MMS1" s="257"/>
      <c r="MMT1" s="257"/>
      <c r="MMU1" s="257"/>
      <c r="MMV1" s="257"/>
      <c r="MMW1" s="257"/>
      <c r="MMX1" s="257"/>
      <c r="MMY1" s="257"/>
      <c r="MMZ1" s="257"/>
      <c r="MNA1" s="257"/>
      <c r="MNB1" s="257"/>
      <c r="MNC1" s="257"/>
      <c r="MND1" s="257"/>
      <c r="MNE1" s="257"/>
      <c r="MNF1" s="257"/>
      <c r="MNG1" s="257"/>
      <c r="MNH1" s="257"/>
      <c r="MNI1" s="257"/>
      <c r="MNJ1" s="257"/>
      <c r="MNK1" s="257"/>
      <c r="MNL1" s="257"/>
      <c r="MNM1" s="257"/>
      <c r="MNN1" s="257"/>
      <c r="MNO1" s="257"/>
      <c r="MNP1" s="257"/>
      <c r="MNQ1" s="257"/>
      <c r="MNR1" s="257"/>
      <c r="MNS1" s="257"/>
      <c r="MNT1" s="257"/>
      <c r="MNU1" s="257"/>
      <c r="MNV1" s="257"/>
      <c r="MNW1" s="257"/>
      <c r="MNX1" s="257"/>
      <c r="MNY1" s="257"/>
      <c r="MNZ1" s="257"/>
      <c r="MOA1" s="257"/>
      <c r="MOB1" s="257"/>
      <c r="MOC1" s="257"/>
      <c r="MOD1" s="257"/>
      <c r="MOE1" s="257"/>
      <c r="MOF1" s="257"/>
      <c r="MOG1" s="257"/>
      <c r="MOH1" s="257"/>
      <c r="MOI1" s="257"/>
      <c r="MOJ1" s="257"/>
      <c r="MOK1" s="257"/>
      <c r="MOL1" s="257"/>
      <c r="MOM1" s="257"/>
      <c r="MON1" s="257"/>
      <c r="MOO1" s="257"/>
      <c r="MOP1" s="257"/>
      <c r="MOQ1" s="257"/>
      <c r="MOR1" s="257"/>
      <c r="MOS1" s="257"/>
      <c r="MOT1" s="257"/>
      <c r="MOU1" s="257"/>
      <c r="MOV1" s="257"/>
      <c r="MOW1" s="257"/>
      <c r="MOX1" s="257"/>
      <c r="MOY1" s="257"/>
      <c r="MOZ1" s="257"/>
      <c r="MPA1" s="257"/>
      <c r="MPB1" s="257"/>
      <c r="MPC1" s="257"/>
      <c r="MPD1" s="257"/>
      <c r="MPE1" s="257"/>
      <c r="MPF1" s="257"/>
      <c r="MPG1" s="257"/>
      <c r="MPH1" s="257"/>
      <c r="MPI1" s="257"/>
      <c r="MPJ1" s="257"/>
      <c r="MPK1" s="257"/>
      <c r="MPL1" s="257"/>
      <c r="MPM1" s="257"/>
      <c r="MPN1" s="257"/>
      <c r="MPO1" s="257"/>
      <c r="MPP1" s="257"/>
      <c r="MPQ1" s="257"/>
      <c r="MPR1" s="257"/>
      <c r="MPS1" s="257"/>
      <c r="MPT1" s="257"/>
      <c r="MPU1" s="257"/>
      <c r="MPV1" s="257"/>
      <c r="MPW1" s="257"/>
      <c r="MPX1" s="257"/>
      <c r="MPY1" s="257"/>
      <c r="MPZ1" s="257"/>
      <c r="MQA1" s="257"/>
      <c r="MQB1" s="257"/>
      <c r="MQC1" s="257"/>
      <c r="MQD1" s="257"/>
      <c r="MQE1" s="257"/>
      <c r="MQF1" s="257"/>
      <c r="MQG1" s="257"/>
      <c r="MQH1" s="257"/>
      <c r="MQI1" s="257"/>
      <c r="MQJ1" s="257"/>
      <c r="MQK1" s="257"/>
      <c r="MQL1" s="257"/>
      <c r="MQM1" s="257"/>
      <c r="MQN1" s="257"/>
      <c r="MQO1" s="257"/>
      <c r="MQP1" s="257"/>
      <c r="MQQ1" s="257"/>
      <c r="MQR1" s="257"/>
      <c r="MQS1" s="257"/>
      <c r="MQT1" s="257"/>
      <c r="MQU1" s="257"/>
      <c r="MQV1" s="257"/>
      <c r="MQW1" s="257"/>
      <c r="MQX1" s="257"/>
      <c r="MQY1" s="257"/>
      <c r="MQZ1" s="257"/>
      <c r="MRA1" s="257"/>
      <c r="MRB1" s="257"/>
      <c r="MRC1" s="257"/>
      <c r="MRD1" s="257"/>
      <c r="MRE1" s="257"/>
      <c r="MRF1" s="257"/>
      <c r="MRG1" s="257"/>
      <c r="MRH1" s="257"/>
      <c r="MRI1" s="257"/>
      <c r="MRJ1" s="257"/>
      <c r="MRK1" s="257"/>
      <c r="MRL1" s="257"/>
      <c r="MRM1" s="257"/>
      <c r="MRN1" s="257"/>
      <c r="MRO1" s="257"/>
      <c r="MRP1" s="257"/>
      <c r="MRQ1" s="257"/>
      <c r="MRR1" s="257"/>
      <c r="MRS1" s="257"/>
      <c r="MRT1" s="257"/>
      <c r="MRU1" s="257"/>
      <c r="MRV1" s="257"/>
      <c r="MRW1" s="257"/>
      <c r="MRX1" s="257"/>
      <c r="MRY1" s="257"/>
      <c r="MRZ1" s="257"/>
      <c r="MSA1" s="257"/>
      <c r="MSB1" s="257"/>
      <c r="MSC1" s="257"/>
      <c r="MSD1" s="257"/>
      <c r="MSE1" s="257"/>
      <c r="MSF1" s="257"/>
      <c r="MSG1" s="257"/>
      <c r="MSH1" s="257"/>
      <c r="MSI1" s="257"/>
      <c r="MSJ1" s="257"/>
      <c r="MSK1" s="257"/>
      <c r="MSL1" s="257"/>
      <c r="MSM1" s="257"/>
      <c r="MSN1" s="257"/>
      <c r="MSO1" s="257"/>
      <c r="MSP1" s="257"/>
      <c r="MSQ1" s="257"/>
      <c r="MSR1" s="257"/>
      <c r="MSS1" s="257"/>
      <c r="MST1" s="257"/>
      <c r="MSU1" s="257"/>
      <c r="MSV1" s="257"/>
      <c r="MSW1" s="257"/>
      <c r="MSX1" s="257"/>
      <c r="MSY1" s="257"/>
      <c r="MSZ1" s="257"/>
      <c r="MTA1" s="257"/>
      <c r="MTB1" s="257"/>
      <c r="MTC1" s="257"/>
      <c r="MTD1" s="257"/>
      <c r="MTE1" s="257"/>
      <c r="MTF1" s="257"/>
      <c r="MTG1" s="257"/>
      <c r="MTH1" s="257"/>
      <c r="MTI1" s="257"/>
      <c r="MTJ1" s="257"/>
      <c r="MTK1" s="257"/>
      <c r="MTL1" s="257"/>
      <c r="MTM1" s="257"/>
      <c r="MTN1" s="257"/>
      <c r="MTO1" s="257"/>
      <c r="MTP1" s="257"/>
      <c r="MTQ1" s="257"/>
      <c r="MTR1" s="257"/>
      <c r="MTS1" s="257"/>
      <c r="MTT1" s="257"/>
      <c r="MTU1" s="257"/>
      <c r="MTV1" s="257"/>
      <c r="MTW1" s="257"/>
      <c r="MTX1" s="257"/>
      <c r="MTY1" s="257"/>
      <c r="MTZ1" s="257"/>
      <c r="MUA1" s="257"/>
      <c r="MUB1" s="257"/>
      <c r="MUC1" s="257"/>
      <c r="MUD1" s="257"/>
      <c r="MUE1" s="257"/>
      <c r="MUF1" s="257"/>
      <c r="MUG1" s="257"/>
      <c r="MUH1" s="257"/>
      <c r="MUI1" s="257"/>
      <c r="MUJ1" s="257"/>
      <c r="MUK1" s="257"/>
      <c r="MUL1" s="257"/>
      <c r="MUM1" s="257"/>
      <c r="MUN1" s="257"/>
      <c r="MUO1" s="257"/>
      <c r="MUP1" s="257"/>
      <c r="MUQ1" s="257"/>
      <c r="MUR1" s="257"/>
      <c r="MUS1" s="257"/>
      <c r="MUT1" s="257"/>
      <c r="MUU1" s="257"/>
      <c r="MUV1" s="257"/>
      <c r="MUW1" s="257"/>
      <c r="MUX1" s="257"/>
      <c r="MUY1" s="257"/>
      <c r="MUZ1" s="257"/>
      <c r="MVA1" s="257"/>
      <c r="MVB1" s="257"/>
      <c r="MVC1" s="257"/>
      <c r="MVD1" s="257"/>
      <c r="MVE1" s="257"/>
      <c r="MVF1" s="257"/>
      <c r="MVG1" s="257"/>
      <c r="MVH1" s="257"/>
      <c r="MVI1" s="257"/>
      <c r="MVJ1" s="257"/>
      <c r="MVK1" s="257"/>
      <c r="MVL1" s="257"/>
      <c r="MVM1" s="257"/>
      <c r="MVN1" s="257"/>
      <c r="MVO1" s="257"/>
      <c r="MVP1" s="257"/>
      <c r="MVQ1" s="257"/>
      <c r="MVR1" s="257"/>
      <c r="MVS1" s="257"/>
      <c r="MVT1" s="257"/>
      <c r="MVU1" s="257"/>
      <c r="MVV1" s="257"/>
      <c r="MVW1" s="257"/>
      <c r="MVX1" s="257"/>
      <c r="MVY1" s="257"/>
      <c r="MVZ1" s="257"/>
      <c r="MWA1" s="257"/>
      <c r="MWB1" s="257"/>
      <c r="MWC1" s="257"/>
      <c r="MWD1" s="257"/>
      <c r="MWE1" s="257"/>
      <c r="MWF1" s="257"/>
      <c r="MWG1" s="257"/>
      <c r="MWH1" s="257"/>
      <c r="MWI1" s="257"/>
      <c r="MWJ1" s="257"/>
      <c r="MWK1" s="257"/>
      <c r="MWL1" s="257"/>
      <c r="MWM1" s="257"/>
      <c r="MWN1" s="257"/>
      <c r="MWO1" s="257"/>
      <c r="MWP1" s="257"/>
      <c r="MWQ1" s="257"/>
      <c r="MWR1" s="257"/>
      <c r="MWS1" s="257"/>
      <c r="MWT1" s="257"/>
      <c r="MWU1" s="257"/>
      <c r="MWV1" s="257"/>
      <c r="MWW1" s="257"/>
      <c r="MWX1" s="257"/>
      <c r="MWY1" s="257"/>
      <c r="MWZ1" s="257"/>
      <c r="MXA1" s="257"/>
      <c r="MXB1" s="257"/>
      <c r="MXC1" s="257"/>
      <c r="MXD1" s="257"/>
      <c r="MXE1" s="257"/>
      <c r="MXF1" s="257"/>
      <c r="MXG1" s="257"/>
      <c r="MXH1" s="257"/>
      <c r="MXI1" s="257"/>
      <c r="MXJ1" s="257"/>
      <c r="MXK1" s="257"/>
      <c r="MXL1" s="257"/>
      <c r="MXM1" s="257"/>
      <c r="MXN1" s="257"/>
      <c r="MXO1" s="257"/>
      <c r="MXP1" s="257"/>
      <c r="MXQ1" s="257"/>
      <c r="MXR1" s="257"/>
      <c r="MXS1" s="257"/>
      <c r="MXT1" s="257"/>
      <c r="MXU1" s="257"/>
      <c r="MXV1" s="257"/>
      <c r="MXW1" s="257"/>
      <c r="MXX1" s="257"/>
      <c r="MXY1" s="257"/>
      <c r="MXZ1" s="257"/>
      <c r="MYA1" s="257"/>
      <c r="MYB1" s="257"/>
      <c r="MYC1" s="257"/>
      <c r="MYD1" s="257"/>
      <c r="MYE1" s="257"/>
      <c r="MYF1" s="257"/>
      <c r="MYG1" s="257"/>
      <c r="MYH1" s="257"/>
      <c r="MYI1" s="257"/>
      <c r="MYJ1" s="257"/>
      <c r="MYK1" s="257"/>
      <c r="MYL1" s="257"/>
      <c r="MYM1" s="257"/>
      <c r="MYN1" s="257"/>
      <c r="MYO1" s="257"/>
      <c r="MYP1" s="257"/>
      <c r="MYQ1" s="257"/>
      <c r="MYR1" s="257"/>
      <c r="MYS1" s="257"/>
      <c r="MYT1" s="257"/>
      <c r="MYU1" s="257"/>
      <c r="MYV1" s="257"/>
      <c r="MYW1" s="257"/>
      <c r="MYX1" s="257"/>
      <c r="MYY1" s="257"/>
      <c r="MYZ1" s="257"/>
      <c r="MZA1" s="257"/>
      <c r="MZB1" s="257"/>
      <c r="MZC1" s="257"/>
      <c r="MZD1" s="257"/>
      <c r="MZE1" s="257"/>
      <c r="MZF1" s="257"/>
      <c r="MZG1" s="257"/>
      <c r="MZH1" s="257"/>
      <c r="MZI1" s="257"/>
      <c r="MZJ1" s="257"/>
      <c r="MZK1" s="257"/>
      <c r="MZL1" s="257"/>
      <c r="MZM1" s="257"/>
      <c r="MZN1" s="257"/>
      <c r="MZO1" s="257"/>
      <c r="MZP1" s="257"/>
      <c r="MZQ1" s="257"/>
      <c r="MZR1" s="257"/>
      <c r="MZS1" s="257"/>
      <c r="MZT1" s="257"/>
      <c r="MZU1" s="257"/>
      <c r="MZV1" s="257"/>
      <c r="MZW1" s="257"/>
      <c r="MZX1" s="257"/>
      <c r="MZY1" s="257"/>
      <c r="MZZ1" s="257"/>
      <c r="NAA1" s="257"/>
      <c r="NAB1" s="257"/>
      <c r="NAC1" s="257"/>
      <c r="NAD1" s="257"/>
      <c r="NAE1" s="257"/>
      <c r="NAF1" s="257"/>
      <c r="NAG1" s="257"/>
      <c r="NAH1" s="257"/>
      <c r="NAI1" s="257"/>
      <c r="NAJ1" s="257"/>
      <c r="NAK1" s="257"/>
      <c r="NAL1" s="257"/>
      <c r="NAM1" s="257"/>
      <c r="NAN1" s="257"/>
      <c r="NAO1" s="257"/>
      <c r="NAP1" s="257"/>
      <c r="NAQ1" s="257"/>
      <c r="NAR1" s="257"/>
      <c r="NAS1" s="257"/>
      <c r="NAT1" s="257"/>
      <c r="NAU1" s="257"/>
      <c r="NAV1" s="257"/>
      <c r="NAW1" s="257"/>
      <c r="NAX1" s="257"/>
      <c r="NAY1" s="257"/>
      <c r="NAZ1" s="257"/>
      <c r="NBA1" s="257"/>
      <c r="NBB1" s="257"/>
      <c r="NBC1" s="257"/>
      <c r="NBD1" s="257"/>
      <c r="NBE1" s="257"/>
      <c r="NBF1" s="257"/>
      <c r="NBG1" s="257"/>
      <c r="NBH1" s="257"/>
      <c r="NBI1" s="257"/>
      <c r="NBJ1" s="257"/>
      <c r="NBK1" s="257"/>
      <c r="NBL1" s="257"/>
      <c r="NBM1" s="257"/>
      <c r="NBN1" s="257"/>
      <c r="NBO1" s="257"/>
      <c r="NBP1" s="257"/>
      <c r="NBQ1" s="257"/>
      <c r="NBR1" s="257"/>
      <c r="NBS1" s="257"/>
      <c r="NBT1" s="257"/>
      <c r="NBU1" s="257"/>
      <c r="NBV1" s="257"/>
      <c r="NBW1" s="257"/>
      <c r="NBX1" s="257"/>
      <c r="NBY1" s="257"/>
      <c r="NBZ1" s="257"/>
      <c r="NCA1" s="257"/>
      <c r="NCB1" s="257"/>
      <c r="NCC1" s="257"/>
      <c r="NCD1" s="257"/>
      <c r="NCE1" s="257"/>
      <c r="NCF1" s="257"/>
      <c r="NCG1" s="257"/>
      <c r="NCH1" s="257"/>
      <c r="NCI1" s="257"/>
      <c r="NCJ1" s="257"/>
      <c r="NCK1" s="257"/>
      <c r="NCL1" s="257"/>
      <c r="NCM1" s="257"/>
      <c r="NCN1" s="257"/>
      <c r="NCO1" s="257"/>
      <c r="NCP1" s="257"/>
      <c r="NCQ1" s="257"/>
      <c r="NCR1" s="257"/>
      <c r="NCS1" s="257"/>
      <c r="NCT1" s="257"/>
      <c r="NCU1" s="257"/>
      <c r="NCV1" s="257"/>
      <c r="NCW1" s="257"/>
      <c r="NCX1" s="257"/>
      <c r="NCY1" s="257"/>
      <c r="NCZ1" s="257"/>
      <c r="NDA1" s="257"/>
      <c r="NDB1" s="257"/>
      <c r="NDC1" s="257"/>
      <c r="NDD1" s="257"/>
      <c r="NDE1" s="257"/>
      <c r="NDF1" s="257"/>
      <c r="NDG1" s="257"/>
      <c r="NDH1" s="257"/>
      <c r="NDI1" s="257"/>
      <c r="NDJ1" s="257"/>
      <c r="NDK1" s="257"/>
      <c r="NDL1" s="257"/>
      <c r="NDM1" s="257"/>
      <c r="NDN1" s="257"/>
      <c r="NDO1" s="257"/>
      <c r="NDP1" s="257"/>
      <c r="NDQ1" s="257"/>
      <c r="NDR1" s="257"/>
      <c r="NDS1" s="257"/>
      <c r="NDT1" s="257"/>
      <c r="NDU1" s="257"/>
      <c r="NDV1" s="257"/>
      <c r="NDW1" s="257"/>
      <c r="NDX1" s="257"/>
      <c r="NDY1" s="257"/>
      <c r="NDZ1" s="257"/>
      <c r="NEA1" s="257"/>
      <c r="NEB1" s="257"/>
      <c r="NEC1" s="257"/>
      <c r="NED1" s="257"/>
      <c r="NEE1" s="257"/>
      <c r="NEF1" s="257"/>
      <c r="NEG1" s="257"/>
      <c r="NEH1" s="257"/>
      <c r="NEI1" s="257"/>
      <c r="NEJ1" s="257"/>
      <c r="NEK1" s="257"/>
      <c r="NEL1" s="257"/>
      <c r="NEM1" s="257"/>
      <c r="NEN1" s="257"/>
      <c r="NEO1" s="257"/>
      <c r="NEP1" s="257"/>
      <c r="NEQ1" s="257"/>
      <c r="NER1" s="257"/>
      <c r="NES1" s="257"/>
      <c r="NET1" s="257"/>
      <c r="NEU1" s="257"/>
      <c r="NEV1" s="257"/>
      <c r="NEW1" s="257"/>
      <c r="NEX1" s="257"/>
      <c r="NEY1" s="257"/>
      <c r="NEZ1" s="257"/>
      <c r="NFA1" s="257"/>
      <c r="NFB1" s="257"/>
      <c r="NFC1" s="257"/>
      <c r="NFD1" s="257"/>
      <c r="NFE1" s="257"/>
      <c r="NFF1" s="257"/>
      <c r="NFG1" s="257"/>
      <c r="NFH1" s="257"/>
      <c r="NFI1" s="257"/>
      <c r="NFJ1" s="257"/>
      <c r="NFK1" s="257"/>
      <c r="NFL1" s="257"/>
      <c r="NFM1" s="257"/>
      <c r="NFN1" s="257"/>
      <c r="NFO1" s="257"/>
      <c r="NFP1" s="257"/>
      <c r="NFQ1" s="257"/>
      <c r="NFR1" s="257"/>
      <c r="NFS1" s="257"/>
      <c r="NFT1" s="257"/>
      <c r="NFU1" s="257"/>
      <c r="NFV1" s="257"/>
      <c r="NFW1" s="257"/>
      <c r="NFX1" s="257"/>
      <c r="NFY1" s="257"/>
      <c r="NFZ1" s="257"/>
      <c r="NGA1" s="257"/>
      <c r="NGB1" s="257"/>
      <c r="NGC1" s="257"/>
      <c r="NGD1" s="257"/>
      <c r="NGE1" s="257"/>
      <c r="NGF1" s="257"/>
      <c r="NGG1" s="257"/>
      <c r="NGH1" s="257"/>
      <c r="NGI1" s="257"/>
      <c r="NGJ1" s="257"/>
      <c r="NGK1" s="257"/>
      <c r="NGL1" s="257"/>
      <c r="NGM1" s="257"/>
      <c r="NGN1" s="257"/>
      <c r="NGO1" s="257"/>
      <c r="NGP1" s="257"/>
      <c r="NGQ1" s="257"/>
      <c r="NGR1" s="257"/>
      <c r="NGS1" s="257"/>
      <c r="NGT1" s="257"/>
      <c r="NGU1" s="257"/>
      <c r="NGV1" s="257"/>
      <c r="NGW1" s="257"/>
      <c r="NGX1" s="257"/>
      <c r="NGY1" s="257"/>
      <c r="NGZ1" s="257"/>
      <c r="NHA1" s="257"/>
      <c r="NHB1" s="257"/>
      <c r="NHC1" s="257"/>
      <c r="NHD1" s="257"/>
      <c r="NHE1" s="257"/>
      <c r="NHF1" s="257"/>
      <c r="NHG1" s="257"/>
      <c r="NHH1" s="257"/>
      <c r="NHI1" s="257"/>
      <c r="NHJ1" s="257"/>
      <c r="NHK1" s="257"/>
      <c r="NHL1" s="257"/>
      <c r="NHM1" s="257"/>
      <c r="NHN1" s="257"/>
      <c r="NHO1" s="257"/>
      <c r="NHP1" s="257"/>
      <c r="NHQ1" s="257"/>
      <c r="NHR1" s="257"/>
      <c r="NHS1" s="257"/>
      <c r="NHT1" s="257"/>
      <c r="NHU1" s="257"/>
      <c r="NHV1" s="257"/>
      <c r="NHW1" s="257"/>
      <c r="NHX1" s="257"/>
      <c r="NHY1" s="257"/>
      <c r="NHZ1" s="257"/>
      <c r="NIA1" s="257"/>
      <c r="NIB1" s="257"/>
      <c r="NIC1" s="257"/>
      <c r="NID1" s="257"/>
      <c r="NIE1" s="257"/>
      <c r="NIF1" s="257"/>
      <c r="NIG1" s="257"/>
      <c r="NIH1" s="257"/>
      <c r="NII1" s="257"/>
      <c r="NIJ1" s="257"/>
      <c r="NIK1" s="257"/>
      <c r="NIL1" s="257"/>
      <c r="NIM1" s="257"/>
      <c r="NIN1" s="257"/>
      <c r="NIO1" s="257"/>
      <c r="NIP1" s="257"/>
      <c r="NIQ1" s="257"/>
      <c r="NIR1" s="257"/>
      <c r="NIS1" s="257"/>
      <c r="NIT1" s="257"/>
      <c r="NIU1" s="257"/>
      <c r="NIV1" s="257"/>
      <c r="NIW1" s="257"/>
      <c r="NIX1" s="257"/>
      <c r="NIY1" s="257"/>
      <c r="NIZ1" s="257"/>
      <c r="NJA1" s="257"/>
      <c r="NJB1" s="257"/>
      <c r="NJC1" s="257"/>
      <c r="NJD1" s="257"/>
      <c r="NJE1" s="257"/>
      <c r="NJF1" s="257"/>
      <c r="NJG1" s="257"/>
      <c r="NJH1" s="257"/>
      <c r="NJI1" s="257"/>
      <c r="NJJ1" s="257"/>
      <c r="NJK1" s="257"/>
      <c r="NJL1" s="257"/>
      <c r="NJM1" s="257"/>
      <c r="NJN1" s="257"/>
      <c r="NJO1" s="257"/>
      <c r="NJP1" s="257"/>
      <c r="NJQ1" s="257"/>
      <c r="NJR1" s="257"/>
      <c r="NJS1" s="257"/>
      <c r="NJT1" s="257"/>
      <c r="NJU1" s="257"/>
      <c r="NJV1" s="257"/>
      <c r="NJW1" s="257"/>
      <c r="NJX1" s="257"/>
      <c r="NJY1" s="257"/>
      <c r="NJZ1" s="257"/>
      <c r="NKA1" s="257"/>
      <c r="NKB1" s="257"/>
      <c r="NKC1" s="257"/>
      <c r="NKD1" s="257"/>
      <c r="NKE1" s="257"/>
      <c r="NKF1" s="257"/>
      <c r="NKG1" s="257"/>
      <c r="NKH1" s="257"/>
      <c r="NKI1" s="257"/>
      <c r="NKJ1" s="257"/>
      <c r="NKK1" s="257"/>
      <c r="NKL1" s="257"/>
      <c r="NKM1" s="257"/>
      <c r="NKN1" s="257"/>
      <c r="NKO1" s="257"/>
      <c r="NKP1" s="257"/>
      <c r="NKQ1" s="257"/>
      <c r="NKR1" s="257"/>
      <c r="NKS1" s="257"/>
      <c r="NKT1" s="257"/>
      <c r="NKU1" s="257"/>
      <c r="NKV1" s="257"/>
      <c r="NKW1" s="257"/>
      <c r="NKX1" s="257"/>
      <c r="NKY1" s="257"/>
      <c r="NKZ1" s="257"/>
      <c r="NLA1" s="257"/>
      <c r="NLB1" s="257"/>
      <c r="NLC1" s="257"/>
      <c r="NLD1" s="257"/>
      <c r="NLE1" s="257"/>
      <c r="NLF1" s="257"/>
      <c r="NLG1" s="257"/>
      <c r="NLH1" s="257"/>
      <c r="NLI1" s="257"/>
      <c r="NLJ1" s="257"/>
      <c r="NLK1" s="257"/>
      <c r="NLL1" s="257"/>
      <c r="NLM1" s="257"/>
      <c r="NLN1" s="257"/>
      <c r="NLO1" s="257"/>
      <c r="NLP1" s="257"/>
      <c r="NLQ1" s="257"/>
      <c r="NLR1" s="257"/>
      <c r="NLS1" s="257"/>
      <c r="NLT1" s="257"/>
      <c r="NLU1" s="257"/>
      <c r="NLV1" s="257"/>
      <c r="NLW1" s="257"/>
      <c r="NLX1" s="257"/>
      <c r="NLY1" s="257"/>
      <c r="NLZ1" s="257"/>
      <c r="NMA1" s="257"/>
      <c r="NMB1" s="257"/>
      <c r="NMC1" s="257"/>
      <c r="NMD1" s="257"/>
      <c r="NME1" s="257"/>
      <c r="NMF1" s="257"/>
      <c r="NMG1" s="257"/>
      <c r="NMH1" s="257"/>
      <c r="NMI1" s="257"/>
      <c r="NMJ1" s="257"/>
      <c r="NMK1" s="257"/>
      <c r="NML1" s="257"/>
      <c r="NMM1" s="257"/>
      <c r="NMN1" s="257"/>
      <c r="NMO1" s="257"/>
      <c r="NMP1" s="257"/>
      <c r="NMQ1" s="257"/>
      <c r="NMR1" s="257"/>
      <c r="NMS1" s="257"/>
      <c r="NMT1" s="257"/>
      <c r="NMU1" s="257"/>
      <c r="NMV1" s="257"/>
      <c r="NMW1" s="257"/>
      <c r="NMX1" s="257"/>
      <c r="NMY1" s="257"/>
      <c r="NMZ1" s="257"/>
      <c r="NNA1" s="257"/>
      <c r="NNB1" s="257"/>
      <c r="NNC1" s="257"/>
      <c r="NND1" s="257"/>
      <c r="NNE1" s="257"/>
      <c r="NNF1" s="257"/>
      <c r="NNG1" s="257"/>
      <c r="NNH1" s="257"/>
      <c r="NNI1" s="257"/>
      <c r="NNJ1" s="257"/>
      <c r="NNK1" s="257"/>
      <c r="NNL1" s="257"/>
      <c r="NNM1" s="257"/>
      <c r="NNN1" s="257"/>
      <c r="NNO1" s="257"/>
      <c r="NNP1" s="257"/>
      <c r="NNQ1" s="257"/>
      <c r="NNR1" s="257"/>
      <c r="NNS1" s="257"/>
      <c r="NNT1" s="257"/>
      <c r="NNU1" s="257"/>
      <c r="NNV1" s="257"/>
      <c r="NNW1" s="257"/>
      <c r="NNX1" s="257"/>
      <c r="NNY1" s="257"/>
      <c r="NNZ1" s="257"/>
      <c r="NOA1" s="257"/>
      <c r="NOB1" s="257"/>
      <c r="NOC1" s="257"/>
      <c r="NOD1" s="257"/>
      <c r="NOE1" s="257"/>
      <c r="NOF1" s="257"/>
      <c r="NOG1" s="257"/>
      <c r="NOH1" s="257"/>
      <c r="NOI1" s="257"/>
      <c r="NOJ1" s="257"/>
      <c r="NOK1" s="257"/>
      <c r="NOL1" s="257"/>
      <c r="NOM1" s="257"/>
      <c r="NON1" s="257"/>
      <c r="NOO1" s="257"/>
      <c r="NOP1" s="257"/>
      <c r="NOQ1" s="257"/>
      <c r="NOR1" s="257"/>
      <c r="NOS1" s="257"/>
      <c r="NOT1" s="257"/>
      <c r="NOU1" s="257"/>
      <c r="NOV1" s="257"/>
      <c r="NOW1" s="257"/>
      <c r="NOX1" s="257"/>
      <c r="NOY1" s="257"/>
      <c r="NOZ1" s="257"/>
      <c r="NPA1" s="257"/>
      <c r="NPB1" s="257"/>
      <c r="NPC1" s="257"/>
      <c r="NPD1" s="257"/>
      <c r="NPE1" s="257"/>
      <c r="NPF1" s="257"/>
      <c r="NPG1" s="257"/>
      <c r="NPH1" s="257"/>
      <c r="NPI1" s="257"/>
      <c r="NPJ1" s="257"/>
      <c r="NPK1" s="257"/>
      <c r="NPL1" s="257"/>
      <c r="NPM1" s="257"/>
      <c r="NPN1" s="257"/>
      <c r="NPO1" s="257"/>
      <c r="NPP1" s="257"/>
      <c r="NPQ1" s="257"/>
      <c r="NPR1" s="257"/>
      <c r="NPS1" s="257"/>
      <c r="NPT1" s="257"/>
      <c r="NPU1" s="257"/>
      <c r="NPV1" s="257"/>
      <c r="NPW1" s="257"/>
      <c r="NPX1" s="257"/>
      <c r="NPY1" s="257"/>
      <c r="NPZ1" s="257"/>
      <c r="NQA1" s="257"/>
      <c r="NQB1" s="257"/>
      <c r="NQC1" s="257"/>
      <c r="NQD1" s="257"/>
      <c r="NQE1" s="257"/>
      <c r="NQF1" s="257"/>
      <c r="NQG1" s="257"/>
      <c r="NQH1" s="257"/>
      <c r="NQI1" s="257"/>
      <c r="NQJ1" s="257"/>
      <c r="NQK1" s="257"/>
      <c r="NQL1" s="257"/>
      <c r="NQM1" s="257"/>
      <c r="NQN1" s="257"/>
      <c r="NQO1" s="257"/>
      <c r="NQP1" s="257"/>
      <c r="NQQ1" s="257"/>
      <c r="NQR1" s="257"/>
      <c r="NQS1" s="257"/>
      <c r="NQT1" s="257"/>
      <c r="NQU1" s="257"/>
      <c r="NQV1" s="257"/>
      <c r="NQW1" s="257"/>
      <c r="NQX1" s="257"/>
      <c r="NQY1" s="257"/>
      <c r="NQZ1" s="257"/>
      <c r="NRA1" s="257"/>
      <c r="NRB1" s="257"/>
      <c r="NRC1" s="257"/>
      <c r="NRD1" s="257"/>
      <c r="NRE1" s="257"/>
      <c r="NRF1" s="257"/>
      <c r="NRG1" s="257"/>
      <c r="NRH1" s="257"/>
      <c r="NRI1" s="257"/>
      <c r="NRJ1" s="257"/>
      <c r="NRK1" s="257"/>
      <c r="NRL1" s="257"/>
      <c r="NRM1" s="257"/>
      <c r="NRN1" s="257"/>
      <c r="NRO1" s="257"/>
      <c r="NRP1" s="257"/>
      <c r="NRQ1" s="257"/>
      <c r="NRR1" s="257"/>
      <c r="NRS1" s="257"/>
      <c r="NRT1" s="257"/>
      <c r="NRU1" s="257"/>
      <c r="NRV1" s="257"/>
      <c r="NRW1" s="257"/>
      <c r="NRX1" s="257"/>
      <c r="NRY1" s="257"/>
      <c r="NRZ1" s="257"/>
      <c r="NSA1" s="257"/>
      <c r="NSB1" s="257"/>
      <c r="NSC1" s="257"/>
      <c r="NSD1" s="257"/>
      <c r="NSE1" s="257"/>
      <c r="NSF1" s="257"/>
      <c r="NSG1" s="257"/>
      <c r="NSH1" s="257"/>
      <c r="NSI1" s="257"/>
      <c r="NSJ1" s="257"/>
      <c r="NSK1" s="257"/>
      <c r="NSL1" s="257"/>
      <c r="NSM1" s="257"/>
      <c r="NSN1" s="257"/>
      <c r="NSO1" s="257"/>
      <c r="NSP1" s="257"/>
      <c r="NSQ1" s="257"/>
      <c r="NSR1" s="257"/>
      <c r="NSS1" s="257"/>
      <c r="NST1" s="257"/>
      <c r="NSU1" s="257"/>
      <c r="NSV1" s="257"/>
      <c r="NSW1" s="257"/>
      <c r="NSX1" s="257"/>
      <c r="NSY1" s="257"/>
      <c r="NSZ1" s="257"/>
      <c r="NTA1" s="257"/>
      <c r="NTB1" s="257"/>
      <c r="NTC1" s="257"/>
      <c r="NTD1" s="257"/>
      <c r="NTE1" s="257"/>
      <c r="NTF1" s="257"/>
      <c r="NTG1" s="257"/>
      <c r="NTH1" s="257"/>
      <c r="NTI1" s="257"/>
      <c r="NTJ1" s="257"/>
      <c r="NTK1" s="257"/>
      <c r="NTL1" s="257"/>
      <c r="NTM1" s="257"/>
      <c r="NTN1" s="257"/>
      <c r="NTO1" s="257"/>
      <c r="NTP1" s="257"/>
      <c r="NTQ1" s="257"/>
      <c r="NTR1" s="257"/>
      <c r="NTS1" s="257"/>
      <c r="NTT1" s="257"/>
      <c r="NTU1" s="257"/>
      <c r="NTV1" s="257"/>
      <c r="NTW1" s="257"/>
      <c r="NTX1" s="257"/>
      <c r="NTY1" s="257"/>
      <c r="NTZ1" s="257"/>
      <c r="NUA1" s="257"/>
      <c r="NUB1" s="257"/>
      <c r="NUC1" s="257"/>
      <c r="NUD1" s="257"/>
      <c r="NUE1" s="257"/>
      <c r="NUF1" s="257"/>
      <c r="NUG1" s="257"/>
      <c r="NUH1" s="257"/>
      <c r="NUI1" s="257"/>
      <c r="NUJ1" s="257"/>
      <c r="NUK1" s="257"/>
      <c r="NUL1" s="257"/>
      <c r="NUM1" s="257"/>
      <c r="NUN1" s="257"/>
      <c r="NUO1" s="257"/>
      <c r="NUP1" s="257"/>
      <c r="NUQ1" s="257"/>
      <c r="NUR1" s="257"/>
      <c r="NUS1" s="257"/>
      <c r="NUT1" s="257"/>
      <c r="NUU1" s="257"/>
      <c r="NUV1" s="257"/>
      <c r="NUW1" s="257"/>
      <c r="NUX1" s="257"/>
      <c r="NUY1" s="257"/>
      <c r="NUZ1" s="257"/>
      <c r="NVA1" s="257"/>
      <c r="NVB1" s="257"/>
      <c r="NVC1" s="257"/>
      <c r="NVD1" s="257"/>
      <c r="NVE1" s="257"/>
      <c r="NVF1" s="257"/>
      <c r="NVG1" s="257"/>
      <c r="NVH1" s="257"/>
      <c r="NVI1" s="257"/>
      <c r="NVJ1" s="257"/>
      <c r="NVK1" s="257"/>
      <c r="NVL1" s="257"/>
      <c r="NVM1" s="257"/>
      <c r="NVN1" s="257"/>
      <c r="NVO1" s="257"/>
      <c r="NVP1" s="257"/>
      <c r="NVQ1" s="257"/>
      <c r="NVR1" s="257"/>
      <c r="NVS1" s="257"/>
      <c r="NVT1" s="257"/>
      <c r="NVU1" s="257"/>
      <c r="NVV1" s="257"/>
      <c r="NVW1" s="257"/>
      <c r="NVX1" s="257"/>
      <c r="NVY1" s="257"/>
      <c r="NVZ1" s="257"/>
      <c r="NWA1" s="257"/>
      <c r="NWB1" s="257"/>
      <c r="NWC1" s="257"/>
      <c r="NWD1" s="257"/>
      <c r="NWE1" s="257"/>
      <c r="NWF1" s="257"/>
      <c r="NWG1" s="257"/>
      <c r="NWH1" s="257"/>
      <c r="NWI1" s="257"/>
      <c r="NWJ1" s="257"/>
      <c r="NWK1" s="257"/>
      <c r="NWL1" s="257"/>
      <c r="NWM1" s="257"/>
      <c r="NWN1" s="257"/>
      <c r="NWO1" s="257"/>
      <c r="NWP1" s="257"/>
      <c r="NWQ1" s="257"/>
      <c r="NWR1" s="257"/>
      <c r="NWS1" s="257"/>
      <c r="NWT1" s="257"/>
      <c r="NWU1" s="257"/>
      <c r="NWV1" s="257"/>
      <c r="NWW1" s="257"/>
      <c r="NWX1" s="257"/>
      <c r="NWY1" s="257"/>
      <c r="NWZ1" s="257"/>
      <c r="NXA1" s="257"/>
      <c r="NXB1" s="257"/>
      <c r="NXC1" s="257"/>
      <c r="NXD1" s="257"/>
      <c r="NXE1" s="257"/>
      <c r="NXF1" s="257"/>
      <c r="NXG1" s="257"/>
      <c r="NXH1" s="257"/>
      <c r="NXI1" s="257"/>
      <c r="NXJ1" s="257"/>
      <c r="NXK1" s="257"/>
      <c r="NXL1" s="257"/>
      <c r="NXM1" s="257"/>
      <c r="NXN1" s="257"/>
      <c r="NXO1" s="257"/>
      <c r="NXP1" s="257"/>
      <c r="NXQ1" s="257"/>
      <c r="NXR1" s="257"/>
      <c r="NXS1" s="257"/>
      <c r="NXT1" s="257"/>
      <c r="NXU1" s="257"/>
      <c r="NXV1" s="257"/>
      <c r="NXW1" s="257"/>
      <c r="NXX1" s="257"/>
      <c r="NXY1" s="257"/>
      <c r="NXZ1" s="257"/>
      <c r="NYA1" s="257"/>
      <c r="NYB1" s="257"/>
      <c r="NYC1" s="257"/>
      <c r="NYD1" s="257"/>
      <c r="NYE1" s="257"/>
      <c r="NYF1" s="257"/>
      <c r="NYG1" s="257"/>
      <c r="NYH1" s="257"/>
      <c r="NYI1" s="257"/>
      <c r="NYJ1" s="257"/>
      <c r="NYK1" s="257"/>
      <c r="NYL1" s="257"/>
      <c r="NYM1" s="257"/>
      <c r="NYN1" s="257"/>
      <c r="NYO1" s="257"/>
      <c r="NYP1" s="257"/>
      <c r="NYQ1" s="257"/>
      <c r="NYR1" s="257"/>
      <c r="NYS1" s="257"/>
      <c r="NYT1" s="257"/>
      <c r="NYU1" s="257"/>
      <c r="NYV1" s="257"/>
      <c r="NYW1" s="257"/>
      <c r="NYX1" s="257"/>
      <c r="NYY1" s="257"/>
      <c r="NYZ1" s="257"/>
      <c r="NZA1" s="257"/>
      <c r="NZB1" s="257"/>
      <c r="NZC1" s="257"/>
      <c r="NZD1" s="257"/>
      <c r="NZE1" s="257"/>
      <c r="NZF1" s="257"/>
      <c r="NZG1" s="257"/>
      <c r="NZH1" s="257"/>
      <c r="NZI1" s="257"/>
      <c r="NZJ1" s="257"/>
      <c r="NZK1" s="257"/>
      <c r="NZL1" s="257"/>
      <c r="NZM1" s="257"/>
      <c r="NZN1" s="257"/>
      <c r="NZO1" s="257"/>
      <c r="NZP1" s="257"/>
      <c r="NZQ1" s="257"/>
      <c r="NZR1" s="257"/>
      <c r="NZS1" s="257"/>
      <c r="NZT1" s="257"/>
      <c r="NZU1" s="257"/>
      <c r="NZV1" s="257"/>
      <c r="NZW1" s="257"/>
      <c r="NZX1" s="257"/>
      <c r="NZY1" s="257"/>
      <c r="NZZ1" s="257"/>
      <c r="OAA1" s="257"/>
      <c r="OAB1" s="257"/>
      <c r="OAC1" s="257"/>
      <c r="OAD1" s="257"/>
      <c r="OAE1" s="257"/>
      <c r="OAF1" s="257"/>
      <c r="OAG1" s="257"/>
      <c r="OAH1" s="257"/>
      <c r="OAI1" s="257"/>
      <c r="OAJ1" s="257"/>
      <c r="OAK1" s="257"/>
      <c r="OAL1" s="257"/>
      <c r="OAM1" s="257"/>
      <c r="OAN1" s="257"/>
      <c r="OAO1" s="257"/>
      <c r="OAP1" s="257"/>
      <c r="OAQ1" s="257"/>
      <c r="OAR1" s="257"/>
      <c r="OAS1" s="257"/>
      <c r="OAT1" s="257"/>
      <c r="OAU1" s="257"/>
      <c r="OAV1" s="257"/>
      <c r="OAW1" s="257"/>
      <c r="OAX1" s="257"/>
      <c r="OAY1" s="257"/>
      <c r="OAZ1" s="257"/>
      <c r="OBA1" s="257"/>
      <c r="OBB1" s="257"/>
      <c r="OBC1" s="257"/>
      <c r="OBD1" s="257"/>
      <c r="OBE1" s="257"/>
      <c r="OBF1" s="257"/>
      <c r="OBG1" s="257"/>
      <c r="OBH1" s="257"/>
      <c r="OBI1" s="257"/>
      <c r="OBJ1" s="257"/>
      <c r="OBK1" s="257"/>
      <c r="OBL1" s="257"/>
      <c r="OBM1" s="257"/>
      <c r="OBN1" s="257"/>
      <c r="OBO1" s="257"/>
      <c r="OBP1" s="257"/>
      <c r="OBQ1" s="257"/>
      <c r="OBR1" s="257"/>
      <c r="OBS1" s="257"/>
      <c r="OBT1" s="257"/>
      <c r="OBU1" s="257"/>
      <c r="OBV1" s="257"/>
      <c r="OBW1" s="257"/>
      <c r="OBX1" s="257"/>
      <c r="OBY1" s="257"/>
      <c r="OBZ1" s="257"/>
      <c r="OCA1" s="257"/>
      <c r="OCB1" s="257"/>
      <c r="OCC1" s="257"/>
      <c r="OCD1" s="257"/>
      <c r="OCE1" s="257"/>
      <c r="OCF1" s="257"/>
      <c r="OCG1" s="257"/>
      <c r="OCH1" s="257"/>
      <c r="OCI1" s="257"/>
      <c r="OCJ1" s="257"/>
      <c r="OCK1" s="257"/>
      <c r="OCL1" s="257"/>
      <c r="OCM1" s="257"/>
      <c r="OCN1" s="257"/>
      <c r="OCO1" s="257"/>
      <c r="OCP1" s="257"/>
      <c r="OCQ1" s="257"/>
      <c r="OCR1" s="257"/>
      <c r="OCS1" s="257"/>
      <c r="OCT1" s="257"/>
      <c r="OCU1" s="257"/>
      <c r="OCV1" s="257"/>
      <c r="OCW1" s="257"/>
      <c r="OCX1" s="257"/>
      <c r="OCY1" s="257"/>
      <c r="OCZ1" s="257"/>
      <c r="ODA1" s="257"/>
      <c r="ODB1" s="257"/>
      <c r="ODC1" s="257"/>
      <c r="ODD1" s="257"/>
      <c r="ODE1" s="257"/>
      <c r="ODF1" s="257"/>
      <c r="ODG1" s="257"/>
      <c r="ODH1" s="257"/>
      <c r="ODI1" s="257"/>
      <c r="ODJ1" s="257"/>
      <c r="ODK1" s="257"/>
      <c r="ODL1" s="257"/>
      <c r="ODM1" s="257"/>
      <c r="ODN1" s="257"/>
      <c r="ODO1" s="257"/>
      <c r="ODP1" s="257"/>
      <c r="ODQ1" s="257"/>
      <c r="ODR1" s="257"/>
      <c r="ODS1" s="257"/>
      <c r="ODT1" s="257"/>
      <c r="ODU1" s="257"/>
      <c r="ODV1" s="257"/>
      <c r="ODW1" s="257"/>
      <c r="ODX1" s="257"/>
      <c r="ODY1" s="257"/>
      <c r="ODZ1" s="257"/>
      <c r="OEA1" s="257"/>
      <c r="OEB1" s="257"/>
      <c r="OEC1" s="257"/>
      <c r="OED1" s="257"/>
      <c r="OEE1" s="257"/>
      <c r="OEF1" s="257"/>
      <c r="OEG1" s="257"/>
      <c r="OEH1" s="257"/>
      <c r="OEI1" s="257"/>
      <c r="OEJ1" s="257"/>
      <c r="OEK1" s="257"/>
      <c r="OEL1" s="257"/>
      <c r="OEM1" s="257"/>
      <c r="OEN1" s="257"/>
      <c r="OEO1" s="257"/>
      <c r="OEP1" s="257"/>
      <c r="OEQ1" s="257"/>
      <c r="OER1" s="257"/>
      <c r="OES1" s="257"/>
      <c r="OET1" s="257"/>
      <c r="OEU1" s="257"/>
      <c r="OEV1" s="257"/>
      <c r="OEW1" s="257"/>
      <c r="OEX1" s="257"/>
      <c r="OEY1" s="257"/>
      <c r="OEZ1" s="257"/>
      <c r="OFA1" s="257"/>
      <c r="OFB1" s="257"/>
      <c r="OFC1" s="257"/>
      <c r="OFD1" s="257"/>
      <c r="OFE1" s="257"/>
      <c r="OFF1" s="257"/>
      <c r="OFG1" s="257"/>
      <c r="OFH1" s="257"/>
      <c r="OFI1" s="257"/>
      <c r="OFJ1" s="257"/>
      <c r="OFK1" s="257"/>
      <c r="OFL1" s="257"/>
      <c r="OFM1" s="257"/>
      <c r="OFN1" s="257"/>
      <c r="OFO1" s="257"/>
      <c r="OFP1" s="257"/>
      <c r="OFQ1" s="257"/>
      <c r="OFR1" s="257"/>
      <c r="OFS1" s="257"/>
      <c r="OFT1" s="257"/>
      <c r="OFU1" s="257"/>
      <c r="OFV1" s="257"/>
      <c r="OFW1" s="257"/>
      <c r="OFX1" s="257"/>
      <c r="OFY1" s="257"/>
      <c r="OFZ1" s="257"/>
      <c r="OGA1" s="257"/>
      <c r="OGB1" s="257"/>
      <c r="OGC1" s="257"/>
      <c r="OGD1" s="257"/>
      <c r="OGE1" s="257"/>
      <c r="OGF1" s="257"/>
      <c r="OGG1" s="257"/>
      <c r="OGH1" s="257"/>
      <c r="OGI1" s="257"/>
      <c r="OGJ1" s="257"/>
      <c r="OGK1" s="257"/>
      <c r="OGL1" s="257"/>
      <c r="OGM1" s="257"/>
      <c r="OGN1" s="257"/>
      <c r="OGO1" s="257"/>
      <c r="OGP1" s="257"/>
      <c r="OGQ1" s="257"/>
      <c r="OGR1" s="257"/>
      <c r="OGS1" s="257"/>
      <c r="OGT1" s="257"/>
      <c r="OGU1" s="257"/>
      <c r="OGV1" s="257"/>
      <c r="OGW1" s="257"/>
      <c r="OGX1" s="257"/>
      <c r="OGY1" s="257"/>
      <c r="OGZ1" s="257"/>
      <c r="OHA1" s="257"/>
      <c r="OHB1" s="257"/>
      <c r="OHC1" s="257"/>
      <c r="OHD1" s="257"/>
      <c r="OHE1" s="257"/>
      <c r="OHF1" s="257"/>
      <c r="OHG1" s="257"/>
      <c r="OHH1" s="257"/>
      <c r="OHI1" s="257"/>
      <c r="OHJ1" s="257"/>
      <c r="OHK1" s="257"/>
      <c r="OHL1" s="257"/>
      <c r="OHM1" s="257"/>
      <c r="OHN1" s="257"/>
      <c r="OHO1" s="257"/>
      <c r="OHP1" s="257"/>
      <c r="OHQ1" s="257"/>
      <c r="OHR1" s="257"/>
      <c r="OHS1" s="257"/>
      <c r="OHT1" s="257"/>
      <c r="OHU1" s="257"/>
      <c r="OHV1" s="257"/>
      <c r="OHW1" s="257"/>
      <c r="OHX1" s="257"/>
      <c r="OHY1" s="257"/>
      <c r="OHZ1" s="257"/>
      <c r="OIA1" s="257"/>
      <c r="OIB1" s="257"/>
      <c r="OIC1" s="257"/>
      <c r="OID1" s="257"/>
      <c r="OIE1" s="257"/>
      <c r="OIF1" s="257"/>
      <c r="OIG1" s="257"/>
      <c r="OIH1" s="257"/>
      <c r="OII1" s="257"/>
      <c r="OIJ1" s="257"/>
      <c r="OIK1" s="257"/>
      <c r="OIL1" s="257"/>
      <c r="OIM1" s="257"/>
      <c r="OIN1" s="257"/>
      <c r="OIO1" s="257"/>
      <c r="OIP1" s="257"/>
      <c r="OIQ1" s="257"/>
      <c r="OIR1" s="257"/>
      <c r="OIS1" s="257"/>
      <c r="OIT1" s="257"/>
      <c r="OIU1" s="257"/>
      <c r="OIV1" s="257"/>
      <c r="OIW1" s="257"/>
      <c r="OIX1" s="257"/>
      <c r="OIY1" s="257"/>
      <c r="OIZ1" s="257"/>
      <c r="OJA1" s="257"/>
      <c r="OJB1" s="257"/>
      <c r="OJC1" s="257"/>
      <c r="OJD1" s="257"/>
      <c r="OJE1" s="257"/>
      <c r="OJF1" s="257"/>
      <c r="OJG1" s="257"/>
      <c r="OJH1" s="257"/>
      <c r="OJI1" s="257"/>
      <c r="OJJ1" s="257"/>
      <c r="OJK1" s="257"/>
      <c r="OJL1" s="257"/>
      <c r="OJM1" s="257"/>
      <c r="OJN1" s="257"/>
      <c r="OJO1" s="257"/>
      <c r="OJP1" s="257"/>
      <c r="OJQ1" s="257"/>
      <c r="OJR1" s="257"/>
      <c r="OJS1" s="257"/>
      <c r="OJT1" s="257"/>
      <c r="OJU1" s="257"/>
      <c r="OJV1" s="257"/>
      <c r="OJW1" s="257"/>
      <c r="OJX1" s="257"/>
      <c r="OJY1" s="257"/>
      <c r="OJZ1" s="257"/>
      <c r="OKA1" s="257"/>
      <c r="OKB1" s="257"/>
      <c r="OKC1" s="257"/>
      <c r="OKD1" s="257"/>
      <c r="OKE1" s="257"/>
      <c r="OKF1" s="257"/>
      <c r="OKG1" s="257"/>
      <c r="OKH1" s="257"/>
      <c r="OKI1" s="257"/>
      <c r="OKJ1" s="257"/>
      <c r="OKK1" s="257"/>
      <c r="OKL1" s="257"/>
      <c r="OKM1" s="257"/>
      <c r="OKN1" s="257"/>
      <c r="OKO1" s="257"/>
      <c r="OKP1" s="257"/>
      <c r="OKQ1" s="257"/>
      <c r="OKR1" s="257"/>
      <c r="OKS1" s="257"/>
      <c r="OKT1" s="257"/>
      <c r="OKU1" s="257"/>
      <c r="OKV1" s="257"/>
      <c r="OKW1" s="257"/>
      <c r="OKX1" s="257"/>
      <c r="OKY1" s="257"/>
      <c r="OKZ1" s="257"/>
      <c r="OLA1" s="257"/>
      <c r="OLB1" s="257"/>
      <c r="OLC1" s="257"/>
      <c r="OLD1" s="257"/>
      <c r="OLE1" s="257"/>
      <c r="OLF1" s="257"/>
      <c r="OLG1" s="257"/>
      <c r="OLH1" s="257"/>
      <c r="OLI1" s="257"/>
      <c r="OLJ1" s="257"/>
      <c r="OLK1" s="257"/>
      <c r="OLL1" s="257"/>
      <c r="OLM1" s="257"/>
      <c r="OLN1" s="257"/>
      <c r="OLO1" s="257"/>
      <c r="OLP1" s="257"/>
      <c r="OLQ1" s="257"/>
      <c r="OLR1" s="257"/>
      <c r="OLS1" s="257"/>
      <c r="OLT1" s="257"/>
      <c r="OLU1" s="257"/>
      <c r="OLV1" s="257"/>
      <c r="OLW1" s="257"/>
      <c r="OLX1" s="257"/>
      <c r="OLY1" s="257"/>
      <c r="OLZ1" s="257"/>
      <c r="OMA1" s="257"/>
      <c r="OMB1" s="257"/>
      <c r="OMC1" s="257"/>
      <c r="OMD1" s="257"/>
      <c r="OME1" s="257"/>
      <c r="OMF1" s="257"/>
      <c r="OMG1" s="257"/>
      <c r="OMH1" s="257"/>
      <c r="OMI1" s="257"/>
      <c r="OMJ1" s="257"/>
      <c r="OMK1" s="257"/>
      <c r="OML1" s="257"/>
      <c r="OMM1" s="257"/>
      <c r="OMN1" s="257"/>
      <c r="OMO1" s="257"/>
      <c r="OMP1" s="257"/>
      <c r="OMQ1" s="257"/>
      <c r="OMR1" s="257"/>
      <c r="OMS1" s="257"/>
      <c r="OMT1" s="257"/>
      <c r="OMU1" s="257"/>
      <c r="OMV1" s="257"/>
      <c r="OMW1" s="257"/>
      <c r="OMX1" s="257"/>
      <c r="OMY1" s="257"/>
      <c r="OMZ1" s="257"/>
      <c r="ONA1" s="257"/>
      <c r="ONB1" s="257"/>
      <c r="ONC1" s="257"/>
      <c r="OND1" s="257"/>
      <c r="ONE1" s="257"/>
      <c r="ONF1" s="257"/>
      <c r="ONG1" s="257"/>
      <c r="ONH1" s="257"/>
      <c r="ONI1" s="257"/>
      <c r="ONJ1" s="257"/>
      <c r="ONK1" s="257"/>
      <c r="ONL1" s="257"/>
      <c r="ONM1" s="257"/>
      <c r="ONN1" s="257"/>
      <c r="ONO1" s="257"/>
      <c r="ONP1" s="257"/>
      <c r="ONQ1" s="257"/>
      <c r="ONR1" s="257"/>
      <c r="ONS1" s="257"/>
      <c r="ONT1" s="257"/>
      <c r="ONU1" s="257"/>
      <c r="ONV1" s="257"/>
      <c r="ONW1" s="257"/>
      <c r="ONX1" s="257"/>
      <c r="ONY1" s="257"/>
      <c r="ONZ1" s="257"/>
      <c r="OOA1" s="257"/>
      <c r="OOB1" s="257"/>
      <c r="OOC1" s="257"/>
      <c r="OOD1" s="257"/>
      <c r="OOE1" s="257"/>
      <c r="OOF1" s="257"/>
      <c r="OOG1" s="257"/>
      <c r="OOH1" s="257"/>
      <c r="OOI1" s="257"/>
      <c r="OOJ1" s="257"/>
      <c r="OOK1" s="257"/>
      <c r="OOL1" s="257"/>
      <c r="OOM1" s="257"/>
      <c r="OON1" s="257"/>
      <c r="OOO1" s="257"/>
      <c r="OOP1" s="257"/>
      <c r="OOQ1" s="257"/>
      <c r="OOR1" s="257"/>
      <c r="OOS1" s="257"/>
      <c r="OOT1" s="257"/>
      <c r="OOU1" s="257"/>
      <c r="OOV1" s="257"/>
      <c r="OOW1" s="257"/>
      <c r="OOX1" s="257"/>
      <c r="OOY1" s="257"/>
      <c r="OOZ1" s="257"/>
      <c r="OPA1" s="257"/>
      <c r="OPB1" s="257"/>
      <c r="OPC1" s="257"/>
      <c r="OPD1" s="257"/>
      <c r="OPE1" s="257"/>
      <c r="OPF1" s="257"/>
      <c r="OPG1" s="257"/>
      <c r="OPH1" s="257"/>
      <c r="OPI1" s="257"/>
      <c r="OPJ1" s="257"/>
      <c r="OPK1" s="257"/>
      <c r="OPL1" s="257"/>
      <c r="OPM1" s="257"/>
      <c r="OPN1" s="257"/>
      <c r="OPO1" s="257"/>
      <c r="OPP1" s="257"/>
      <c r="OPQ1" s="257"/>
      <c r="OPR1" s="257"/>
      <c r="OPS1" s="257"/>
      <c r="OPT1" s="257"/>
      <c r="OPU1" s="257"/>
      <c r="OPV1" s="257"/>
      <c r="OPW1" s="257"/>
      <c r="OPX1" s="257"/>
      <c r="OPY1" s="257"/>
      <c r="OPZ1" s="257"/>
      <c r="OQA1" s="257"/>
      <c r="OQB1" s="257"/>
      <c r="OQC1" s="257"/>
      <c r="OQD1" s="257"/>
      <c r="OQE1" s="257"/>
      <c r="OQF1" s="257"/>
      <c r="OQG1" s="257"/>
      <c r="OQH1" s="257"/>
      <c r="OQI1" s="257"/>
      <c r="OQJ1" s="257"/>
      <c r="OQK1" s="257"/>
      <c r="OQL1" s="257"/>
      <c r="OQM1" s="257"/>
      <c r="OQN1" s="257"/>
      <c r="OQO1" s="257"/>
      <c r="OQP1" s="257"/>
      <c r="OQQ1" s="257"/>
      <c r="OQR1" s="257"/>
      <c r="OQS1" s="257"/>
      <c r="OQT1" s="257"/>
      <c r="OQU1" s="257"/>
      <c r="OQV1" s="257"/>
      <c r="OQW1" s="257"/>
      <c r="OQX1" s="257"/>
      <c r="OQY1" s="257"/>
      <c r="OQZ1" s="257"/>
      <c r="ORA1" s="257"/>
      <c r="ORB1" s="257"/>
      <c r="ORC1" s="257"/>
      <c r="ORD1" s="257"/>
      <c r="ORE1" s="257"/>
      <c r="ORF1" s="257"/>
      <c r="ORG1" s="257"/>
      <c r="ORH1" s="257"/>
      <c r="ORI1" s="257"/>
      <c r="ORJ1" s="257"/>
      <c r="ORK1" s="257"/>
      <c r="ORL1" s="257"/>
      <c r="ORM1" s="257"/>
      <c r="ORN1" s="257"/>
      <c r="ORO1" s="257"/>
      <c r="ORP1" s="257"/>
      <c r="ORQ1" s="257"/>
      <c r="ORR1" s="257"/>
      <c r="ORS1" s="257"/>
      <c r="ORT1" s="257"/>
      <c r="ORU1" s="257"/>
      <c r="ORV1" s="257"/>
      <c r="ORW1" s="257"/>
      <c r="ORX1" s="257"/>
      <c r="ORY1" s="257"/>
      <c r="ORZ1" s="257"/>
      <c r="OSA1" s="257"/>
      <c r="OSB1" s="257"/>
      <c r="OSC1" s="257"/>
      <c r="OSD1" s="257"/>
      <c r="OSE1" s="257"/>
      <c r="OSF1" s="257"/>
      <c r="OSG1" s="257"/>
      <c r="OSH1" s="257"/>
      <c r="OSI1" s="257"/>
      <c r="OSJ1" s="257"/>
      <c r="OSK1" s="257"/>
      <c r="OSL1" s="257"/>
      <c r="OSM1" s="257"/>
      <c r="OSN1" s="257"/>
      <c r="OSO1" s="257"/>
      <c r="OSP1" s="257"/>
      <c r="OSQ1" s="257"/>
      <c r="OSR1" s="257"/>
      <c r="OSS1" s="257"/>
      <c r="OST1" s="257"/>
      <c r="OSU1" s="257"/>
      <c r="OSV1" s="257"/>
      <c r="OSW1" s="257"/>
      <c r="OSX1" s="257"/>
      <c r="OSY1" s="257"/>
      <c r="OSZ1" s="257"/>
      <c r="OTA1" s="257"/>
      <c r="OTB1" s="257"/>
      <c r="OTC1" s="257"/>
      <c r="OTD1" s="257"/>
      <c r="OTE1" s="257"/>
      <c r="OTF1" s="257"/>
      <c r="OTG1" s="257"/>
      <c r="OTH1" s="257"/>
      <c r="OTI1" s="257"/>
      <c r="OTJ1" s="257"/>
      <c r="OTK1" s="257"/>
      <c r="OTL1" s="257"/>
      <c r="OTM1" s="257"/>
      <c r="OTN1" s="257"/>
      <c r="OTO1" s="257"/>
      <c r="OTP1" s="257"/>
      <c r="OTQ1" s="257"/>
      <c r="OTR1" s="257"/>
      <c r="OTS1" s="257"/>
      <c r="OTT1" s="257"/>
      <c r="OTU1" s="257"/>
      <c r="OTV1" s="257"/>
      <c r="OTW1" s="257"/>
      <c r="OTX1" s="257"/>
      <c r="OTY1" s="257"/>
      <c r="OTZ1" s="257"/>
      <c r="OUA1" s="257"/>
      <c r="OUB1" s="257"/>
      <c r="OUC1" s="257"/>
      <c r="OUD1" s="257"/>
      <c r="OUE1" s="257"/>
      <c r="OUF1" s="257"/>
      <c r="OUG1" s="257"/>
      <c r="OUH1" s="257"/>
      <c r="OUI1" s="257"/>
      <c r="OUJ1" s="257"/>
      <c r="OUK1" s="257"/>
      <c r="OUL1" s="257"/>
      <c r="OUM1" s="257"/>
      <c r="OUN1" s="257"/>
      <c r="OUO1" s="257"/>
      <c r="OUP1" s="257"/>
      <c r="OUQ1" s="257"/>
      <c r="OUR1" s="257"/>
      <c r="OUS1" s="257"/>
      <c r="OUT1" s="257"/>
      <c r="OUU1" s="257"/>
      <c r="OUV1" s="257"/>
      <c r="OUW1" s="257"/>
      <c r="OUX1" s="257"/>
      <c r="OUY1" s="257"/>
      <c r="OUZ1" s="257"/>
      <c r="OVA1" s="257"/>
      <c r="OVB1" s="257"/>
      <c r="OVC1" s="257"/>
      <c r="OVD1" s="257"/>
      <c r="OVE1" s="257"/>
      <c r="OVF1" s="257"/>
      <c r="OVG1" s="257"/>
      <c r="OVH1" s="257"/>
      <c r="OVI1" s="257"/>
      <c r="OVJ1" s="257"/>
      <c r="OVK1" s="257"/>
      <c r="OVL1" s="257"/>
      <c r="OVM1" s="257"/>
      <c r="OVN1" s="257"/>
      <c r="OVO1" s="257"/>
      <c r="OVP1" s="257"/>
      <c r="OVQ1" s="257"/>
      <c r="OVR1" s="257"/>
      <c r="OVS1" s="257"/>
      <c r="OVT1" s="257"/>
      <c r="OVU1" s="257"/>
      <c r="OVV1" s="257"/>
      <c r="OVW1" s="257"/>
      <c r="OVX1" s="257"/>
      <c r="OVY1" s="257"/>
      <c r="OVZ1" s="257"/>
      <c r="OWA1" s="257"/>
      <c r="OWB1" s="257"/>
      <c r="OWC1" s="257"/>
      <c r="OWD1" s="257"/>
      <c r="OWE1" s="257"/>
      <c r="OWF1" s="257"/>
      <c r="OWG1" s="257"/>
      <c r="OWH1" s="257"/>
      <c r="OWI1" s="257"/>
      <c r="OWJ1" s="257"/>
      <c r="OWK1" s="257"/>
      <c r="OWL1" s="257"/>
      <c r="OWM1" s="257"/>
      <c r="OWN1" s="257"/>
      <c r="OWO1" s="257"/>
      <c r="OWP1" s="257"/>
      <c r="OWQ1" s="257"/>
      <c r="OWR1" s="257"/>
      <c r="OWS1" s="257"/>
      <c r="OWT1" s="257"/>
      <c r="OWU1" s="257"/>
      <c r="OWV1" s="257"/>
      <c r="OWW1" s="257"/>
      <c r="OWX1" s="257"/>
      <c r="OWY1" s="257"/>
      <c r="OWZ1" s="257"/>
      <c r="OXA1" s="257"/>
      <c r="OXB1" s="257"/>
      <c r="OXC1" s="257"/>
      <c r="OXD1" s="257"/>
      <c r="OXE1" s="257"/>
      <c r="OXF1" s="257"/>
      <c r="OXG1" s="257"/>
      <c r="OXH1" s="257"/>
      <c r="OXI1" s="257"/>
      <c r="OXJ1" s="257"/>
      <c r="OXK1" s="257"/>
      <c r="OXL1" s="257"/>
      <c r="OXM1" s="257"/>
      <c r="OXN1" s="257"/>
      <c r="OXO1" s="257"/>
      <c r="OXP1" s="257"/>
      <c r="OXQ1" s="257"/>
      <c r="OXR1" s="257"/>
      <c r="OXS1" s="257"/>
      <c r="OXT1" s="257"/>
      <c r="OXU1" s="257"/>
      <c r="OXV1" s="257"/>
      <c r="OXW1" s="257"/>
      <c r="OXX1" s="257"/>
      <c r="OXY1" s="257"/>
      <c r="OXZ1" s="257"/>
      <c r="OYA1" s="257"/>
      <c r="OYB1" s="257"/>
      <c r="OYC1" s="257"/>
      <c r="OYD1" s="257"/>
      <c r="OYE1" s="257"/>
      <c r="OYF1" s="257"/>
      <c r="OYG1" s="257"/>
      <c r="OYH1" s="257"/>
      <c r="OYI1" s="257"/>
      <c r="OYJ1" s="257"/>
      <c r="OYK1" s="257"/>
      <c r="OYL1" s="257"/>
      <c r="OYM1" s="257"/>
      <c r="OYN1" s="257"/>
      <c r="OYO1" s="257"/>
      <c r="OYP1" s="257"/>
      <c r="OYQ1" s="257"/>
      <c r="OYR1" s="257"/>
      <c r="OYS1" s="257"/>
      <c r="OYT1" s="257"/>
      <c r="OYU1" s="257"/>
      <c r="OYV1" s="257"/>
      <c r="OYW1" s="257"/>
      <c r="OYX1" s="257"/>
      <c r="OYY1" s="257"/>
      <c r="OYZ1" s="257"/>
      <c r="OZA1" s="257"/>
      <c r="OZB1" s="257"/>
      <c r="OZC1" s="257"/>
      <c r="OZD1" s="257"/>
      <c r="OZE1" s="257"/>
      <c r="OZF1" s="257"/>
      <c r="OZG1" s="257"/>
      <c r="OZH1" s="257"/>
      <c r="OZI1" s="257"/>
      <c r="OZJ1" s="257"/>
      <c r="OZK1" s="257"/>
      <c r="OZL1" s="257"/>
      <c r="OZM1" s="257"/>
      <c r="OZN1" s="257"/>
      <c r="OZO1" s="257"/>
      <c r="OZP1" s="257"/>
      <c r="OZQ1" s="257"/>
      <c r="OZR1" s="257"/>
      <c r="OZS1" s="257"/>
      <c r="OZT1" s="257"/>
      <c r="OZU1" s="257"/>
      <c r="OZV1" s="257"/>
      <c r="OZW1" s="257"/>
      <c r="OZX1" s="257"/>
      <c r="OZY1" s="257"/>
      <c r="OZZ1" s="257"/>
      <c r="PAA1" s="257"/>
      <c r="PAB1" s="257"/>
      <c r="PAC1" s="257"/>
      <c r="PAD1" s="257"/>
      <c r="PAE1" s="257"/>
      <c r="PAF1" s="257"/>
      <c r="PAG1" s="257"/>
      <c r="PAH1" s="257"/>
      <c r="PAI1" s="257"/>
      <c r="PAJ1" s="257"/>
      <c r="PAK1" s="257"/>
      <c r="PAL1" s="257"/>
      <c r="PAM1" s="257"/>
      <c r="PAN1" s="257"/>
      <c r="PAO1" s="257"/>
      <c r="PAP1" s="257"/>
      <c r="PAQ1" s="257"/>
      <c r="PAR1" s="257"/>
      <c r="PAS1" s="257"/>
      <c r="PAT1" s="257"/>
      <c r="PAU1" s="257"/>
      <c r="PAV1" s="257"/>
      <c r="PAW1" s="257"/>
      <c r="PAX1" s="257"/>
      <c r="PAY1" s="257"/>
      <c r="PAZ1" s="257"/>
      <c r="PBA1" s="257"/>
      <c r="PBB1" s="257"/>
      <c r="PBC1" s="257"/>
      <c r="PBD1" s="257"/>
      <c r="PBE1" s="257"/>
      <c r="PBF1" s="257"/>
      <c r="PBG1" s="257"/>
      <c r="PBH1" s="257"/>
      <c r="PBI1" s="257"/>
      <c r="PBJ1" s="257"/>
      <c r="PBK1" s="257"/>
      <c r="PBL1" s="257"/>
      <c r="PBM1" s="257"/>
      <c r="PBN1" s="257"/>
      <c r="PBO1" s="257"/>
      <c r="PBP1" s="257"/>
      <c r="PBQ1" s="257"/>
      <c r="PBR1" s="257"/>
      <c r="PBS1" s="257"/>
      <c r="PBT1" s="257"/>
      <c r="PBU1" s="257"/>
      <c r="PBV1" s="257"/>
      <c r="PBW1" s="257"/>
      <c r="PBX1" s="257"/>
      <c r="PBY1" s="257"/>
      <c r="PBZ1" s="257"/>
      <c r="PCA1" s="257"/>
      <c r="PCB1" s="257"/>
      <c r="PCC1" s="257"/>
      <c r="PCD1" s="257"/>
      <c r="PCE1" s="257"/>
      <c r="PCF1" s="257"/>
      <c r="PCG1" s="257"/>
      <c r="PCH1" s="257"/>
      <c r="PCI1" s="257"/>
      <c r="PCJ1" s="257"/>
      <c r="PCK1" s="257"/>
      <c r="PCL1" s="257"/>
      <c r="PCM1" s="257"/>
      <c r="PCN1" s="257"/>
      <c r="PCO1" s="257"/>
      <c r="PCP1" s="257"/>
      <c r="PCQ1" s="257"/>
      <c r="PCR1" s="257"/>
      <c r="PCS1" s="257"/>
      <c r="PCT1" s="257"/>
      <c r="PCU1" s="257"/>
      <c r="PCV1" s="257"/>
      <c r="PCW1" s="257"/>
      <c r="PCX1" s="257"/>
      <c r="PCY1" s="257"/>
      <c r="PCZ1" s="257"/>
      <c r="PDA1" s="257"/>
      <c r="PDB1" s="257"/>
      <c r="PDC1" s="257"/>
      <c r="PDD1" s="257"/>
      <c r="PDE1" s="257"/>
      <c r="PDF1" s="257"/>
      <c r="PDG1" s="257"/>
      <c r="PDH1" s="257"/>
      <c r="PDI1" s="257"/>
      <c r="PDJ1" s="257"/>
      <c r="PDK1" s="257"/>
      <c r="PDL1" s="257"/>
      <c r="PDM1" s="257"/>
      <c r="PDN1" s="257"/>
      <c r="PDO1" s="257"/>
      <c r="PDP1" s="257"/>
      <c r="PDQ1" s="257"/>
      <c r="PDR1" s="257"/>
      <c r="PDS1" s="257"/>
      <c r="PDT1" s="257"/>
      <c r="PDU1" s="257"/>
      <c r="PDV1" s="257"/>
      <c r="PDW1" s="257"/>
      <c r="PDX1" s="257"/>
      <c r="PDY1" s="257"/>
      <c r="PDZ1" s="257"/>
      <c r="PEA1" s="257"/>
      <c r="PEB1" s="257"/>
      <c r="PEC1" s="257"/>
      <c r="PED1" s="257"/>
      <c r="PEE1" s="257"/>
      <c r="PEF1" s="257"/>
      <c r="PEG1" s="257"/>
      <c r="PEH1" s="257"/>
      <c r="PEI1" s="257"/>
      <c r="PEJ1" s="257"/>
      <c r="PEK1" s="257"/>
      <c r="PEL1" s="257"/>
      <c r="PEM1" s="257"/>
      <c r="PEN1" s="257"/>
      <c r="PEO1" s="257"/>
      <c r="PEP1" s="257"/>
      <c r="PEQ1" s="257"/>
      <c r="PER1" s="257"/>
      <c r="PES1" s="257"/>
      <c r="PET1" s="257"/>
      <c r="PEU1" s="257"/>
      <c r="PEV1" s="257"/>
      <c r="PEW1" s="257"/>
      <c r="PEX1" s="257"/>
      <c r="PEY1" s="257"/>
      <c r="PEZ1" s="257"/>
      <c r="PFA1" s="257"/>
      <c r="PFB1" s="257"/>
      <c r="PFC1" s="257"/>
      <c r="PFD1" s="257"/>
      <c r="PFE1" s="257"/>
      <c r="PFF1" s="257"/>
      <c r="PFG1" s="257"/>
      <c r="PFH1" s="257"/>
      <c r="PFI1" s="257"/>
      <c r="PFJ1" s="257"/>
      <c r="PFK1" s="257"/>
      <c r="PFL1" s="257"/>
      <c r="PFM1" s="257"/>
      <c r="PFN1" s="257"/>
      <c r="PFO1" s="257"/>
      <c r="PFP1" s="257"/>
      <c r="PFQ1" s="257"/>
      <c r="PFR1" s="257"/>
      <c r="PFS1" s="257"/>
      <c r="PFT1" s="257"/>
      <c r="PFU1" s="257"/>
      <c r="PFV1" s="257"/>
      <c r="PFW1" s="257"/>
      <c r="PFX1" s="257"/>
      <c r="PFY1" s="257"/>
      <c r="PFZ1" s="257"/>
      <c r="PGA1" s="257"/>
      <c r="PGB1" s="257"/>
      <c r="PGC1" s="257"/>
      <c r="PGD1" s="257"/>
      <c r="PGE1" s="257"/>
      <c r="PGF1" s="257"/>
      <c r="PGG1" s="257"/>
      <c r="PGH1" s="257"/>
      <c r="PGI1" s="257"/>
      <c r="PGJ1" s="257"/>
      <c r="PGK1" s="257"/>
      <c r="PGL1" s="257"/>
      <c r="PGM1" s="257"/>
      <c r="PGN1" s="257"/>
      <c r="PGO1" s="257"/>
      <c r="PGP1" s="257"/>
      <c r="PGQ1" s="257"/>
      <c r="PGR1" s="257"/>
      <c r="PGS1" s="257"/>
      <c r="PGT1" s="257"/>
      <c r="PGU1" s="257"/>
      <c r="PGV1" s="257"/>
      <c r="PGW1" s="257"/>
      <c r="PGX1" s="257"/>
      <c r="PGY1" s="257"/>
      <c r="PGZ1" s="257"/>
      <c r="PHA1" s="257"/>
      <c r="PHB1" s="257"/>
      <c r="PHC1" s="257"/>
      <c r="PHD1" s="257"/>
      <c r="PHE1" s="257"/>
      <c r="PHF1" s="257"/>
      <c r="PHG1" s="257"/>
      <c r="PHH1" s="257"/>
      <c r="PHI1" s="257"/>
      <c r="PHJ1" s="257"/>
      <c r="PHK1" s="257"/>
      <c r="PHL1" s="257"/>
      <c r="PHM1" s="257"/>
      <c r="PHN1" s="257"/>
      <c r="PHO1" s="257"/>
      <c r="PHP1" s="257"/>
      <c r="PHQ1" s="257"/>
      <c r="PHR1" s="257"/>
      <c r="PHS1" s="257"/>
      <c r="PHT1" s="257"/>
      <c r="PHU1" s="257"/>
      <c r="PHV1" s="257"/>
      <c r="PHW1" s="257"/>
      <c r="PHX1" s="257"/>
      <c r="PHY1" s="257"/>
      <c r="PHZ1" s="257"/>
      <c r="PIA1" s="257"/>
      <c r="PIB1" s="257"/>
      <c r="PIC1" s="257"/>
      <c r="PID1" s="257"/>
      <c r="PIE1" s="257"/>
      <c r="PIF1" s="257"/>
      <c r="PIG1" s="257"/>
      <c r="PIH1" s="257"/>
      <c r="PII1" s="257"/>
      <c r="PIJ1" s="257"/>
      <c r="PIK1" s="257"/>
      <c r="PIL1" s="257"/>
      <c r="PIM1" s="257"/>
      <c r="PIN1" s="257"/>
      <c r="PIO1" s="257"/>
      <c r="PIP1" s="257"/>
      <c r="PIQ1" s="257"/>
      <c r="PIR1" s="257"/>
      <c r="PIS1" s="257"/>
      <c r="PIT1" s="257"/>
      <c r="PIU1" s="257"/>
      <c r="PIV1" s="257"/>
      <c r="PIW1" s="257"/>
      <c r="PIX1" s="257"/>
      <c r="PIY1" s="257"/>
      <c r="PIZ1" s="257"/>
      <c r="PJA1" s="257"/>
      <c r="PJB1" s="257"/>
      <c r="PJC1" s="257"/>
      <c r="PJD1" s="257"/>
      <c r="PJE1" s="257"/>
      <c r="PJF1" s="257"/>
      <c r="PJG1" s="257"/>
      <c r="PJH1" s="257"/>
      <c r="PJI1" s="257"/>
      <c r="PJJ1" s="257"/>
      <c r="PJK1" s="257"/>
      <c r="PJL1" s="257"/>
      <c r="PJM1" s="257"/>
      <c r="PJN1" s="257"/>
      <c r="PJO1" s="257"/>
      <c r="PJP1" s="257"/>
      <c r="PJQ1" s="257"/>
      <c r="PJR1" s="257"/>
      <c r="PJS1" s="257"/>
      <c r="PJT1" s="257"/>
      <c r="PJU1" s="257"/>
      <c r="PJV1" s="257"/>
      <c r="PJW1" s="257"/>
      <c r="PJX1" s="257"/>
      <c r="PJY1" s="257"/>
      <c r="PJZ1" s="257"/>
      <c r="PKA1" s="257"/>
      <c r="PKB1" s="257"/>
      <c r="PKC1" s="257"/>
      <c r="PKD1" s="257"/>
      <c r="PKE1" s="257"/>
      <c r="PKF1" s="257"/>
      <c r="PKG1" s="257"/>
      <c r="PKH1" s="257"/>
      <c r="PKI1" s="257"/>
      <c r="PKJ1" s="257"/>
      <c r="PKK1" s="257"/>
      <c r="PKL1" s="257"/>
      <c r="PKM1" s="257"/>
      <c r="PKN1" s="257"/>
      <c r="PKO1" s="257"/>
      <c r="PKP1" s="257"/>
      <c r="PKQ1" s="257"/>
      <c r="PKR1" s="257"/>
      <c r="PKS1" s="257"/>
      <c r="PKT1" s="257"/>
      <c r="PKU1" s="257"/>
      <c r="PKV1" s="257"/>
      <c r="PKW1" s="257"/>
      <c r="PKX1" s="257"/>
      <c r="PKY1" s="257"/>
      <c r="PKZ1" s="257"/>
      <c r="PLA1" s="257"/>
      <c r="PLB1" s="257"/>
      <c r="PLC1" s="257"/>
      <c r="PLD1" s="257"/>
      <c r="PLE1" s="257"/>
      <c r="PLF1" s="257"/>
      <c r="PLG1" s="257"/>
      <c r="PLH1" s="257"/>
      <c r="PLI1" s="257"/>
      <c r="PLJ1" s="257"/>
      <c r="PLK1" s="257"/>
      <c r="PLL1" s="257"/>
      <c r="PLM1" s="257"/>
      <c r="PLN1" s="257"/>
      <c r="PLO1" s="257"/>
      <c r="PLP1" s="257"/>
      <c r="PLQ1" s="257"/>
      <c r="PLR1" s="257"/>
      <c r="PLS1" s="257"/>
      <c r="PLT1" s="257"/>
      <c r="PLU1" s="257"/>
      <c r="PLV1" s="257"/>
      <c r="PLW1" s="257"/>
      <c r="PLX1" s="257"/>
      <c r="PLY1" s="257"/>
      <c r="PLZ1" s="257"/>
      <c r="PMA1" s="257"/>
      <c r="PMB1" s="257"/>
      <c r="PMC1" s="257"/>
      <c r="PMD1" s="257"/>
      <c r="PME1" s="257"/>
      <c r="PMF1" s="257"/>
      <c r="PMG1" s="257"/>
      <c r="PMH1" s="257"/>
      <c r="PMI1" s="257"/>
      <c r="PMJ1" s="257"/>
      <c r="PMK1" s="257"/>
      <c r="PML1" s="257"/>
      <c r="PMM1" s="257"/>
      <c r="PMN1" s="257"/>
      <c r="PMO1" s="257"/>
      <c r="PMP1" s="257"/>
      <c r="PMQ1" s="257"/>
      <c r="PMR1" s="257"/>
      <c r="PMS1" s="257"/>
      <c r="PMT1" s="257"/>
      <c r="PMU1" s="257"/>
      <c r="PMV1" s="257"/>
      <c r="PMW1" s="257"/>
      <c r="PMX1" s="257"/>
      <c r="PMY1" s="257"/>
      <c r="PMZ1" s="257"/>
      <c r="PNA1" s="257"/>
      <c r="PNB1" s="257"/>
      <c r="PNC1" s="257"/>
      <c r="PND1" s="257"/>
      <c r="PNE1" s="257"/>
      <c r="PNF1" s="257"/>
      <c r="PNG1" s="257"/>
      <c r="PNH1" s="257"/>
      <c r="PNI1" s="257"/>
      <c r="PNJ1" s="257"/>
      <c r="PNK1" s="257"/>
      <c r="PNL1" s="257"/>
      <c r="PNM1" s="257"/>
      <c r="PNN1" s="257"/>
      <c r="PNO1" s="257"/>
      <c r="PNP1" s="257"/>
      <c r="PNQ1" s="257"/>
      <c r="PNR1" s="257"/>
      <c r="PNS1" s="257"/>
      <c r="PNT1" s="257"/>
      <c r="PNU1" s="257"/>
      <c r="PNV1" s="257"/>
      <c r="PNW1" s="257"/>
      <c r="PNX1" s="257"/>
      <c r="PNY1" s="257"/>
      <c r="PNZ1" s="257"/>
      <c r="POA1" s="257"/>
      <c r="POB1" s="257"/>
      <c r="POC1" s="257"/>
      <c r="POD1" s="257"/>
      <c r="POE1" s="257"/>
      <c r="POF1" s="257"/>
      <c r="POG1" s="257"/>
      <c r="POH1" s="257"/>
      <c r="POI1" s="257"/>
      <c r="POJ1" s="257"/>
      <c r="POK1" s="257"/>
      <c r="POL1" s="257"/>
      <c r="POM1" s="257"/>
      <c r="PON1" s="257"/>
      <c r="POO1" s="257"/>
      <c r="POP1" s="257"/>
      <c r="POQ1" s="257"/>
      <c r="POR1" s="257"/>
      <c r="POS1" s="257"/>
      <c r="POT1" s="257"/>
      <c r="POU1" s="257"/>
      <c r="POV1" s="257"/>
      <c r="POW1" s="257"/>
      <c r="POX1" s="257"/>
      <c r="POY1" s="257"/>
      <c r="POZ1" s="257"/>
      <c r="PPA1" s="257"/>
      <c r="PPB1" s="257"/>
      <c r="PPC1" s="257"/>
      <c r="PPD1" s="257"/>
      <c r="PPE1" s="257"/>
      <c r="PPF1" s="257"/>
      <c r="PPG1" s="257"/>
      <c r="PPH1" s="257"/>
      <c r="PPI1" s="257"/>
      <c r="PPJ1" s="257"/>
      <c r="PPK1" s="257"/>
      <c r="PPL1" s="257"/>
      <c r="PPM1" s="257"/>
      <c r="PPN1" s="257"/>
      <c r="PPO1" s="257"/>
      <c r="PPP1" s="257"/>
      <c r="PPQ1" s="257"/>
      <c r="PPR1" s="257"/>
      <c r="PPS1" s="257"/>
      <c r="PPT1" s="257"/>
      <c r="PPU1" s="257"/>
      <c r="PPV1" s="257"/>
      <c r="PPW1" s="257"/>
      <c r="PPX1" s="257"/>
      <c r="PPY1" s="257"/>
      <c r="PPZ1" s="257"/>
      <c r="PQA1" s="257"/>
      <c r="PQB1" s="257"/>
      <c r="PQC1" s="257"/>
      <c r="PQD1" s="257"/>
      <c r="PQE1" s="257"/>
      <c r="PQF1" s="257"/>
      <c r="PQG1" s="257"/>
      <c r="PQH1" s="257"/>
      <c r="PQI1" s="257"/>
      <c r="PQJ1" s="257"/>
      <c r="PQK1" s="257"/>
      <c r="PQL1" s="257"/>
      <c r="PQM1" s="257"/>
      <c r="PQN1" s="257"/>
      <c r="PQO1" s="257"/>
      <c r="PQP1" s="257"/>
      <c r="PQQ1" s="257"/>
      <c r="PQR1" s="257"/>
      <c r="PQS1" s="257"/>
      <c r="PQT1" s="257"/>
      <c r="PQU1" s="257"/>
      <c r="PQV1" s="257"/>
      <c r="PQW1" s="257"/>
      <c r="PQX1" s="257"/>
      <c r="PQY1" s="257"/>
      <c r="PQZ1" s="257"/>
      <c r="PRA1" s="257"/>
      <c r="PRB1" s="257"/>
      <c r="PRC1" s="257"/>
      <c r="PRD1" s="257"/>
      <c r="PRE1" s="257"/>
      <c r="PRF1" s="257"/>
      <c r="PRG1" s="257"/>
      <c r="PRH1" s="257"/>
      <c r="PRI1" s="257"/>
      <c r="PRJ1" s="257"/>
      <c r="PRK1" s="257"/>
      <c r="PRL1" s="257"/>
      <c r="PRM1" s="257"/>
      <c r="PRN1" s="257"/>
      <c r="PRO1" s="257"/>
      <c r="PRP1" s="257"/>
      <c r="PRQ1" s="257"/>
      <c r="PRR1" s="257"/>
      <c r="PRS1" s="257"/>
      <c r="PRT1" s="257"/>
      <c r="PRU1" s="257"/>
      <c r="PRV1" s="257"/>
      <c r="PRW1" s="257"/>
      <c r="PRX1" s="257"/>
      <c r="PRY1" s="257"/>
      <c r="PRZ1" s="257"/>
      <c r="PSA1" s="257"/>
      <c r="PSB1" s="257"/>
      <c r="PSC1" s="257"/>
      <c r="PSD1" s="257"/>
      <c r="PSE1" s="257"/>
      <c r="PSF1" s="257"/>
      <c r="PSG1" s="257"/>
      <c r="PSH1" s="257"/>
      <c r="PSI1" s="257"/>
      <c r="PSJ1" s="257"/>
      <c r="PSK1" s="257"/>
      <c r="PSL1" s="257"/>
      <c r="PSM1" s="257"/>
      <c r="PSN1" s="257"/>
      <c r="PSO1" s="257"/>
      <c r="PSP1" s="257"/>
      <c r="PSQ1" s="257"/>
      <c r="PSR1" s="257"/>
      <c r="PSS1" s="257"/>
      <c r="PST1" s="257"/>
      <c r="PSU1" s="257"/>
      <c r="PSV1" s="257"/>
      <c r="PSW1" s="257"/>
      <c r="PSX1" s="257"/>
      <c r="PSY1" s="257"/>
      <c r="PSZ1" s="257"/>
      <c r="PTA1" s="257"/>
      <c r="PTB1" s="257"/>
      <c r="PTC1" s="257"/>
      <c r="PTD1" s="257"/>
      <c r="PTE1" s="257"/>
      <c r="PTF1" s="257"/>
      <c r="PTG1" s="257"/>
      <c r="PTH1" s="257"/>
      <c r="PTI1" s="257"/>
      <c r="PTJ1" s="257"/>
      <c r="PTK1" s="257"/>
      <c r="PTL1" s="257"/>
      <c r="PTM1" s="257"/>
      <c r="PTN1" s="257"/>
      <c r="PTO1" s="257"/>
      <c r="PTP1" s="257"/>
      <c r="PTQ1" s="257"/>
      <c r="PTR1" s="257"/>
      <c r="PTS1" s="257"/>
      <c r="PTT1" s="257"/>
      <c r="PTU1" s="257"/>
      <c r="PTV1" s="257"/>
      <c r="PTW1" s="257"/>
      <c r="PTX1" s="257"/>
      <c r="PTY1" s="257"/>
      <c r="PTZ1" s="257"/>
      <c r="PUA1" s="257"/>
      <c r="PUB1" s="257"/>
      <c r="PUC1" s="257"/>
      <c r="PUD1" s="257"/>
      <c r="PUE1" s="257"/>
      <c r="PUF1" s="257"/>
      <c r="PUG1" s="257"/>
      <c r="PUH1" s="257"/>
      <c r="PUI1" s="257"/>
      <c r="PUJ1" s="257"/>
      <c r="PUK1" s="257"/>
      <c r="PUL1" s="257"/>
      <c r="PUM1" s="257"/>
      <c r="PUN1" s="257"/>
      <c r="PUO1" s="257"/>
      <c r="PUP1" s="257"/>
      <c r="PUQ1" s="257"/>
      <c r="PUR1" s="257"/>
      <c r="PUS1" s="257"/>
      <c r="PUT1" s="257"/>
      <c r="PUU1" s="257"/>
      <c r="PUV1" s="257"/>
      <c r="PUW1" s="257"/>
      <c r="PUX1" s="257"/>
      <c r="PUY1" s="257"/>
      <c r="PUZ1" s="257"/>
      <c r="PVA1" s="257"/>
      <c r="PVB1" s="257"/>
      <c r="PVC1" s="257"/>
      <c r="PVD1" s="257"/>
      <c r="PVE1" s="257"/>
      <c r="PVF1" s="257"/>
      <c r="PVG1" s="257"/>
      <c r="PVH1" s="257"/>
      <c r="PVI1" s="257"/>
      <c r="PVJ1" s="257"/>
      <c r="PVK1" s="257"/>
      <c r="PVL1" s="257"/>
      <c r="PVM1" s="257"/>
      <c r="PVN1" s="257"/>
      <c r="PVO1" s="257"/>
      <c r="PVP1" s="257"/>
      <c r="PVQ1" s="257"/>
      <c r="PVR1" s="257"/>
      <c r="PVS1" s="257"/>
      <c r="PVT1" s="257"/>
      <c r="PVU1" s="257"/>
      <c r="PVV1" s="257"/>
      <c r="PVW1" s="257"/>
      <c r="PVX1" s="257"/>
      <c r="PVY1" s="257"/>
      <c r="PVZ1" s="257"/>
      <c r="PWA1" s="257"/>
      <c r="PWB1" s="257"/>
      <c r="PWC1" s="257"/>
      <c r="PWD1" s="257"/>
      <c r="PWE1" s="257"/>
      <c r="PWF1" s="257"/>
      <c r="PWG1" s="257"/>
      <c r="PWH1" s="257"/>
      <c r="PWI1" s="257"/>
      <c r="PWJ1" s="257"/>
      <c r="PWK1" s="257"/>
      <c r="PWL1" s="257"/>
      <c r="PWM1" s="257"/>
      <c r="PWN1" s="257"/>
      <c r="PWO1" s="257"/>
      <c r="PWP1" s="257"/>
      <c r="PWQ1" s="257"/>
      <c r="PWR1" s="257"/>
      <c r="PWS1" s="257"/>
      <c r="PWT1" s="257"/>
      <c r="PWU1" s="257"/>
      <c r="PWV1" s="257"/>
      <c r="PWW1" s="257"/>
      <c r="PWX1" s="257"/>
      <c r="PWY1" s="257"/>
      <c r="PWZ1" s="257"/>
      <c r="PXA1" s="257"/>
      <c r="PXB1" s="257"/>
      <c r="PXC1" s="257"/>
      <c r="PXD1" s="257"/>
      <c r="PXE1" s="257"/>
      <c r="PXF1" s="257"/>
      <c r="PXG1" s="257"/>
      <c r="PXH1" s="257"/>
      <c r="PXI1" s="257"/>
      <c r="PXJ1" s="257"/>
      <c r="PXK1" s="257"/>
      <c r="PXL1" s="257"/>
      <c r="PXM1" s="257"/>
      <c r="PXN1" s="257"/>
      <c r="PXO1" s="257"/>
      <c r="PXP1" s="257"/>
      <c r="PXQ1" s="257"/>
      <c r="PXR1" s="257"/>
      <c r="PXS1" s="257"/>
      <c r="PXT1" s="257"/>
      <c r="PXU1" s="257"/>
      <c r="PXV1" s="257"/>
      <c r="PXW1" s="257"/>
      <c r="PXX1" s="257"/>
      <c r="PXY1" s="257"/>
      <c r="PXZ1" s="257"/>
      <c r="PYA1" s="257"/>
      <c r="PYB1" s="257"/>
      <c r="PYC1" s="257"/>
      <c r="PYD1" s="257"/>
      <c r="PYE1" s="257"/>
      <c r="PYF1" s="257"/>
      <c r="PYG1" s="257"/>
      <c r="PYH1" s="257"/>
      <c r="PYI1" s="257"/>
      <c r="PYJ1" s="257"/>
      <c r="PYK1" s="257"/>
      <c r="PYL1" s="257"/>
      <c r="PYM1" s="257"/>
      <c r="PYN1" s="257"/>
      <c r="PYO1" s="257"/>
      <c r="PYP1" s="257"/>
      <c r="PYQ1" s="257"/>
      <c r="PYR1" s="257"/>
      <c r="PYS1" s="257"/>
      <c r="PYT1" s="257"/>
      <c r="PYU1" s="257"/>
      <c r="PYV1" s="257"/>
      <c r="PYW1" s="257"/>
      <c r="PYX1" s="257"/>
      <c r="PYY1" s="257"/>
      <c r="PYZ1" s="257"/>
      <c r="PZA1" s="257"/>
      <c r="PZB1" s="257"/>
      <c r="PZC1" s="257"/>
      <c r="PZD1" s="257"/>
      <c r="PZE1" s="257"/>
      <c r="PZF1" s="257"/>
      <c r="PZG1" s="257"/>
      <c r="PZH1" s="257"/>
      <c r="PZI1" s="257"/>
      <c r="PZJ1" s="257"/>
      <c r="PZK1" s="257"/>
      <c r="PZL1" s="257"/>
      <c r="PZM1" s="257"/>
      <c r="PZN1" s="257"/>
      <c r="PZO1" s="257"/>
      <c r="PZP1" s="257"/>
      <c r="PZQ1" s="257"/>
      <c r="PZR1" s="257"/>
      <c r="PZS1" s="257"/>
      <c r="PZT1" s="257"/>
      <c r="PZU1" s="257"/>
      <c r="PZV1" s="257"/>
      <c r="PZW1" s="257"/>
      <c r="PZX1" s="257"/>
      <c r="PZY1" s="257"/>
      <c r="PZZ1" s="257"/>
      <c r="QAA1" s="257"/>
      <c r="QAB1" s="257"/>
      <c r="QAC1" s="257"/>
      <c r="QAD1" s="257"/>
      <c r="QAE1" s="257"/>
      <c r="QAF1" s="257"/>
      <c r="QAG1" s="257"/>
      <c r="QAH1" s="257"/>
      <c r="QAI1" s="257"/>
      <c r="QAJ1" s="257"/>
      <c r="QAK1" s="257"/>
      <c r="QAL1" s="257"/>
      <c r="QAM1" s="257"/>
      <c r="QAN1" s="257"/>
      <c r="QAO1" s="257"/>
      <c r="QAP1" s="257"/>
      <c r="QAQ1" s="257"/>
      <c r="QAR1" s="257"/>
      <c r="QAS1" s="257"/>
      <c r="QAT1" s="257"/>
      <c r="QAU1" s="257"/>
      <c r="QAV1" s="257"/>
      <c r="QAW1" s="257"/>
      <c r="QAX1" s="257"/>
      <c r="QAY1" s="257"/>
      <c r="QAZ1" s="257"/>
      <c r="QBA1" s="257"/>
      <c r="QBB1" s="257"/>
      <c r="QBC1" s="257"/>
      <c r="QBD1" s="257"/>
      <c r="QBE1" s="257"/>
      <c r="QBF1" s="257"/>
      <c r="QBG1" s="257"/>
      <c r="QBH1" s="257"/>
      <c r="QBI1" s="257"/>
      <c r="QBJ1" s="257"/>
      <c r="QBK1" s="257"/>
      <c r="QBL1" s="257"/>
      <c r="QBM1" s="257"/>
      <c r="QBN1" s="257"/>
      <c r="QBO1" s="257"/>
      <c r="QBP1" s="257"/>
      <c r="QBQ1" s="257"/>
      <c r="QBR1" s="257"/>
      <c r="QBS1" s="257"/>
      <c r="QBT1" s="257"/>
      <c r="QBU1" s="257"/>
      <c r="QBV1" s="257"/>
      <c r="QBW1" s="257"/>
      <c r="QBX1" s="257"/>
      <c r="QBY1" s="257"/>
      <c r="QBZ1" s="257"/>
      <c r="QCA1" s="257"/>
      <c r="QCB1" s="257"/>
      <c r="QCC1" s="257"/>
      <c r="QCD1" s="257"/>
      <c r="QCE1" s="257"/>
      <c r="QCF1" s="257"/>
      <c r="QCG1" s="257"/>
      <c r="QCH1" s="257"/>
      <c r="QCI1" s="257"/>
      <c r="QCJ1" s="257"/>
      <c r="QCK1" s="257"/>
      <c r="QCL1" s="257"/>
      <c r="QCM1" s="257"/>
      <c r="QCN1" s="257"/>
      <c r="QCO1" s="257"/>
      <c r="QCP1" s="257"/>
      <c r="QCQ1" s="257"/>
      <c r="QCR1" s="257"/>
      <c r="QCS1" s="257"/>
      <c r="QCT1" s="257"/>
      <c r="QCU1" s="257"/>
      <c r="QCV1" s="257"/>
      <c r="QCW1" s="257"/>
      <c r="QCX1" s="257"/>
      <c r="QCY1" s="257"/>
      <c r="QCZ1" s="257"/>
      <c r="QDA1" s="257"/>
      <c r="QDB1" s="257"/>
      <c r="QDC1" s="257"/>
      <c r="QDD1" s="257"/>
      <c r="QDE1" s="257"/>
      <c r="QDF1" s="257"/>
      <c r="QDG1" s="257"/>
      <c r="QDH1" s="257"/>
      <c r="QDI1" s="257"/>
      <c r="QDJ1" s="257"/>
      <c r="QDK1" s="257"/>
      <c r="QDL1" s="257"/>
      <c r="QDM1" s="257"/>
      <c r="QDN1" s="257"/>
      <c r="QDO1" s="257"/>
      <c r="QDP1" s="257"/>
      <c r="QDQ1" s="257"/>
      <c r="QDR1" s="257"/>
      <c r="QDS1" s="257"/>
      <c r="QDT1" s="257"/>
      <c r="QDU1" s="257"/>
      <c r="QDV1" s="257"/>
      <c r="QDW1" s="257"/>
      <c r="QDX1" s="257"/>
      <c r="QDY1" s="257"/>
      <c r="QDZ1" s="257"/>
      <c r="QEA1" s="257"/>
      <c r="QEB1" s="257"/>
      <c r="QEC1" s="257"/>
      <c r="QED1" s="257"/>
      <c r="QEE1" s="257"/>
      <c r="QEF1" s="257"/>
      <c r="QEG1" s="257"/>
      <c r="QEH1" s="257"/>
      <c r="QEI1" s="257"/>
      <c r="QEJ1" s="257"/>
      <c r="QEK1" s="257"/>
      <c r="QEL1" s="257"/>
      <c r="QEM1" s="257"/>
      <c r="QEN1" s="257"/>
      <c r="QEO1" s="257"/>
      <c r="QEP1" s="257"/>
      <c r="QEQ1" s="257"/>
      <c r="QER1" s="257"/>
      <c r="QES1" s="257"/>
      <c r="QET1" s="257"/>
      <c r="QEU1" s="257"/>
      <c r="QEV1" s="257"/>
      <c r="QEW1" s="257"/>
      <c r="QEX1" s="257"/>
      <c r="QEY1" s="257"/>
      <c r="QEZ1" s="257"/>
      <c r="QFA1" s="257"/>
      <c r="QFB1" s="257"/>
      <c r="QFC1" s="257"/>
      <c r="QFD1" s="257"/>
      <c r="QFE1" s="257"/>
      <c r="QFF1" s="257"/>
      <c r="QFG1" s="257"/>
      <c r="QFH1" s="257"/>
      <c r="QFI1" s="257"/>
      <c r="QFJ1" s="257"/>
      <c r="QFK1" s="257"/>
      <c r="QFL1" s="257"/>
      <c r="QFM1" s="257"/>
      <c r="QFN1" s="257"/>
      <c r="QFO1" s="257"/>
      <c r="QFP1" s="257"/>
      <c r="QFQ1" s="257"/>
      <c r="QFR1" s="257"/>
      <c r="QFS1" s="257"/>
      <c r="QFT1" s="257"/>
      <c r="QFU1" s="257"/>
      <c r="QFV1" s="257"/>
      <c r="QFW1" s="257"/>
      <c r="QFX1" s="257"/>
      <c r="QFY1" s="257"/>
      <c r="QFZ1" s="257"/>
      <c r="QGA1" s="257"/>
      <c r="QGB1" s="257"/>
      <c r="QGC1" s="257"/>
      <c r="QGD1" s="257"/>
      <c r="QGE1" s="257"/>
      <c r="QGF1" s="257"/>
      <c r="QGG1" s="257"/>
      <c r="QGH1" s="257"/>
      <c r="QGI1" s="257"/>
      <c r="QGJ1" s="257"/>
      <c r="QGK1" s="257"/>
      <c r="QGL1" s="257"/>
      <c r="QGM1" s="257"/>
      <c r="QGN1" s="257"/>
      <c r="QGO1" s="257"/>
      <c r="QGP1" s="257"/>
      <c r="QGQ1" s="257"/>
      <c r="QGR1" s="257"/>
      <c r="QGS1" s="257"/>
      <c r="QGT1" s="257"/>
      <c r="QGU1" s="257"/>
      <c r="QGV1" s="257"/>
      <c r="QGW1" s="257"/>
      <c r="QGX1" s="257"/>
      <c r="QGY1" s="257"/>
      <c r="QGZ1" s="257"/>
      <c r="QHA1" s="257"/>
      <c r="QHB1" s="257"/>
      <c r="QHC1" s="257"/>
      <c r="QHD1" s="257"/>
      <c r="QHE1" s="257"/>
      <c r="QHF1" s="257"/>
      <c r="QHG1" s="257"/>
      <c r="QHH1" s="257"/>
      <c r="QHI1" s="257"/>
      <c r="QHJ1" s="257"/>
      <c r="QHK1" s="257"/>
      <c r="QHL1" s="257"/>
      <c r="QHM1" s="257"/>
      <c r="QHN1" s="257"/>
      <c r="QHO1" s="257"/>
      <c r="QHP1" s="257"/>
      <c r="QHQ1" s="257"/>
      <c r="QHR1" s="257"/>
      <c r="QHS1" s="257"/>
      <c r="QHT1" s="257"/>
      <c r="QHU1" s="257"/>
      <c r="QHV1" s="257"/>
      <c r="QHW1" s="257"/>
      <c r="QHX1" s="257"/>
      <c r="QHY1" s="257"/>
      <c r="QHZ1" s="257"/>
      <c r="QIA1" s="257"/>
      <c r="QIB1" s="257"/>
      <c r="QIC1" s="257"/>
      <c r="QID1" s="257"/>
      <c r="QIE1" s="257"/>
      <c r="QIF1" s="257"/>
      <c r="QIG1" s="257"/>
      <c r="QIH1" s="257"/>
      <c r="QII1" s="257"/>
      <c r="QIJ1" s="257"/>
      <c r="QIK1" s="257"/>
      <c r="QIL1" s="257"/>
      <c r="QIM1" s="257"/>
      <c r="QIN1" s="257"/>
      <c r="QIO1" s="257"/>
      <c r="QIP1" s="257"/>
      <c r="QIQ1" s="257"/>
      <c r="QIR1" s="257"/>
      <c r="QIS1" s="257"/>
      <c r="QIT1" s="257"/>
      <c r="QIU1" s="257"/>
      <c r="QIV1" s="257"/>
      <c r="QIW1" s="257"/>
      <c r="QIX1" s="257"/>
      <c r="QIY1" s="257"/>
      <c r="QIZ1" s="257"/>
      <c r="QJA1" s="257"/>
      <c r="QJB1" s="257"/>
      <c r="QJC1" s="257"/>
      <c r="QJD1" s="257"/>
      <c r="QJE1" s="257"/>
      <c r="QJF1" s="257"/>
      <c r="QJG1" s="257"/>
      <c r="QJH1" s="257"/>
      <c r="QJI1" s="257"/>
      <c r="QJJ1" s="257"/>
      <c r="QJK1" s="257"/>
      <c r="QJL1" s="257"/>
      <c r="QJM1" s="257"/>
      <c r="QJN1" s="257"/>
      <c r="QJO1" s="257"/>
      <c r="QJP1" s="257"/>
      <c r="QJQ1" s="257"/>
      <c r="QJR1" s="257"/>
      <c r="QJS1" s="257"/>
      <c r="QJT1" s="257"/>
      <c r="QJU1" s="257"/>
      <c r="QJV1" s="257"/>
      <c r="QJW1" s="257"/>
      <c r="QJX1" s="257"/>
      <c r="QJY1" s="257"/>
      <c r="QJZ1" s="257"/>
      <c r="QKA1" s="257"/>
      <c r="QKB1" s="257"/>
      <c r="QKC1" s="257"/>
      <c r="QKD1" s="257"/>
      <c r="QKE1" s="257"/>
      <c r="QKF1" s="257"/>
      <c r="QKG1" s="257"/>
      <c r="QKH1" s="257"/>
      <c r="QKI1" s="257"/>
      <c r="QKJ1" s="257"/>
      <c r="QKK1" s="257"/>
      <c r="QKL1" s="257"/>
      <c r="QKM1" s="257"/>
      <c r="QKN1" s="257"/>
      <c r="QKO1" s="257"/>
      <c r="QKP1" s="257"/>
      <c r="QKQ1" s="257"/>
      <c r="QKR1" s="257"/>
      <c r="QKS1" s="257"/>
      <c r="QKT1" s="257"/>
      <c r="QKU1" s="257"/>
      <c r="QKV1" s="257"/>
      <c r="QKW1" s="257"/>
      <c r="QKX1" s="257"/>
      <c r="QKY1" s="257"/>
      <c r="QKZ1" s="257"/>
      <c r="QLA1" s="257"/>
      <c r="QLB1" s="257"/>
      <c r="QLC1" s="257"/>
      <c r="QLD1" s="257"/>
      <c r="QLE1" s="257"/>
      <c r="QLF1" s="257"/>
      <c r="QLG1" s="257"/>
      <c r="QLH1" s="257"/>
      <c r="QLI1" s="257"/>
      <c r="QLJ1" s="257"/>
      <c r="QLK1" s="257"/>
      <c r="QLL1" s="257"/>
      <c r="QLM1" s="257"/>
      <c r="QLN1" s="257"/>
      <c r="QLO1" s="257"/>
      <c r="QLP1" s="257"/>
      <c r="QLQ1" s="257"/>
      <c r="QLR1" s="257"/>
      <c r="QLS1" s="257"/>
      <c r="QLT1" s="257"/>
      <c r="QLU1" s="257"/>
      <c r="QLV1" s="257"/>
      <c r="QLW1" s="257"/>
      <c r="QLX1" s="257"/>
      <c r="QLY1" s="257"/>
      <c r="QLZ1" s="257"/>
      <c r="QMA1" s="257"/>
      <c r="QMB1" s="257"/>
      <c r="QMC1" s="257"/>
      <c r="QMD1" s="257"/>
      <c r="QME1" s="257"/>
      <c r="QMF1" s="257"/>
      <c r="QMG1" s="257"/>
      <c r="QMH1" s="257"/>
      <c r="QMI1" s="257"/>
      <c r="QMJ1" s="257"/>
      <c r="QMK1" s="257"/>
      <c r="QML1" s="257"/>
      <c r="QMM1" s="257"/>
      <c r="QMN1" s="257"/>
      <c r="QMO1" s="257"/>
      <c r="QMP1" s="257"/>
      <c r="QMQ1" s="257"/>
      <c r="QMR1" s="257"/>
      <c r="QMS1" s="257"/>
      <c r="QMT1" s="257"/>
      <c r="QMU1" s="257"/>
      <c r="QMV1" s="257"/>
      <c r="QMW1" s="257"/>
      <c r="QMX1" s="257"/>
      <c r="QMY1" s="257"/>
      <c r="QMZ1" s="257"/>
      <c r="QNA1" s="257"/>
      <c r="QNB1" s="257"/>
      <c r="QNC1" s="257"/>
      <c r="QND1" s="257"/>
      <c r="QNE1" s="257"/>
      <c r="QNF1" s="257"/>
      <c r="QNG1" s="257"/>
      <c r="QNH1" s="257"/>
      <c r="QNI1" s="257"/>
      <c r="QNJ1" s="257"/>
      <c r="QNK1" s="257"/>
      <c r="QNL1" s="257"/>
      <c r="QNM1" s="257"/>
      <c r="QNN1" s="257"/>
      <c r="QNO1" s="257"/>
      <c r="QNP1" s="257"/>
      <c r="QNQ1" s="257"/>
      <c r="QNR1" s="257"/>
      <c r="QNS1" s="257"/>
      <c r="QNT1" s="257"/>
      <c r="QNU1" s="257"/>
      <c r="QNV1" s="257"/>
      <c r="QNW1" s="257"/>
      <c r="QNX1" s="257"/>
      <c r="QNY1" s="257"/>
      <c r="QNZ1" s="257"/>
      <c r="QOA1" s="257"/>
      <c r="QOB1" s="257"/>
      <c r="QOC1" s="257"/>
      <c r="QOD1" s="257"/>
      <c r="QOE1" s="257"/>
      <c r="QOF1" s="257"/>
      <c r="QOG1" s="257"/>
      <c r="QOH1" s="257"/>
      <c r="QOI1" s="257"/>
      <c r="QOJ1" s="257"/>
      <c r="QOK1" s="257"/>
      <c r="QOL1" s="257"/>
      <c r="QOM1" s="257"/>
      <c r="QON1" s="257"/>
      <c r="QOO1" s="257"/>
      <c r="QOP1" s="257"/>
      <c r="QOQ1" s="257"/>
      <c r="QOR1" s="257"/>
      <c r="QOS1" s="257"/>
      <c r="QOT1" s="257"/>
      <c r="QOU1" s="257"/>
      <c r="QOV1" s="257"/>
      <c r="QOW1" s="257"/>
      <c r="QOX1" s="257"/>
      <c r="QOY1" s="257"/>
      <c r="QOZ1" s="257"/>
      <c r="QPA1" s="257"/>
      <c r="QPB1" s="257"/>
      <c r="QPC1" s="257"/>
      <c r="QPD1" s="257"/>
      <c r="QPE1" s="257"/>
      <c r="QPF1" s="257"/>
      <c r="QPG1" s="257"/>
      <c r="QPH1" s="257"/>
      <c r="QPI1" s="257"/>
      <c r="QPJ1" s="257"/>
      <c r="QPK1" s="257"/>
      <c r="QPL1" s="257"/>
      <c r="QPM1" s="257"/>
      <c r="QPN1" s="257"/>
      <c r="QPO1" s="257"/>
      <c r="QPP1" s="257"/>
      <c r="QPQ1" s="257"/>
      <c r="QPR1" s="257"/>
      <c r="QPS1" s="257"/>
      <c r="QPT1" s="257"/>
      <c r="QPU1" s="257"/>
      <c r="QPV1" s="257"/>
      <c r="QPW1" s="257"/>
      <c r="QPX1" s="257"/>
      <c r="QPY1" s="257"/>
      <c r="QPZ1" s="257"/>
      <c r="QQA1" s="257"/>
      <c r="QQB1" s="257"/>
      <c r="QQC1" s="257"/>
      <c r="QQD1" s="257"/>
      <c r="QQE1" s="257"/>
      <c r="QQF1" s="257"/>
      <c r="QQG1" s="257"/>
      <c r="QQH1" s="257"/>
      <c r="QQI1" s="257"/>
      <c r="QQJ1" s="257"/>
      <c r="QQK1" s="257"/>
      <c r="QQL1" s="257"/>
      <c r="QQM1" s="257"/>
      <c r="QQN1" s="257"/>
      <c r="QQO1" s="257"/>
      <c r="QQP1" s="257"/>
      <c r="QQQ1" s="257"/>
      <c r="QQR1" s="257"/>
      <c r="QQS1" s="257"/>
      <c r="QQT1" s="257"/>
      <c r="QQU1" s="257"/>
      <c r="QQV1" s="257"/>
      <c r="QQW1" s="257"/>
      <c r="QQX1" s="257"/>
      <c r="QQY1" s="257"/>
      <c r="QQZ1" s="257"/>
      <c r="QRA1" s="257"/>
      <c r="QRB1" s="257"/>
      <c r="QRC1" s="257"/>
      <c r="QRD1" s="257"/>
      <c r="QRE1" s="257"/>
      <c r="QRF1" s="257"/>
      <c r="QRG1" s="257"/>
      <c r="QRH1" s="257"/>
      <c r="QRI1" s="257"/>
      <c r="QRJ1" s="257"/>
      <c r="QRK1" s="257"/>
      <c r="QRL1" s="257"/>
      <c r="QRM1" s="257"/>
      <c r="QRN1" s="257"/>
      <c r="QRO1" s="257"/>
      <c r="QRP1" s="257"/>
      <c r="QRQ1" s="257"/>
      <c r="QRR1" s="257"/>
      <c r="QRS1" s="257"/>
      <c r="QRT1" s="257"/>
      <c r="QRU1" s="257"/>
      <c r="QRV1" s="257"/>
      <c r="QRW1" s="257"/>
      <c r="QRX1" s="257"/>
      <c r="QRY1" s="257"/>
      <c r="QRZ1" s="257"/>
      <c r="QSA1" s="257"/>
      <c r="QSB1" s="257"/>
      <c r="QSC1" s="257"/>
      <c r="QSD1" s="257"/>
      <c r="QSE1" s="257"/>
      <c r="QSF1" s="257"/>
      <c r="QSG1" s="257"/>
      <c r="QSH1" s="257"/>
      <c r="QSI1" s="257"/>
      <c r="QSJ1" s="257"/>
      <c r="QSK1" s="257"/>
      <c r="QSL1" s="257"/>
      <c r="QSM1" s="257"/>
      <c r="QSN1" s="257"/>
      <c r="QSO1" s="257"/>
      <c r="QSP1" s="257"/>
      <c r="QSQ1" s="257"/>
      <c r="QSR1" s="257"/>
      <c r="QSS1" s="257"/>
      <c r="QST1" s="257"/>
      <c r="QSU1" s="257"/>
      <c r="QSV1" s="257"/>
      <c r="QSW1" s="257"/>
      <c r="QSX1" s="257"/>
      <c r="QSY1" s="257"/>
      <c r="QSZ1" s="257"/>
      <c r="QTA1" s="257"/>
      <c r="QTB1" s="257"/>
      <c r="QTC1" s="257"/>
      <c r="QTD1" s="257"/>
      <c r="QTE1" s="257"/>
      <c r="QTF1" s="257"/>
      <c r="QTG1" s="257"/>
      <c r="QTH1" s="257"/>
      <c r="QTI1" s="257"/>
      <c r="QTJ1" s="257"/>
      <c r="QTK1" s="257"/>
      <c r="QTL1" s="257"/>
      <c r="QTM1" s="257"/>
      <c r="QTN1" s="257"/>
      <c r="QTO1" s="257"/>
      <c r="QTP1" s="257"/>
      <c r="QTQ1" s="257"/>
      <c r="QTR1" s="257"/>
      <c r="QTS1" s="257"/>
      <c r="QTT1" s="257"/>
      <c r="QTU1" s="257"/>
      <c r="QTV1" s="257"/>
      <c r="QTW1" s="257"/>
      <c r="QTX1" s="257"/>
      <c r="QTY1" s="257"/>
      <c r="QTZ1" s="257"/>
      <c r="QUA1" s="257"/>
      <c r="QUB1" s="257"/>
      <c r="QUC1" s="257"/>
      <c r="QUD1" s="257"/>
      <c r="QUE1" s="257"/>
      <c r="QUF1" s="257"/>
      <c r="QUG1" s="257"/>
      <c r="QUH1" s="257"/>
      <c r="QUI1" s="257"/>
      <c r="QUJ1" s="257"/>
      <c r="QUK1" s="257"/>
      <c r="QUL1" s="257"/>
      <c r="QUM1" s="257"/>
      <c r="QUN1" s="257"/>
      <c r="QUO1" s="257"/>
      <c r="QUP1" s="257"/>
      <c r="QUQ1" s="257"/>
      <c r="QUR1" s="257"/>
      <c r="QUS1" s="257"/>
      <c r="QUT1" s="257"/>
      <c r="QUU1" s="257"/>
      <c r="QUV1" s="257"/>
      <c r="QUW1" s="257"/>
      <c r="QUX1" s="257"/>
      <c r="QUY1" s="257"/>
      <c r="QUZ1" s="257"/>
      <c r="QVA1" s="257"/>
      <c r="QVB1" s="257"/>
      <c r="QVC1" s="257"/>
      <c r="QVD1" s="257"/>
      <c r="QVE1" s="257"/>
      <c r="QVF1" s="257"/>
      <c r="QVG1" s="257"/>
      <c r="QVH1" s="257"/>
      <c r="QVI1" s="257"/>
      <c r="QVJ1" s="257"/>
      <c r="QVK1" s="257"/>
      <c r="QVL1" s="257"/>
      <c r="QVM1" s="257"/>
      <c r="QVN1" s="257"/>
      <c r="QVO1" s="257"/>
      <c r="QVP1" s="257"/>
      <c r="QVQ1" s="257"/>
      <c r="QVR1" s="257"/>
      <c r="QVS1" s="257"/>
      <c r="QVT1" s="257"/>
      <c r="QVU1" s="257"/>
      <c r="QVV1" s="257"/>
      <c r="QVW1" s="257"/>
      <c r="QVX1" s="257"/>
      <c r="QVY1" s="257"/>
      <c r="QVZ1" s="257"/>
      <c r="QWA1" s="257"/>
      <c r="QWB1" s="257"/>
      <c r="QWC1" s="257"/>
      <c r="QWD1" s="257"/>
      <c r="QWE1" s="257"/>
      <c r="QWF1" s="257"/>
      <c r="QWG1" s="257"/>
      <c r="QWH1" s="257"/>
      <c r="QWI1" s="257"/>
      <c r="QWJ1" s="257"/>
      <c r="QWK1" s="257"/>
      <c r="QWL1" s="257"/>
      <c r="QWM1" s="257"/>
      <c r="QWN1" s="257"/>
      <c r="QWO1" s="257"/>
      <c r="QWP1" s="257"/>
      <c r="QWQ1" s="257"/>
      <c r="QWR1" s="257"/>
      <c r="QWS1" s="257"/>
      <c r="QWT1" s="257"/>
      <c r="QWU1" s="257"/>
      <c r="QWV1" s="257"/>
      <c r="QWW1" s="257"/>
      <c r="QWX1" s="257"/>
      <c r="QWY1" s="257"/>
      <c r="QWZ1" s="257"/>
      <c r="QXA1" s="257"/>
      <c r="QXB1" s="257"/>
      <c r="QXC1" s="257"/>
      <c r="QXD1" s="257"/>
      <c r="QXE1" s="257"/>
      <c r="QXF1" s="257"/>
      <c r="QXG1" s="257"/>
      <c r="QXH1" s="257"/>
      <c r="QXI1" s="257"/>
      <c r="QXJ1" s="257"/>
      <c r="QXK1" s="257"/>
      <c r="QXL1" s="257"/>
      <c r="QXM1" s="257"/>
      <c r="QXN1" s="257"/>
      <c r="QXO1" s="257"/>
      <c r="QXP1" s="257"/>
      <c r="QXQ1" s="257"/>
      <c r="QXR1" s="257"/>
      <c r="QXS1" s="257"/>
      <c r="QXT1" s="257"/>
      <c r="QXU1" s="257"/>
      <c r="QXV1" s="257"/>
      <c r="QXW1" s="257"/>
      <c r="QXX1" s="257"/>
      <c r="QXY1" s="257"/>
      <c r="QXZ1" s="257"/>
      <c r="QYA1" s="257"/>
      <c r="QYB1" s="257"/>
      <c r="QYC1" s="257"/>
      <c r="QYD1" s="257"/>
      <c r="QYE1" s="257"/>
      <c r="QYF1" s="257"/>
      <c r="QYG1" s="257"/>
      <c r="QYH1" s="257"/>
      <c r="QYI1" s="257"/>
      <c r="QYJ1" s="257"/>
      <c r="QYK1" s="257"/>
      <c r="QYL1" s="257"/>
      <c r="QYM1" s="257"/>
      <c r="QYN1" s="257"/>
      <c r="QYO1" s="257"/>
      <c r="QYP1" s="257"/>
      <c r="QYQ1" s="257"/>
      <c r="QYR1" s="257"/>
      <c r="QYS1" s="257"/>
      <c r="QYT1" s="257"/>
      <c r="QYU1" s="257"/>
      <c r="QYV1" s="257"/>
      <c r="QYW1" s="257"/>
      <c r="QYX1" s="257"/>
      <c r="QYY1" s="257"/>
      <c r="QYZ1" s="257"/>
      <c r="QZA1" s="257"/>
      <c r="QZB1" s="257"/>
      <c r="QZC1" s="257"/>
      <c r="QZD1" s="257"/>
      <c r="QZE1" s="257"/>
      <c r="QZF1" s="257"/>
      <c r="QZG1" s="257"/>
      <c r="QZH1" s="257"/>
      <c r="QZI1" s="257"/>
      <c r="QZJ1" s="257"/>
      <c r="QZK1" s="257"/>
      <c r="QZL1" s="257"/>
      <c r="QZM1" s="257"/>
      <c r="QZN1" s="257"/>
      <c r="QZO1" s="257"/>
      <c r="QZP1" s="257"/>
      <c r="QZQ1" s="257"/>
      <c r="QZR1" s="257"/>
      <c r="QZS1" s="257"/>
      <c r="QZT1" s="257"/>
      <c r="QZU1" s="257"/>
      <c r="QZV1" s="257"/>
      <c r="QZW1" s="257"/>
      <c r="QZX1" s="257"/>
      <c r="QZY1" s="257"/>
      <c r="QZZ1" s="257"/>
      <c r="RAA1" s="257"/>
      <c r="RAB1" s="257"/>
      <c r="RAC1" s="257"/>
      <c r="RAD1" s="257"/>
      <c r="RAE1" s="257"/>
      <c r="RAF1" s="257"/>
      <c r="RAG1" s="257"/>
      <c r="RAH1" s="257"/>
      <c r="RAI1" s="257"/>
      <c r="RAJ1" s="257"/>
      <c r="RAK1" s="257"/>
      <c r="RAL1" s="257"/>
      <c r="RAM1" s="257"/>
      <c r="RAN1" s="257"/>
      <c r="RAO1" s="257"/>
      <c r="RAP1" s="257"/>
      <c r="RAQ1" s="257"/>
      <c r="RAR1" s="257"/>
      <c r="RAS1" s="257"/>
      <c r="RAT1" s="257"/>
      <c r="RAU1" s="257"/>
      <c r="RAV1" s="257"/>
      <c r="RAW1" s="257"/>
      <c r="RAX1" s="257"/>
      <c r="RAY1" s="257"/>
      <c r="RAZ1" s="257"/>
      <c r="RBA1" s="257"/>
      <c r="RBB1" s="257"/>
      <c r="RBC1" s="257"/>
      <c r="RBD1" s="257"/>
      <c r="RBE1" s="257"/>
      <c r="RBF1" s="257"/>
      <c r="RBG1" s="257"/>
      <c r="RBH1" s="257"/>
      <c r="RBI1" s="257"/>
      <c r="RBJ1" s="257"/>
      <c r="RBK1" s="257"/>
      <c r="RBL1" s="257"/>
      <c r="RBM1" s="257"/>
      <c r="RBN1" s="257"/>
      <c r="RBO1" s="257"/>
      <c r="RBP1" s="257"/>
      <c r="RBQ1" s="257"/>
      <c r="RBR1" s="257"/>
      <c r="RBS1" s="257"/>
      <c r="RBT1" s="257"/>
      <c r="RBU1" s="257"/>
      <c r="RBV1" s="257"/>
      <c r="RBW1" s="257"/>
      <c r="RBX1" s="257"/>
      <c r="RBY1" s="257"/>
      <c r="RBZ1" s="257"/>
      <c r="RCA1" s="257"/>
      <c r="RCB1" s="257"/>
      <c r="RCC1" s="257"/>
      <c r="RCD1" s="257"/>
      <c r="RCE1" s="257"/>
      <c r="RCF1" s="257"/>
      <c r="RCG1" s="257"/>
      <c r="RCH1" s="257"/>
      <c r="RCI1" s="257"/>
      <c r="RCJ1" s="257"/>
      <c r="RCK1" s="257"/>
      <c r="RCL1" s="257"/>
      <c r="RCM1" s="257"/>
      <c r="RCN1" s="257"/>
      <c r="RCO1" s="257"/>
      <c r="RCP1" s="257"/>
      <c r="RCQ1" s="257"/>
      <c r="RCR1" s="257"/>
      <c r="RCS1" s="257"/>
      <c r="RCT1" s="257"/>
      <c r="RCU1" s="257"/>
      <c r="RCV1" s="257"/>
      <c r="RCW1" s="257"/>
      <c r="RCX1" s="257"/>
      <c r="RCY1" s="257"/>
      <c r="RCZ1" s="257"/>
      <c r="RDA1" s="257"/>
      <c r="RDB1" s="257"/>
      <c r="RDC1" s="257"/>
      <c r="RDD1" s="257"/>
      <c r="RDE1" s="257"/>
      <c r="RDF1" s="257"/>
      <c r="RDG1" s="257"/>
      <c r="RDH1" s="257"/>
      <c r="RDI1" s="257"/>
      <c r="RDJ1" s="257"/>
      <c r="RDK1" s="257"/>
      <c r="RDL1" s="257"/>
      <c r="RDM1" s="257"/>
      <c r="RDN1" s="257"/>
      <c r="RDO1" s="257"/>
      <c r="RDP1" s="257"/>
      <c r="RDQ1" s="257"/>
      <c r="RDR1" s="257"/>
      <c r="RDS1" s="257"/>
      <c r="RDT1" s="257"/>
      <c r="RDU1" s="257"/>
      <c r="RDV1" s="257"/>
      <c r="RDW1" s="257"/>
      <c r="RDX1" s="257"/>
      <c r="RDY1" s="257"/>
      <c r="RDZ1" s="257"/>
      <c r="REA1" s="257"/>
      <c r="REB1" s="257"/>
      <c r="REC1" s="257"/>
      <c r="RED1" s="257"/>
      <c r="REE1" s="257"/>
      <c r="REF1" s="257"/>
      <c r="REG1" s="257"/>
      <c r="REH1" s="257"/>
      <c r="REI1" s="257"/>
      <c r="REJ1" s="257"/>
      <c r="REK1" s="257"/>
      <c r="REL1" s="257"/>
      <c r="REM1" s="257"/>
      <c r="REN1" s="257"/>
      <c r="REO1" s="257"/>
      <c r="REP1" s="257"/>
      <c r="REQ1" s="257"/>
      <c r="RER1" s="257"/>
      <c r="RES1" s="257"/>
      <c r="RET1" s="257"/>
      <c r="REU1" s="257"/>
      <c r="REV1" s="257"/>
      <c r="REW1" s="257"/>
      <c r="REX1" s="257"/>
      <c r="REY1" s="257"/>
      <c r="REZ1" s="257"/>
      <c r="RFA1" s="257"/>
      <c r="RFB1" s="257"/>
      <c r="RFC1" s="257"/>
      <c r="RFD1" s="257"/>
      <c r="RFE1" s="257"/>
      <c r="RFF1" s="257"/>
      <c r="RFG1" s="257"/>
      <c r="RFH1" s="257"/>
      <c r="RFI1" s="257"/>
      <c r="RFJ1" s="257"/>
      <c r="RFK1" s="257"/>
      <c r="RFL1" s="257"/>
      <c r="RFM1" s="257"/>
      <c r="RFN1" s="257"/>
      <c r="RFO1" s="257"/>
      <c r="RFP1" s="257"/>
      <c r="RFQ1" s="257"/>
      <c r="RFR1" s="257"/>
      <c r="RFS1" s="257"/>
      <c r="RFT1" s="257"/>
      <c r="RFU1" s="257"/>
      <c r="RFV1" s="257"/>
      <c r="RFW1" s="257"/>
      <c r="RFX1" s="257"/>
      <c r="RFY1" s="257"/>
      <c r="RFZ1" s="257"/>
      <c r="RGA1" s="257"/>
      <c r="RGB1" s="257"/>
      <c r="RGC1" s="257"/>
      <c r="RGD1" s="257"/>
      <c r="RGE1" s="257"/>
      <c r="RGF1" s="257"/>
      <c r="RGG1" s="257"/>
      <c r="RGH1" s="257"/>
      <c r="RGI1" s="257"/>
      <c r="RGJ1" s="257"/>
      <c r="RGK1" s="257"/>
      <c r="RGL1" s="257"/>
      <c r="RGM1" s="257"/>
      <c r="RGN1" s="257"/>
      <c r="RGO1" s="257"/>
      <c r="RGP1" s="257"/>
      <c r="RGQ1" s="257"/>
      <c r="RGR1" s="257"/>
      <c r="RGS1" s="257"/>
      <c r="RGT1" s="257"/>
      <c r="RGU1" s="257"/>
      <c r="RGV1" s="257"/>
      <c r="RGW1" s="257"/>
      <c r="RGX1" s="257"/>
      <c r="RGY1" s="257"/>
      <c r="RGZ1" s="257"/>
      <c r="RHA1" s="257"/>
      <c r="RHB1" s="257"/>
      <c r="RHC1" s="257"/>
      <c r="RHD1" s="257"/>
      <c r="RHE1" s="257"/>
      <c r="RHF1" s="257"/>
      <c r="RHG1" s="257"/>
      <c r="RHH1" s="257"/>
      <c r="RHI1" s="257"/>
      <c r="RHJ1" s="257"/>
      <c r="RHK1" s="257"/>
      <c r="RHL1" s="257"/>
      <c r="RHM1" s="257"/>
      <c r="RHN1" s="257"/>
      <c r="RHO1" s="257"/>
      <c r="RHP1" s="257"/>
      <c r="RHQ1" s="257"/>
      <c r="RHR1" s="257"/>
      <c r="RHS1" s="257"/>
      <c r="RHT1" s="257"/>
      <c r="RHU1" s="257"/>
      <c r="RHV1" s="257"/>
      <c r="RHW1" s="257"/>
      <c r="RHX1" s="257"/>
      <c r="RHY1" s="257"/>
      <c r="RHZ1" s="257"/>
      <c r="RIA1" s="257"/>
      <c r="RIB1" s="257"/>
      <c r="RIC1" s="257"/>
      <c r="RID1" s="257"/>
      <c r="RIE1" s="257"/>
      <c r="RIF1" s="257"/>
      <c r="RIG1" s="257"/>
      <c r="RIH1" s="257"/>
      <c r="RII1" s="257"/>
      <c r="RIJ1" s="257"/>
      <c r="RIK1" s="257"/>
      <c r="RIL1" s="257"/>
      <c r="RIM1" s="257"/>
      <c r="RIN1" s="257"/>
      <c r="RIO1" s="257"/>
      <c r="RIP1" s="257"/>
      <c r="RIQ1" s="257"/>
      <c r="RIR1" s="257"/>
      <c r="RIS1" s="257"/>
      <c r="RIT1" s="257"/>
      <c r="RIU1" s="257"/>
      <c r="RIV1" s="257"/>
      <c r="RIW1" s="257"/>
      <c r="RIX1" s="257"/>
      <c r="RIY1" s="257"/>
      <c r="RIZ1" s="257"/>
      <c r="RJA1" s="257"/>
      <c r="RJB1" s="257"/>
      <c r="RJC1" s="257"/>
      <c r="RJD1" s="257"/>
      <c r="RJE1" s="257"/>
      <c r="RJF1" s="257"/>
      <c r="RJG1" s="257"/>
      <c r="RJH1" s="257"/>
      <c r="RJI1" s="257"/>
      <c r="RJJ1" s="257"/>
      <c r="RJK1" s="257"/>
      <c r="RJL1" s="257"/>
      <c r="RJM1" s="257"/>
      <c r="RJN1" s="257"/>
      <c r="RJO1" s="257"/>
      <c r="RJP1" s="257"/>
      <c r="RJQ1" s="257"/>
      <c r="RJR1" s="257"/>
      <c r="RJS1" s="257"/>
      <c r="RJT1" s="257"/>
      <c r="RJU1" s="257"/>
      <c r="RJV1" s="257"/>
      <c r="RJW1" s="257"/>
      <c r="RJX1" s="257"/>
      <c r="RJY1" s="257"/>
      <c r="RJZ1" s="257"/>
      <c r="RKA1" s="257"/>
      <c r="RKB1" s="257"/>
      <c r="RKC1" s="257"/>
      <c r="RKD1" s="257"/>
      <c r="RKE1" s="257"/>
      <c r="RKF1" s="257"/>
      <c r="RKG1" s="257"/>
      <c r="RKH1" s="257"/>
      <c r="RKI1" s="257"/>
      <c r="RKJ1" s="257"/>
      <c r="RKK1" s="257"/>
      <c r="RKL1" s="257"/>
      <c r="RKM1" s="257"/>
      <c r="RKN1" s="257"/>
      <c r="RKO1" s="257"/>
      <c r="RKP1" s="257"/>
      <c r="RKQ1" s="257"/>
      <c r="RKR1" s="257"/>
      <c r="RKS1" s="257"/>
      <c r="RKT1" s="257"/>
      <c r="RKU1" s="257"/>
      <c r="RKV1" s="257"/>
      <c r="RKW1" s="257"/>
      <c r="RKX1" s="257"/>
      <c r="RKY1" s="257"/>
      <c r="RKZ1" s="257"/>
      <c r="RLA1" s="257"/>
      <c r="RLB1" s="257"/>
      <c r="RLC1" s="257"/>
      <c r="RLD1" s="257"/>
      <c r="RLE1" s="257"/>
      <c r="RLF1" s="257"/>
      <c r="RLG1" s="257"/>
      <c r="RLH1" s="257"/>
      <c r="RLI1" s="257"/>
      <c r="RLJ1" s="257"/>
      <c r="RLK1" s="257"/>
      <c r="RLL1" s="257"/>
      <c r="RLM1" s="257"/>
      <c r="RLN1" s="257"/>
      <c r="RLO1" s="257"/>
      <c r="RLP1" s="257"/>
      <c r="RLQ1" s="257"/>
      <c r="RLR1" s="257"/>
      <c r="RLS1" s="257"/>
      <c r="RLT1" s="257"/>
      <c r="RLU1" s="257"/>
      <c r="RLV1" s="257"/>
      <c r="RLW1" s="257"/>
      <c r="RLX1" s="257"/>
      <c r="RLY1" s="257"/>
      <c r="RLZ1" s="257"/>
      <c r="RMA1" s="257"/>
      <c r="RMB1" s="257"/>
      <c r="RMC1" s="257"/>
      <c r="RMD1" s="257"/>
      <c r="RME1" s="257"/>
      <c r="RMF1" s="257"/>
      <c r="RMG1" s="257"/>
      <c r="RMH1" s="257"/>
      <c r="RMI1" s="257"/>
      <c r="RMJ1" s="257"/>
      <c r="RMK1" s="257"/>
      <c r="RML1" s="257"/>
      <c r="RMM1" s="257"/>
      <c r="RMN1" s="257"/>
      <c r="RMO1" s="257"/>
      <c r="RMP1" s="257"/>
      <c r="RMQ1" s="257"/>
      <c r="RMR1" s="257"/>
      <c r="RMS1" s="257"/>
      <c r="RMT1" s="257"/>
      <c r="RMU1" s="257"/>
      <c r="RMV1" s="257"/>
      <c r="RMW1" s="257"/>
      <c r="RMX1" s="257"/>
      <c r="RMY1" s="257"/>
      <c r="RMZ1" s="257"/>
      <c r="RNA1" s="257"/>
      <c r="RNB1" s="257"/>
      <c r="RNC1" s="257"/>
      <c r="RND1" s="257"/>
      <c r="RNE1" s="257"/>
      <c r="RNF1" s="257"/>
      <c r="RNG1" s="257"/>
      <c r="RNH1" s="257"/>
      <c r="RNI1" s="257"/>
      <c r="RNJ1" s="257"/>
      <c r="RNK1" s="257"/>
      <c r="RNL1" s="257"/>
      <c r="RNM1" s="257"/>
      <c r="RNN1" s="257"/>
      <c r="RNO1" s="257"/>
      <c r="RNP1" s="257"/>
      <c r="RNQ1" s="257"/>
      <c r="RNR1" s="257"/>
      <c r="RNS1" s="257"/>
      <c r="RNT1" s="257"/>
      <c r="RNU1" s="257"/>
      <c r="RNV1" s="257"/>
      <c r="RNW1" s="257"/>
      <c r="RNX1" s="257"/>
      <c r="RNY1" s="257"/>
      <c r="RNZ1" s="257"/>
      <c r="ROA1" s="257"/>
      <c r="ROB1" s="257"/>
      <c r="ROC1" s="257"/>
      <c r="ROD1" s="257"/>
      <c r="ROE1" s="257"/>
      <c r="ROF1" s="257"/>
      <c r="ROG1" s="257"/>
      <c r="ROH1" s="257"/>
      <c r="ROI1" s="257"/>
      <c r="ROJ1" s="257"/>
      <c r="ROK1" s="257"/>
      <c r="ROL1" s="257"/>
      <c r="ROM1" s="257"/>
      <c r="RON1" s="257"/>
      <c r="ROO1" s="257"/>
      <c r="ROP1" s="257"/>
      <c r="ROQ1" s="257"/>
      <c r="ROR1" s="257"/>
      <c r="ROS1" s="257"/>
      <c r="ROT1" s="257"/>
      <c r="ROU1" s="257"/>
      <c r="ROV1" s="257"/>
      <c r="ROW1" s="257"/>
      <c r="ROX1" s="257"/>
      <c r="ROY1" s="257"/>
      <c r="ROZ1" s="257"/>
      <c r="RPA1" s="257"/>
      <c r="RPB1" s="257"/>
      <c r="RPC1" s="257"/>
      <c r="RPD1" s="257"/>
      <c r="RPE1" s="257"/>
      <c r="RPF1" s="257"/>
      <c r="RPG1" s="257"/>
      <c r="RPH1" s="257"/>
      <c r="RPI1" s="257"/>
      <c r="RPJ1" s="257"/>
      <c r="RPK1" s="257"/>
      <c r="RPL1" s="257"/>
      <c r="RPM1" s="257"/>
      <c r="RPN1" s="257"/>
      <c r="RPO1" s="257"/>
      <c r="RPP1" s="257"/>
      <c r="RPQ1" s="257"/>
      <c r="RPR1" s="257"/>
      <c r="RPS1" s="257"/>
      <c r="RPT1" s="257"/>
      <c r="RPU1" s="257"/>
      <c r="RPV1" s="257"/>
      <c r="RPW1" s="257"/>
      <c r="RPX1" s="257"/>
      <c r="RPY1" s="257"/>
      <c r="RPZ1" s="257"/>
      <c r="RQA1" s="257"/>
      <c r="RQB1" s="257"/>
      <c r="RQC1" s="257"/>
      <c r="RQD1" s="257"/>
      <c r="RQE1" s="257"/>
      <c r="RQF1" s="257"/>
      <c r="RQG1" s="257"/>
      <c r="RQH1" s="257"/>
      <c r="RQI1" s="257"/>
      <c r="RQJ1" s="257"/>
      <c r="RQK1" s="257"/>
      <c r="RQL1" s="257"/>
      <c r="RQM1" s="257"/>
      <c r="RQN1" s="257"/>
      <c r="RQO1" s="257"/>
      <c r="RQP1" s="257"/>
      <c r="RQQ1" s="257"/>
      <c r="RQR1" s="257"/>
      <c r="RQS1" s="257"/>
      <c r="RQT1" s="257"/>
      <c r="RQU1" s="257"/>
      <c r="RQV1" s="257"/>
      <c r="RQW1" s="257"/>
      <c r="RQX1" s="257"/>
      <c r="RQY1" s="257"/>
      <c r="RQZ1" s="257"/>
      <c r="RRA1" s="257"/>
      <c r="RRB1" s="257"/>
      <c r="RRC1" s="257"/>
      <c r="RRD1" s="257"/>
      <c r="RRE1" s="257"/>
      <c r="RRF1" s="257"/>
      <c r="RRG1" s="257"/>
      <c r="RRH1" s="257"/>
      <c r="RRI1" s="257"/>
      <c r="RRJ1" s="257"/>
      <c r="RRK1" s="257"/>
      <c r="RRL1" s="257"/>
      <c r="RRM1" s="257"/>
      <c r="RRN1" s="257"/>
      <c r="RRO1" s="257"/>
      <c r="RRP1" s="257"/>
      <c r="RRQ1" s="257"/>
      <c r="RRR1" s="257"/>
      <c r="RRS1" s="257"/>
      <c r="RRT1" s="257"/>
      <c r="RRU1" s="257"/>
      <c r="RRV1" s="257"/>
      <c r="RRW1" s="257"/>
      <c r="RRX1" s="257"/>
      <c r="RRY1" s="257"/>
      <c r="RRZ1" s="257"/>
      <c r="RSA1" s="257"/>
      <c r="RSB1" s="257"/>
      <c r="RSC1" s="257"/>
      <c r="RSD1" s="257"/>
      <c r="RSE1" s="257"/>
      <c r="RSF1" s="257"/>
      <c r="RSG1" s="257"/>
      <c r="RSH1" s="257"/>
      <c r="RSI1" s="257"/>
      <c r="RSJ1" s="257"/>
      <c r="RSK1" s="257"/>
      <c r="RSL1" s="257"/>
      <c r="RSM1" s="257"/>
      <c r="RSN1" s="257"/>
      <c r="RSO1" s="257"/>
      <c r="RSP1" s="257"/>
      <c r="RSQ1" s="257"/>
      <c r="RSR1" s="257"/>
      <c r="RSS1" s="257"/>
      <c r="RST1" s="257"/>
      <c r="RSU1" s="257"/>
      <c r="RSV1" s="257"/>
      <c r="RSW1" s="257"/>
      <c r="RSX1" s="257"/>
      <c r="RSY1" s="257"/>
      <c r="RSZ1" s="257"/>
      <c r="RTA1" s="257"/>
      <c r="RTB1" s="257"/>
      <c r="RTC1" s="257"/>
      <c r="RTD1" s="257"/>
      <c r="RTE1" s="257"/>
      <c r="RTF1" s="257"/>
      <c r="RTG1" s="257"/>
      <c r="RTH1" s="257"/>
      <c r="RTI1" s="257"/>
      <c r="RTJ1" s="257"/>
      <c r="RTK1" s="257"/>
      <c r="RTL1" s="257"/>
      <c r="RTM1" s="257"/>
      <c r="RTN1" s="257"/>
      <c r="RTO1" s="257"/>
      <c r="RTP1" s="257"/>
      <c r="RTQ1" s="257"/>
      <c r="RTR1" s="257"/>
      <c r="RTS1" s="257"/>
      <c r="RTT1" s="257"/>
      <c r="RTU1" s="257"/>
      <c r="RTV1" s="257"/>
      <c r="RTW1" s="257"/>
      <c r="RTX1" s="257"/>
      <c r="RTY1" s="257"/>
      <c r="RTZ1" s="257"/>
      <c r="RUA1" s="257"/>
      <c r="RUB1" s="257"/>
      <c r="RUC1" s="257"/>
      <c r="RUD1" s="257"/>
      <c r="RUE1" s="257"/>
      <c r="RUF1" s="257"/>
      <c r="RUG1" s="257"/>
      <c r="RUH1" s="257"/>
      <c r="RUI1" s="257"/>
      <c r="RUJ1" s="257"/>
      <c r="RUK1" s="257"/>
      <c r="RUL1" s="257"/>
      <c r="RUM1" s="257"/>
      <c r="RUN1" s="257"/>
      <c r="RUO1" s="257"/>
      <c r="RUP1" s="257"/>
      <c r="RUQ1" s="257"/>
      <c r="RUR1" s="257"/>
      <c r="RUS1" s="257"/>
      <c r="RUT1" s="257"/>
      <c r="RUU1" s="257"/>
      <c r="RUV1" s="257"/>
      <c r="RUW1" s="257"/>
      <c r="RUX1" s="257"/>
      <c r="RUY1" s="257"/>
      <c r="RUZ1" s="257"/>
      <c r="RVA1" s="257"/>
      <c r="RVB1" s="257"/>
      <c r="RVC1" s="257"/>
      <c r="RVD1" s="257"/>
      <c r="RVE1" s="257"/>
      <c r="RVF1" s="257"/>
      <c r="RVG1" s="257"/>
      <c r="RVH1" s="257"/>
      <c r="RVI1" s="257"/>
      <c r="RVJ1" s="257"/>
      <c r="RVK1" s="257"/>
      <c r="RVL1" s="257"/>
      <c r="RVM1" s="257"/>
      <c r="RVN1" s="257"/>
      <c r="RVO1" s="257"/>
      <c r="RVP1" s="257"/>
      <c r="RVQ1" s="257"/>
      <c r="RVR1" s="257"/>
      <c r="RVS1" s="257"/>
      <c r="RVT1" s="257"/>
      <c r="RVU1" s="257"/>
      <c r="RVV1" s="257"/>
      <c r="RVW1" s="257"/>
      <c r="RVX1" s="257"/>
      <c r="RVY1" s="257"/>
      <c r="RVZ1" s="257"/>
      <c r="RWA1" s="257"/>
      <c r="RWB1" s="257"/>
      <c r="RWC1" s="257"/>
      <c r="RWD1" s="257"/>
      <c r="RWE1" s="257"/>
      <c r="RWF1" s="257"/>
      <c r="RWG1" s="257"/>
      <c r="RWH1" s="257"/>
      <c r="RWI1" s="257"/>
      <c r="RWJ1" s="257"/>
      <c r="RWK1" s="257"/>
      <c r="RWL1" s="257"/>
      <c r="RWM1" s="257"/>
      <c r="RWN1" s="257"/>
      <c r="RWO1" s="257"/>
      <c r="RWP1" s="257"/>
      <c r="RWQ1" s="257"/>
      <c r="RWR1" s="257"/>
      <c r="RWS1" s="257"/>
      <c r="RWT1" s="257"/>
      <c r="RWU1" s="257"/>
      <c r="RWV1" s="257"/>
      <c r="RWW1" s="257"/>
      <c r="RWX1" s="257"/>
      <c r="RWY1" s="257"/>
      <c r="RWZ1" s="257"/>
      <c r="RXA1" s="257"/>
      <c r="RXB1" s="257"/>
      <c r="RXC1" s="257"/>
      <c r="RXD1" s="257"/>
      <c r="RXE1" s="257"/>
      <c r="RXF1" s="257"/>
      <c r="RXG1" s="257"/>
      <c r="RXH1" s="257"/>
      <c r="RXI1" s="257"/>
      <c r="RXJ1" s="257"/>
      <c r="RXK1" s="257"/>
      <c r="RXL1" s="257"/>
      <c r="RXM1" s="257"/>
      <c r="RXN1" s="257"/>
      <c r="RXO1" s="257"/>
      <c r="RXP1" s="257"/>
      <c r="RXQ1" s="257"/>
      <c r="RXR1" s="257"/>
      <c r="RXS1" s="257"/>
      <c r="RXT1" s="257"/>
      <c r="RXU1" s="257"/>
      <c r="RXV1" s="257"/>
      <c r="RXW1" s="257"/>
      <c r="RXX1" s="257"/>
      <c r="RXY1" s="257"/>
      <c r="RXZ1" s="257"/>
      <c r="RYA1" s="257"/>
      <c r="RYB1" s="257"/>
      <c r="RYC1" s="257"/>
      <c r="RYD1" s="257"/>
      <c r="RYE1" s="257"/>
      <c r="RYF1" s="257"/>
      <c r="RYG1" s="257"/>
      <c r="RYH1" s="257"/>
      <c r="RYI1" s="257"/>
      <c r="RYJ1" s="257"/>
      <c r="RYK1" s="257"/>
      <c r="RYL1" s="257"/>
      <c r="RYM1" s="257"/>
      <c r="RYN1" s="257"/>
      <c r="RYO1" s="257"/>
      <c r="RYP1" s="257"/>
      <c r="RYQ1" s="257"/>
      <c r="RYR1" s="257"/>
      <c r="RYS1" s="257"/>
      <c r="RYT1" s="257"/>
      <c r="RYU1" s="257"/>
      <c r="RYV1" s="257"/>
      <c r="RYW1" s="257"/>
      <c r="RYX1" s="257"/>
      <c r="RYY1" s="257"/>
      <c r="RYZ1" s="257"/>
      <c r="RZA1" s="257"/>
      <c r="RZB1" s="257"/>
      <c r="RZC1" s="257"/>
      <c r="RZD1" s="257"/>
      <c r="RZE1" s="257"/>
      <c r="RZF1" s="257"/>
      <c r="RZG1" s="257"/>
      <c r="RZH1" s="257"/>
      <c r="RZI1" s="257"/>
      <c r="RZJ1" s="257"/>
      <c r="RZK1" s="257"/>
      <c r="RZL1" s="257"/>
      <c r="RZM1" s="257"/>
      <c r="RZN1" s="257"/>
      <c r="RZO1" s="257"/>
      <c r="RZP1" s="257"/>
      <c r="RZQ1" s="257"/>
      <c r="RZR1" s="257"/>
      <c r="RZS1" s="257"/>
      <c r="RZT1" s="257"/>
      <c r="RZU1" s="257"/>
      <c r="RZV1" s="257"/>
      <c r="RZW1" s="257"/>
      <c r="RZX1" s="257"/>
      <c r="RZY1" s="257"/>
      <c r="RZZ1" s="257"/>
      <c r="SAA1" s="257"/>
      <c r="SAB1" s="257"/>
      <c r="SAC1" s="257"/>
      <c r="SAD1" s="257"/>
      <c r="SAE1" s="257"/>
      <c r="SAF1" s="257"/>
      <c r="SAG1" s="257"/>
      <c r="SAH1" s="257"/>
      <c r="SAI1" s="257"/>
      <c r="SAJ1" s="257"/>
      <c r="SAK1" s="257"/>
      <c r="SAL1" s="257"/>
      <c r="SAM1" s="257"/>
      <c r="SAN1" s="257"/>
      <c r="SAO1" s="257"/>
      <c r="SAP1" s="257"/>
      <c r="SAQ1" s="257"/>
      <c r="SAR1" s="257"/>
      <c r="SAS1" s="257"/>
      <c r="SAT1" s="257"/>
      <c r="SAU1" s="257"/>
      <c r="SAV1" s="257"/>
      <c r="SAW1" s="257"/>
      <c r="SAX1" s="257"/>
      <c r="SAY1" s="257"/>
      <c r="SAZ1" s="257"/>
      <c r="SBA1" s="257"/>
      <c r="SBB1" s="257"/>
      <c r="SBC1" s="257"/>
      <c r="SBD1" s="257"/>
      <c r="SBE1" s="257"/>
      <c r="SBF1" s="257"/>
      <c r="SBG1" s="257"/>
      <c r="SBH1" s="257"/>
      <c r="SBI1" s="257"/>
      <c r="SBJ1" s="257"/>
      <c r="SBK1" s="257"/>
      <c r="SBL1" s="257"/>
      <c r="SBM1" s="257"/>
      <c r="SBN1" s="257"/>
      <c r="SBO1" s="257"/>
      <c r="SBP1" s="257"/>
      <c r="SBQ1" s="257"/>
      <c r="SBR1" s="257"/>
      <c r="SBS1" s="257"/>
      <c r="SBT1" s="257"/>
      <c r="SBU1" s="257"/>
      <c r="SBV1" s="257"/>
      <c r="SBW1" s="257"/>
      <c r="SBX1" s="257"/>
      <c r="SBY1" s="257"/>
      <c r="SBZ1" s="257"/>
      <c r="SCA1" s="257"/>
      <c r="SCB1" s="257"/>
      <c r="SCC1" s="257"/>
      <c r="SCD1" s="257"/>
      <c r="SCE1" s="257"/>
      <c r="SCF1" s="257"/>
      <c r="SCG1" s="257"/>
      <c r="SCH1" s="257"/>
      <c r="SCI1" s="257"/>
      <c r="SCJ1" s="257"/>
      <c r="SCK1" s="257"/>
      <c r="SCL1" s="257"/>
      <c r="SCM1" s="257"/>
      <c r="SCN1" s="257"/>
      <c r="SCO1" s="257"/>
      <c r="SCP1" s="257"/>
      <c r="SCQ1" s="257"/>
      <c r="SCR1" s="257"/>
      <c r="SCS1" s="257"/>
      <c r="SCT1" s="257"/>
      <c r="SCU1" s="257"/>
      <c r="SCV1" s="257"/>
      <c r="SCW1" s="257"/>
      <c r="SCX1" s="257"/>
      <c r="SCY1" s="257"/>
      <c r="SCZ1" s="257"/>
      <c r="SDA1" s="257"/>
      <c r="SDB1" s="257"/>
      <c r="SDC1" s="257"/>
      <c r="SDD1" s="257"/>
      <c r="SDE1" s="257"/>
      <c r="SDF1" s="257"/>
      <c r="SDG1" s="257"/>
      <c r="SDH1" s="257"/>
      <c r="SDI1" s="257"/>
      <c r="SDJ1" s="257"/>
      <c r="SDK1" s="257"/>
      <c r="SDL1" s="257"/>
      <c r="SDM1" s="257"/>
      <c r="SDN1" s="257"/>
      <c r="SDO1" s="257"/>
      <c r="SDP1" s="257"/>
      <c r="SDQ1" s="257"/>
      <c r="SDR1" s="257"/>
      <c r="SDS1" s="257"/>
      <c r="SDT1" s="257"/>
      <c r="SDU1" s="257"/>
      <c r="SDV1" s="257"/>
      <c r="SDW1" s="257"/>
      <c r="SDX1" s="257"/>
      <c r="SDY1" s="257"/>
      <c r="SDZ1" s="257"/>
      <c r="SEA1" s="257"/>
      <c r="SEB1" s="257"/>
      <c r="SEC1" s="257"/>
      <c r="SED1" s="257"/>
      <c r="SEE1" s="257"/>
      <c r="SEF1" s="257"/>
      <c r="SEG1" s="257"/>
      <c r="SEH1" s="257"/>
      <c r="SEI1" s="257"/>
      <c r="SEJ1" s="257"/>
      <c r="SEK1" s="257"/>
      <c r="SEL1" s="257"/>
      <c r="SEM1" s="257"/>
      <c r="SEN1" s="257"/>
      <c r="SEO1" s="257"/>
      <c r="SEP1" s="257"/>
      <c r="SEQ1" s="257"/>
      <c r="SER1" s="257"/>
      <c r="SES1" s="257"/>
      <c r="SET1" s="257"/>
      <c r="SEU1" s="257"/>
      <c r="SEV1" s="257"/>
      <c r="SEW1" s="257"/>
      <c r="SEX1" s="257"/>
      <c r="SEY1" s="257"/>
      <c r="SEZ1" s="257"/>
      <c r="SFA1" s="257"/>
      <c r="SFB1" s="257"/>
      <c r="SFC1" s="257"/>
      <c r="SFD1" s="257"/>
      <c r="SFE1" s="257"/>
      <c r="SFF1" s="257"/>
      <c r="SFG1" s="257"/>
      <c r="SFH1" s="257"/>
      <c r="SFI1" s="257"/>
      <c r="SFJ1" s="257"/>
      <c r="SFK1" s="257"/>
      <c r="SFL1" s="257"/>
      <c r="SFM1" s="257"/>
      <c r="SFN1" s="257"/>
      <c r="SFO1" s="257"/>
      <c r="SFP1" s="257"/>
      <c r="SFQ1" s="257"/>
      <c r="SFR1" s="257"/>
      <c r="SFS1" s="257"/>
      <c r="SFT1" s="257"/>
      <c r="SFU1" s="257"/>
      <c r="SFV1" s="257"/>
      <c r="SFW1" s="257"/>
      <c r="SFX1" s="257"/>
      <c r="SFY1" s="257"/>
      <c r="SFZ1" s="257"/>
      <c r="SGA1" s="257"/>
      <c r="SGB1" s="257"/>
      <c r="SGC1" s="257"/>
      <c r="SGD1" s="257"/>
      <c r="SGE1" s="257"/>
      <c r="SGF1" s="257"/>
      <c r="SGG1" s="257"/>
      <c r="SGH1" s="257"/>
      <c r="SGI1" s="257"/>
      <c r="SGJ1" s="257"/>
      <c r="SGK1" s="257"/>
      <c r="SGL1" s="257"/>
      <c r="SGM1" s="257"/>
      <c r="SGN1" s="257"/>
      <c r="SGO1" s="257"/>
      <c r="SGP1" s="257"/>
      <c r="SGQ1" s="257"/>
      <c r="SGR1" s="257"/>
      <c r="SGS1" s="257"/>
      <c r="SGT1" s="257"/>
      <c r="SGU1" s="257"/>
      <c r="SGV1" s="257"/>
      <c r="SGW1" s="257"/>
      <c r="SGX1" s="257"/>
      <c r="SGY1" s="257"/>
      <c r="SGZ1" s="257"/>
      <c r="SHA1" s="257"/>
      <c r="SHB1" s="257"/>
      <c r="SHC1" s="257"/>
      <c r="SHD1" s="257"/>
      <c r="SHE1" s="257"/>
      <c r="SHF1" s="257"/>
      <c r="SHG1" s="257"/>
      <c r="SHH1" s="257"/>
      <c r="SHI1" s="257"/>
      <c r="SHJ1" s="257"/>
      <c r="SHK1" s="257"/>
      <c r="SHL1" s="257"/>
      <c r="SHM1" s="257"/>
      <c r="SHN1" s="257"/>
      <c r="SHO1" s="257"/>
      <c r="SHP1" s="257"/>
      <c r="SHQ1" s="257"/>
      <c r="SHR1" s="257"/>
      <c r="SHS1" s="257"/>
      <c r="SHT1" s="257"/>
      <c r="SHU1" s="257"/>
      <c r="SHV1" s="257"/>
      <c r="SHW1" s="257"/>
      <c r="SHX1" s="257"/>
      <c r="SHY1" s="257"/>
      <c r="SHZ1" s="257"/>
      <c r="SIA1" s="257"/>
      <c r="SIB1" s="257"/>
      <c r="SIC1" s="257"/>
      <c r="SID1" s="257"/>
      <c r="SIE1" s="257"/>
      <c r="SIF1" s="257"/>
      <c r="SIG1" s="257"/>
      <c r="SIH1" s="257"/>
      <c r="SII1" s="257"/>
      <c r="SIJ1" s="257"/>
      <c r="SIK1" s="257"/>
      <c r="SIL1" s="257"/>
      <c r="SIM1" s="257"/>
      <c r="SIN1" s="257"/>
      <c r="SIO1" s="257"/>
      <c r="SIP1" s="257"/>
      <c r="SIQ1" s="257"/>
      <c r="SIR1" s="257"/>
      <c r="SIS1" s="257"/>
      <c r="SIT1" s="257"/>
      <c r="SIU1" s="257"/>
      <c r="SIV1" s="257"/>
      <c r="SIW1" s="257"/>
      <c r="SIX1" s="257"/>
      <c r="SIY1" s="257"/>
      <c r="SIZ1" s="257"/>
      <c r="SJA1" s="257"/>
      <c r="SJB1" s="257"/>
      <c r="SJC1" s="257"/>
      <c r="SJD1" s="257"/>
      <c r="SJE1" s="257"/>
      <c r="SJF1" s="257"/>
      <c r="SJG1" s="257"/>
      <c r="SJH1" s="257"/>
      <c r="SJI1" s="257"/>
      <c r="SJJ1" s="257"/>
      <c r="SJK1" s="257"/>
      <c r="SJL1" s="257"/>
      <c r="SJM1" s="257"/>
      <c r="SJN1" s="257"/>
      <c r="SJO1" s="257"/>
      <c r="SJP1" s="257"/>
      <c r="SJQ1" s="257"/>
      <c r="SJR1" s="257"/>
      <c r="SJS1" s="257"/>
      <c r="SJT1" s="257"/>
      <c r="SJU1" s="257"/>
      <c r="SJV1" s="257"/>
      <c r="SJW1" s="257"/>
      <c r="SJX1" s="257"/>
      <c r="SJY1" s="257"/>
      <c r="SJZ1" s="257"/>
      <c r="SKA1" s="257"/>
      <c r="SKB1" s="257"/>
      <c r="SKC1" s="257"/>
      <c r="SKD1" s="257"/>
      <c r="SKE1" s="257"/>
      <c r="SKF1" s="257"/>
      <c r="SKG1" s="257"/>
      <c r="SKH1" s="257"/>
      <c r="SKI1" s="257"/>
      <c r="SKJ1" s="257"/>
      <c r="SKK1" s="257"/>
      <c r="SKL1" s="257"/>
      <c r="SKM1" s="257"/>
      <c r="SKN1" s="257"/>
      <c r="SKO1" s="257"/>
      <c r="SKP1" s="257"/>
      <c r="SKQ1" s="257"/>
      <c r="SKR1" s="257"/>
      <c r="SKS1" s="257"/>
      <c r="SKT1" s="257"/>
      <c r="SKU1" s="257"/>
      <c r="SKV1" s="257"/>
      <c r="SKW1" s="257"/>
      <c r="SKX1" s="257"/>
      <c r="SKY1" s="257"/>
      <c r="SKZ1" s="257"/>
      <c r="SLA1" s="257"/>
      <c r="SLB1" s="257"/>
      <c r="SLC1" s="257"/>
      <c r="SLD1" s="257"/>
      <c r="SLE1" s="257"/>
      <c r="SLF1" s="257"/>
      <c r="SLG1" s="257"/>
      <c r="SLH1" s="257"/>
      <c r="SLI1" s="257"/>
      <c r="SLJ1" s="257"/>
      <c r="SLK1" s="257"/>
      <c r="SLL1" s="257"/>
      <c r="SLM1" s="257"/>
      <c r="SLN1" s="257"/>
      <c r="SLO1" s="257"/>
      <c r="SLP1" s="257"/>
      <c r="SLQ1" s="257"/>
      <c r="SLR1" s="257"/>
      <c r="SLS1" s="257"/>
      <c r="SLT1" s="257"/>
      <c r="SLU1" s="257"/>
      <c r="SLV1" s="257"/>
      <c r="SLW1" s="257"/>
      <c r="SLX1" s="257"/>
      <c r="SLY1" s="257"/>
      <c r="SLZ1" s="257"/>
      <c r="SMA1" s="257"/>
      <c r="SMB1" s="257"/>
      <c r="SMC1" s="257"/>
      <c r="SMD1" s="257"/>
      <c r="SME1" s="257"/>
      <c r="SMF1" s="257"/>
      <c r="SMG1" s="257"/>
      <c r="SMH1" s="257"/>
      <c r="SMI1" s="257"/>
      <c r="SMJ1" s="257"/>
      <c r="SMK1" s="257"/>
      <c r="SML1" s="257"/>
      <c r="SMM1" s="257"/>
      <c r="SMN1" s="257"/>
      <c r="SMO1" s="257"/>
      <c r="SMP1" s="257"/>
      <c r="SMQ1" s="257"/>
      <c r="SMR1" s="257"/>
      <c r="SMS1" s="257"/>
      <c r="SMT1" s="257"/>
      <c r="SMU1" s="257"/>
      <c r="SMV1" s="257"/>
      <c r="SMW1" s="257"/>
      <c r="SMX1" s="257"/>
      <c r="SMY1" s="257"/>
      <c r="SMZ1" s="257"/>
      <c r="SNA1" s="257"/>
      <c r="SNB1" s="257"/>
      <c r="SNC1" s="257"/>
      <c r="SND1" s="257"/>
      <c r="SNE1" s="257"/>
      <c r="SNF1" s="257"/>
      <c r="SNG1" s="257"/>
      <c r="SNH1" s="257"/>
      <c r="SNI1" s="257"/>
      <c r="SNJ1" s="257"/>
      <c r="SNK1" s="257"/>
      <c r="SNL1" s="257"/>
      <c r="SNM1" s="257"/>
      <c r="SNN1" s="257"/>
      <c r="SNO1" s="257"/>
      <c r="SNP1" s="257"/>
      <c r="SNQ1" s="257"/>
      <c r="SNR1" s="257"/>
      <c r="SNS1" s="257"/>
      <c r="SNT1" s="257"/>
      <c r="SNU1" s="257"/>
      <c r="SNV1" s="257"/>
      <c r="SNW1" s="257"/>
      <c r="SNX1" s="257"/>
      <c r="SNY1" s="257"/>
      <c r="SNZ1" s="257"/>
      <c r="SOA1" s="257"/>
      <c r="SOB1" s="257"/>
      <c r="SOC1" s="257"/>
      <c r="SOD1" s="257"/>
      <c r="SOE1" s="257"/>
      <c r="SOF1" s="257"/>
      <c r="SOG1" s="257"/>
      <c r="SOH1" s="257"/>
      <c r="SOI1" s="257"/>
      <c r="SOJ1" s="257"/>
      <c r="SOK1" s="257"/>
      <c r="SOL1" s="257"/>
      <c r="SOM1" s="257"/>
      <c r="SON1" s="257"/>
      <c r="SOO1" s="257"/>
      <c r="SOP1" s="257"/>
      <c r="SOQ1" s="257"/>
      <c r="SOR1" s="257"/>
      <c r="SOS1" s="257"/>
      <c r="SOT1" s="257"/>
      <c r="SOU1" s="257"/>
      <c r="SOV1" s="257"/>
      <c r="SOW1" s="257"/>
      <c r="SOX1" s="257"/>
      <c r="SOY1" s="257"/>
      <c r="SOZ1" s="257"/>
      <c r="SPA1" s="257"/>
      <c r="SPB1" s="257"/>
      <c r="SPC1" s="257"/>
      <c r="SPD1" s="257"/>
      <c r="SPE1" s="257"/>
      <c r="SPF1" s="257"/>
      <c r="SPG1" s="257"/>
      <c r="SPH1" s="257"/>
      <c r="SPI1" s="257"/>
      <c r="SPJ1" s="257"/>
      <c r="SPK1" s="257"/>
      <c r="SPL1" s="257"/>
      <c r="SPM1" s="257"/>
      <c r="SPN1" s="257"/>
      <c r="SPO1" s="257"/>
      <c r="SPP1" s="257"/>
      <c r="SPQ1" s="257"/>
      <c r="SPR1" s="257"/>
      <c r="SPS1" s="257"/>
      <c r="SPT1" s="257"/>
      <c r="SPU1" s="257"/>
      <c r="SPV1" s="257"/>
      <c r="SPW1" s="257"/>
      <c r="SPX1" s="257"/>
      <c r="SPY1" s="257"/>
      <c r="SPZ1" s="257"/>
      <c r="SQA1" s="257"/>
      <c r="SQB1" s="257"/>
      <c r="SQC1" s="257"/>
      <c r="SQD1" s="257"/>
      <c r="SQE1" s="257"/>
      <c r="SQF1" s="257"/>
      <c r="SQG1" s="257"/>
      <c r="SQH1" s="257"/>
      <c r="SQI1" s="257"/>
      <c r="SQJ1" s="257"/>
      <c r="SQK1" s="257"/>
      <c r="SQL1" s="257"/>
      <c r="SQM1" s="257"/>
      <c r="SQN1" s="257"/>
      <c r="SQO1" s="257"/>
      <c r="SQP1" s="257"/>
      <c r="SQQ1" s="257"/>
      <c r="SQR1" s="257"/>
      <c r="SQS1" s="257"/>
      <c r="SQT1" s="257"/>
      <c r="SQU1" s="257"/>
      <c r="SQV1" s="257"/>
      <c r="SQW1" s="257"/>
      <c r="SQX1" s="257"/>
      <c r="SQY1" s="257"/>
      <c r="SQZ1" s="257"/>
      <c r="SRA1" s="257"/>
      <c r="SRB1" s="257"/>
      <c r="SRC1" s="257"/>
      <c r="SRD1" s="257"/>
      <c r="SRE1" s="257"/>
      <c r="SRF1" s="257"/>
      <c r="SRG1" s="257"/>
      <c r="SRH1" s="257"/>
      <c r="SRI1" s="257"/>
      <c r="SRJ1" s="257"/>
      <c r="SRK1" s="257"/>
      <c r="SRL1" s="257"/>
      <c r="SRM1" s="257"/>
      <c r="SRN1" s="257"/>
      <c r="SRO1" s="257"/>
      <c r="SRP1" s="257"/>
      <c r="SRQ1" s="257"/>
      <c r="SRR1" s="257"/>
      <c r="SRS1" s="257"/>
      <c r="SRT1" s="257"/>
      <c r="SRU1" s="257"/>
      <c r="SRV1" s="257"/>
      <c r="SRW1" s="257"/>
      <c r="SRX1" s="257"/>
      <c r="SRY1" s="257"/>
      <c r="SRZ1" s="257"/>
      <c r="SSA1" s="257"/>
      <c r="SSB1" s="257"/>
      <c r="SSC1" s="257"/>
      <c r="SSD1" s="257"/>
      <c r="SSE1" s="257"/>
      <c r="SSF1" s="257"/>
      <c r="SSG1" s="257"/>
      <c r="SSH1" s="257"/>
      <c r="SSI1" s="257"/>
      <c r="SSJ1" s="257"/>
      <c r="SSK1" s="257"/>
      <c r="SSL1" s="257"/>
      <c r="SSM1" s="257"/>
      <c r="SSN1" s="257"/>
      <c r="SSO1" s="257"/>
      <c r="SSP1" s="257"/>
      <c r="SSQ1" s="257"/>
      <c r="SSR1" s="257"/>
      <c r="SSS1" s="257"/>
      <c r="SST1" s="257"/>
      <c r="SSU1" s="257"/>
      <c r="SSV1" s="257"/>
      <c r="SSW1" s="257"/>
      <c r="SSX1" s="257"/>
      <c r="SSY1" s="257"/>
      <c r="SSZ1" s="257"/>
      <c r="STA1" s="257"/>
      <c r="STB1" s="257"/>
      <c r="STC1" s="257"/>
      <c r="STD1" s="257"/>
      <c r="STE1" s="257"/>
      <c r="STF1" s="257"/>
      <c r="STG1" s="257"/>
      <c r="STH1" s="257"/>
      <c r="STI1" s="257"/>
      <c r="STJ1" s="257"/>
      <c r="STK1" s="257"/>
      <c r="STL1" s="257"/>
      <c r="STM1" s="257"/>
      <c r="STN1" s="257"/>
      <c r="STO1" s="257"/>
      <c r="STP1" s="257"/>
      <c r="STQ1" s="257"/>
      <c r="STR1" s="257"/>
      <c r="STS1" s="257"/>
      <c r="STT1" s="257"/>
      <c r="STU1" s="257"/>
      <c r="STV1" s="257"/>
      <c r="STW1" s="257"/>
      <c r="STX1" s="257"/>
      <c r="STY1" s="257"/>
      <c r="STZ1" s="257"/>
      <c r="SUA1" s="257"/>
      <c r="SUB1" s="257"/>
      <c r="SUC1" s="257"/>
      <c r="SUD1" s="257"/>
      <c r="SUE1" s="257"/>
      <c r="SUF1" s="257"/>
      <c r="SUG1" s="257"/>
      <c r="SUH1" s="257"/>
      <c r="SUI1" s="257"/>
      <c r="SUJ1" s="257"/>
      <c r="SUK1" s="257"/>
      <c r="SUL1" s="257"/>
      <c r="SUM1" s="257"/>
      <c r="SUN1" s="257"/>
      <c r="SUO1" s="257"/>
      <c r="SUP1" s="257"/>
      <c r="SUQ1" s="257"/>
      <c r="SUR1" s="257"/>
      <c r="SUS1" s="257"/>
      <c r="SUT1" s="257"/>
      <c r="SUU1" s="257"/>
      <c r="SUV1" s="257"/>
      <c r="SUW1" s="257"/>
      <c r="SUX1" s="257"/>
      <c r="SUY1" s="257"/>
      <c r="SUZ1" s="257"/>
      <c r="SVA1" s="257"/>
      <c r="SVB1" s="257"/>
      <c r="SVC1" s="257"/>
      <c r="SVD1" s="257"/>
      <c r="SVE1" s="257"/>
      <c r="SVF1" s="257"/>
      <c r="SVG1" s="257"/>
      <c r="SVH1" s="257"/>
      <c r="SVI1" s="257"/>
      <c r="SVJ1" s="257"/>
      <c r="SVK1" s="257"/>
      <c r="SVL1" s="257"/>
      <c r="SVM1" s="257"/>
      <c r="SVN1" s="257"/>
      <c r="SVO1" s="257"/>
      <c r="SVP1" s="257"/>
      <c r="SVQ1" s="257"/>
      <c r="SVR1" s="257"/>
      <c r="SVS1" s="257"/>
      <c r="SVT1" s="257"/>
      <c r="SVU1" s="257"/>
      <c r="SVV1" s="257"/>
      <c r="SVW1" s="257"/>
      <c r="SVX1" s="257"/>
      <c r="SVY1" s="257"/>
      <c r="SVZ1" s="257"/>
      <c r="SWA1" s="257"/>
      <c r="SWB1" s="257"/>
      <c r="SWC1" s="257"/>
      <c r="SWD1" s="257"/>
      <c r="SWE1" s="257"/>
      <c r="SWF1" s="257"/>
      <c r="SWG1" s="257"/>
      <c r="SWH1" s="257"/>
      <c r="SWI1" s="257"/>
      <c r="SWJ1" s="257"/>
      <c r="SWK1" s="257"/>
      <c r="SWL1" s="257"/>
      <c r="SWM1" s="257"/>
      <c r="SWN1" s="257"/>
      <c r="SWO1" s="257"/>
      <c r="SWP1" s="257"/>
      <c r="SWQ1" s="257"/>
      <c r="SWR1" s="257"/>
      <c r="SWS1" s="257"/>
      <c r="SWT1" s="257"/>
      <c r="SWU1" s="257"/>
      <c r="SWV1" s="257"/>
      <c r="SWW1" s="257"/>
      <c r="SWX1" s="257"/>
      <c r="SWY1" s="257"/>
      <c r="SWZ1" s="257"/>
      <c r="SXA1" s="257"/>
      <c r="SXB1" s="257"/>
      <c r="SXC1" s="257"/>
      <c r="SXD1" s="257"/>
      <c r="SXE1" s="257"/>
      <c r="SXF1" s="257"/>
      <c r="SXG1" s="257"/>
      <c r="SXH1" s="257"/>
      <c r="SXI1" s="257"/>
      <c r="SXJ1" s="257"/>
      <c r="SXK1" s="257"/>
      <c r="SXL1" s="257"/>
      <c r="SXM1" s="257"/>
      <c r="SXN1" s="257"/>
      <c r="SXO1" s="257"/>
      <c r="SXP1" s="257"/>
      <c r="SXQ1" s="257"/>
      <c r="SXR1" s="257"/>
      <c r="SXS1" s="257"/>
      <c r="SXT1" s="257"/>
      <c r="SXU1" s="257"/>
      <c r="SXV1" s="257"/>
      <c r="SXW1" s="257"/>
      <c r="SXX1" s="257"/>
      <c r="SXY1" s="257"/>
      <c r="SXZ1" s="257"/>
      <c r="SYA1" s="257"/>
      <c r="SYB1" s="257"/>
      <c r="SYC1" s="257"/>
      <c r="SYD1" s="257"/>
      <c r="SYE1" s="257"/>
      <c r="SYF1" s="257"/>
      <c r="SYG1" s="257"/>
      <c r="SYH1" s="257"/>
      <c r="SYI1" s="257"/>
      <c r="SYJ1" s="257"/>
      <c r="SYK1" s="257"/>
      <c r="SYL1" s="257"/>
      <c r="SYM1" s="257"/>
      <c r="SYN1" s="257"/>
      <c r="SYO1" s="257"/>
      <c r="SYP1" s="257"/>
      <c r="SYQ1" s="257"/>
      <c r="SYR1" s="257"/>
      <c r="SYS1" s="257"/>
      <c r="SYT1" s="257"/>
      <c r="SYU1" s="257"/>
      <c r="SYV1" s="257"/>
      <c r="SYW1" s="257"/>
      <c r="SYX1" s="257"/>
      <c r="SYY1" s="257"/>
      <c r="SYZ1" s="257"/>
      <c r="SZA1" s="257"/>
      <c r="SZB1" s="257"/>
      <c r="SZC1" s="257"/>
      <c r="SZD1" s="257"/>
      <c r="SZE1" s="257"/>
      <c r="SZF1" s="257"/>
      <c r="SZG1" s="257"/>
      <c r="SZH1" s="257"/>
      <c r="SZI1" s="257"/>
      <c r="SZJ1" s="257"/>
      <c r="SZK1" s="257"/>
      <c r="SZL1" s="257"/>
      <c r="SZM1" s="257"/>
      <c r="SZN1" s="257"/>
      <c r="SZO1" s="257"/>
      <c r="SZP1" s="257"/>
      <c r="SZQ1" s="257"/>
      <c r="SZR1" s="257"/>
      <c r="SZS1" s="257"/>
      <c r="SZT1" s="257"/>
      <c r="SZU1" s="257"/>
      <c r="SZV1" s="257"/>
      <c r="SZW1" s="257"/>
      <c r="SZX1" s="257"/>
      <c r="SZY1" s="257"/>
      <c r="SZZ1" s="257"/>
      <c r="TAA1" s="257"/>
      <c r="TAB1" s="257"/>
      <c r="TAC1" s="257"/>
      <c r="TAD1" s="257"/>
      <c r="TAE1" s="257"/>
      <c r="TAF1" s="257"/>
      <c r="TAG1" s="257"/>
      <c r="TAH1" s="257"/>
      <c r="TAI1" s="257"/>
      <c r="TAJ1" s="257"/>
      <c r="TAK1" s="257"/>
      <c r="TAL1" s="257"/>
      <c r="TAM1" s="257"/>
      <c r="TAN1" s="257"/>
      <c r="TAO1" s="257"/>
      <c r="TAP1" s="257"/>
      <c r="TAQ1" s="257"/>
      <c r="TAR1" s="257"/>
      <c r="TAS1" s="257"/>
      <c r="TAT1" s="257"/>
      <c r="TAU1" s="257"/>
      <c r="TAV1" s="257"/>
      <c r="TAW1" s="257"/>
      <c r="TAX1" s="257"/>
      <c r="TAY1" s="257"/>
      <c r="TAZ1" s="257"/>
      <c r="TBA1" s="257"/>
      <c r="TBB1" s="257"/>
      <c r="TBC1" s="257"/>
      <c r="TBD1" s="257"/>
      <c r="TBE1" s="257"/>
      <c r="TBF1" s="257"/>
      <c r="TBG1" s="257"/>
      <c r="TBH1" s="257"/>
      <c r="TBI1" s="257"/>
      <c r="TBJ1" s="257"/>
      <c r="TBK1" s="257"/>
      <c r="TBL1" s="257"/>
      <c r="TBM1" s="257"/>
      <c r="TBN1" s="257"/>
      <c r="TBO1" s="257"/>
      <c r="TBP1" s="257"/>
      <c r="TBQ1" s="257"/>
      <c r="TBR1" s="257"/>
      <c r="TBS1" s="257"/>
      <c r="TBT1" s="257"/>
      <c r="TBU1" s="257"/>
      <c r="TBV1" s="257"/>
      <c r="TBW1" s="257"/>
      <c r="TBX1" s="257"/>
      <c r="TBY1" s="257"/>
      <c r="TBZ1" s="257"/>
      <c r="TCA1" s="257"/>
      <c r="TCB1" s="257"/>
      <c r="TCC1" s="257"/>
      <c r="TCD1" s="257"/>
      <c r="TCE1" s="257"/>
      <c r="TCF1" s="257"/>
      <c r="TCG1" s="257"/>
      <c r="TCH1" s="257"/>
      <c r="TCI1" s="257"/>
      <c r="TCJ1" s="257"/>
      <c r="TCK1" s="257"/>
      <c r="TCL1" s="257"/>
      <c r="TCM1" s="257"/>
      <c r="TCN1" s="257"/>
      <c r="TCO1" s="257"/>
      <c r="TCP1" s="257"/>
      <c r="TCQ1" s="257"/>
      <c r="TCR1" s="257"/>
      <c r="TCS1" s="257"/>
      <c r="TCT1" s="257"/>
      <c r="TCU1" s="257"/>
      <c r="TCV1" s="257"/>
      <c r="TCW1" s="257"/>
      <c r="TCX1" s="257"/>
      <c r="TCY1" s="257"/>
      <c r="TCZ1" s="257"/>
      <c r="TDA1" s="257"/>
      <c r="TDB1" s="257"/>
      <c r="TDC1" s="257"/>
      <c r="TDD1" s="257"/>
      <c r="TDE1" s="257"/>
      <c r="TDF1" s="257"/>
      <c r="TDG1" s="257"/>
      <c r="TDH1" s="257"/>
      <c r="TDI1" s="257"/>
      <c r="TDJ1" s="257"/>
      <c r="TDK1" s="257"/>
      <c r="TDL1" s="257"/>
      <c r="TDM1" s="257"/>
      <c r="TDN1" s="257"/>
      <c r="TDO1" s="257"/>
      <c r="TDP1" s="257"/>
      <c r="TDQ1" s="257"/>
      <c r="TDR1" s="257"/>
      <c r="TDS1" s="257"/>
      <c r="TDT1" s="257"/>
      <c r="TDU1" s="257"/>
      <c r="TDV1" s="257"/>
      <c r="TDW1" s="257"/>
      <c r="TDX1" s="257"/>
      <c r="TDY1" s="257"/>
      <c r="TDZ1" s="257"/>
      <c r="TEA1" s="257"/>
      <c r="TEB1" s="257"/>
      <c r="TEC1" s="257"/>
      <c r="TED1" s="257"/>
      <c r="TEE1" s="257"/>
      <c r="TEF1" s="257"/>
      <c r="TEG1" s="257"/>
      <c r="TEH1" s="257"/>
      <c r="TEI1" s="257"/>
      <c r="TEJ1" s="257"/>
      <c r="TEK1" s="257"/>
      <c r="TEL1" s="257"/>
      <c r="TEM1" s="257"/>
      <c r="TEN1" s="257"/>
      <c r="TEO1" s="257"/>
      <c r="TEP1" s="257"/>
      <c r="TEQ1" s="257"/>
      <c r="TER1" s="257"/>
      <c r="TES1" s="257"/>
      <c r="TET1" s="257"/>
      <c r="TEU1" s="257"/>
      <c r="TEV1" s="257"/>
      <c r="TEW1" s="257"/>
      <c r="TEX1" s="257"/>
      <c r="TEY1" s="257"/>
      <c r="TEZ1" s="257"/>
      <c r="TFA1" s="257"/>
      <c r="TFB1" s="257"/>
      <c r="TFC1" s="257"/>
      <c r="TFD1" s="257"/>
      <c r="TFE1" s="257"/>
      <c r="TFF1" s="257"/>
      <c r="TFG1" s="257"/>
      <c r="TFH1" s="257"/>
      <c r="TFI1" s="257"/>
      <c r="TFJ1" s="257"/>
      <c r="TFK1" s="257"/>
      <c r="TFL1" s="257"/>
      <c r="TFM1" s="257"/>
      <c r="TFN1" s="257"/>
      <c r="TFO1" s="257"/>
      <c r="TFP1" s="257"/>
      <c r="TFQ1" s="257"/>
      <c r="TFR1" s="257"/>
      <c r="TFS1" s="257"/>
      <c r="TFT1" s="257"/>
      <c r="TFU1" s="257"/>
      <c r="TFV1" s="257"/>
      <c r="TFW1" s="257"/>
      <c r="TFX1" s="257"/>
      <c r="TFY1" s="257"/>
      <c r="TFZ1" s="257"/>
      <c r="TGA1" s="257"/>
      <c r="TGB1" s="257"/>
      <c r="TGC1" s="257"/>
      <c r="TGD1" s="257"/>
      <c r="TGE1" s="257"/>
      <c r="TGF1" s="257"/>
      <c r="TGG1" s="257"/>
      <c r="TGH1" s="257"/>
      <c r="TGI1" s="257"/>
      <c r="TGJ1" s="257"/>
      <c r="TGK1" s="257"/>
      <c r="TGL1" s="257"/>
      <c r="TGM1" s="257"/>
      <c r="TGN1" s="257"/>
      <c r="TGO1" s="257"/>
      <c r="TGP1" s="257"/>
      <c r="TGQ1" s="257"/>
      <c r="TGR1" s="257"/>
      <c r="TGS1" s="257"/>
      <c r="TGT1" s="257"/>
      <c r="TGU1" s="257"/>
      <c r="TGV1" s="257"/>
      <c r="TGW1" s="257"/>
      <c r="TGX1" s="257"/>
      <c r="TGY1" s="257"/>
      <c r="TGZ1" s="257"/>
      <c r="THA1" s="257"/>
      <c r="THB1" s="257"/>
      <c r="THC1" s="257"/>
      <c r="THD1" s="257"/>
      <c r="THE1" s="257"/>
      <c r="THF1" s="257"/>
      <c r="THG1" s="257"/>
      <c r="THH1" s="257"/>
      <c r="THI1" s="257"/>
      <c r="THJ1" s="257"/>
      <c r="THK1" s="257"/>
      <c r="THL1" s="257"/>
      <c r="THM1" s="257"/>
      <c r="THN1" s="257"/>
      <c r="THO1" s="257"/>
      <c r="THP1" s="257"/>
      <c r="THQ1" s="257"/>
      <c r="THR1" s="257"/>
      <c r="THS1" s="257"/>
      <c r="THT1" s="257"/>
      <c r="THU1" s="257"/>
      <c r="THV1" s="257"/>
      <c r="THW1" s="257"/>
      <c r="THX1" s="257"/>
      <c r="THY1" s="257"/>
      <c r="THZ1" s="257"/>
      <c r="TIA1" s="257"/>
      <c r="TIB1" s="257"/>
      <c r="TIC1" s="257"/>
      <c r="TID1" s="257"/>
      <c r="TIE1" s="257"/>
      <c r="TIF1" s="257"/>
      <c r="TIG1" s="257"/>
      <c r="TIH1" s="257"/>
      <c r="TII1" s="257"/>
      <c r="TIJ1" s="257"/>
      <c r="TIK1" s="257"/>
      <c r="TIL1" s="257"/>
      <c r="TIM1" s="257"/>
      <c r="TIN1" s="257"/>
      <c r="TIO1" s="257"/>
      <c r="TIP1" s="257"/>
      <c r="TIQ1" s="257"/>
      <c r="TIR1" s="257"/>
      <c r="TIS1" s="257"/>
      <c r="TIT1" s="257"/>
      <c r="TIU1" s="257"/>
      <c r="TIV1" s="257"/>
      <c r="TIW1" s="257"/>
      <c r="TIX1" s="257"/>
      <c r="TIY1" s="257"/>
      <c r="TIZ1" s="257"/>
      <c r="TJA1" s="257"/>
      <c r="TJB1" s="257"/>
      <c r="TJC1" s="257"/>
      <c r="TJD1" s="257"/>
      <c r="TJE1" s="257"/>
      <c r="TJF1" s="257"/>
      <c r="TJG1" s="257"/>
      <c r="TJH1" s="257"/>
      <c r="TJI1" s="257"/>
      <c r="TJJ1" s="257"/>
      <c r="TJK1" s="257"/>
      <c r="TJL1" s="257"/>
      <c r="TJM1" s="257"/>
      <c r="TJN1" s="257"/>
      <c r="TJO1" s="257"/>
      <c r="TJP1" s="257"/>
      <c r="TJQ1" s="257"/>
      <c r="TJR1" s="257"/>
      <c r="TJS1" s="257"/>
      <c r="TJT1" s="257"/>
      <c r="TJU1" s="257"/>
      <c r="TJV1" s="257"/>
      <c r="TJW1" s="257"/>
      <c r="TJX1" s="257"/>
      <c r="TJY1" s="257"/>
      <c r="TJZ1" s="257"/>
      <c r="TKA1" s="257"/>
      <c r="TKB1" s="257"/>
      <c r="TKC1" s="257"/>
      <c r="TKD1" s="257"/>
      <c r="TKE1" s="257"/>
      <c r="TKF1" s="257"/>
      <c r="TKG1" s="257"/>
      <c r="TKH1" s="257"/>
      <c r="TKI1" s="257"/>
      <c r="TKJ1" s="257"/>
      <c r="TKK1" s="257"/>
      <c r="TKL1" s="257"/>
      <c r="TKM1" s="257"/>
      <c r="TKN1" s="257"/>
      <c r="TKO1" s="257"/>
      <c r="TKP1" s="257"/>
      <c r="TKQ1" s="257"/>
      <c r="TKR1" s="257"/>
      <c r="TKS1" s="257"/>
      <c r="TKT1" s="257"/>
      <c r="TKU1" s="257"/>
      <c r="TKV1" s="257"/>
      <c r="TKW1" s="257"/>
      <c r="TKX1" s="257"/>
      <c r="TKY1" s="257"/>
      <c r="TKZ1" s="257"/>
      <c r="TLA1" s="257"/>
      <c r="TLB1" s="257"/>
      <c r="TLC1" s="257"/>
      <c r="TLD1" s="257"/>
      <c r="TLE1" s="257"/>
      <c r="TLF1" s="257"/>
      <c r="TLG1" s="257"/>
      <c r="TLH1" s="257"/>
      <c r="TLI1" s="257"/>
      <c r="TLJ1" s="257"/>
      <c r="TLK1" s="257"/>
      <c r="TLL1" s="257"/>
      <c r="TLM1" s="257"/>
      <c r="TLN1" s="257"/>
      <c r="TLO1" s="257"/>
      <c r="TLP1" s="257"/>
      <c r="TLQ1" s="257"/>
      <c r="TLR1" s="257"/>
      <c r="TLS1" s="257"/>
      <c r="TLT1" s="257"/>
      <c r="TLU1" s="257"/>
      <c r="TLV1" s="257"/>
      <c r="TLW1" s="257"/>
      <c r="TLX1" s="257"/>
      <c r="TLY1" s="257"/>
      <c r="TLZ1" s="257"/>
      <c r="TMA1" s="257"/>
      <c r="TMB1" s="257"/>
      <c r="TMC1" s="257"/>
      <c r="TMD1" s="257"/>
      <c r="TME1" s="257"/>
      <c r="TMF1" s="257"/>
      <c r="TMG1" s="257"/>
      <c r="TMH1" s="257"/>
      <c r="TMI1" s="257"/>
      <c r="TMJ1" s="257"/>
      <c r="TMK1" s="257"/>
      <c r="TML1" s="257"/>
      <c r="TMM1" s="257"/>
      <c r="TMN1" s="257"/>
      <c r="TMO1" s="257"/>
      <c r="TMP1" s="257"/>
      <c r="TMQ1" s="257"/>
      <c r="TMR1" s="257"/>
      <c r="TMS1" s="257"/>
      <c r="TMT1" s="257"/>
      <c r="TMU1" s="257"/>
      <c r="TMV1" s="257"/>
      <c r="TMW1" s="257"/>
      <c r="TMX1" s="257"/>
      <c r="TMY1" s="257"/>
      <c r="TMZ1" s="257"/>
      <c r="TNA1" s="257"/>
      <c r="TNB1" s="257"/>
      <c r="TNC1" s="257"/>
      <c r="TND1" s="257"/>
      <c r="TNE1" s="257"/>
      <c r="TNF1" s="257"/>
      <c r="TNG1" s="257"/>
      <c r="TNH1" s="257"/>
      <c r="TNI1" s="257"/>
      <c r="TNJ1" s="257"/>
      <c r="TNK1" s="257"/>
      <c r="TNL1" s="257"/>
      <c r="TNM1" s="257"/>
      <c r="TNN1" s="257"/>
      <c r="TNO1" s="257"/>
      <c r="TNP1" s="257"/>
      <c r="TNQ1" s="257"/>
      <c r="TNR1" s="257"/>
      <c r="TNS1" s="257"/>
      <c r="TNT1" s="257"/>
      <c r="TNU1" s="257"/>
      <c r="TNV1" s="257"/>
      <c r="TNW1" s="257"/>
      <c r="TNX1" s="257"/>
      <c r="TNY1" s="257"/>
      <c r="TNZ1" s="257"/>
      <c r="TOA1" s="257"/>
      <c r="TOB1" s="257"/>
      <c r="TOC1" s="257"/>
      <c r="TOD1" s="257"/>
      <c r="TOE1" s="257"/>
      <c r="TOF1" s="257"/>
      <c r="TOG1" s="257"/>
      <c r="TOH1" s="257"/>
      <c r="TOI1" s="257"/>
      <c r="TOJ1" s="257"/>
      <c r="TOK1" s="257"/>
      <c r="TOL1" s="257"/>
      <c r="TOM1" s="257"/>
      <c r="TON1" s="257"/>
      <c r="TOO1" s="257"/>
      <c r="TOP1" s="257"/>
      <c r="TOQ1" s="257"/>
      <c r="TOR1" s="257"/>
      <c r="TOS1" s="257"/>
      <c r="TOT1" s="257"/>
      <c r="TOU1" s="257"/>
      <c r="TOV1" s="257"/>
      <c r="TOW1" s="257"/>
      <c r="TOX1" s="257"/>
      <c r="TOY1" s="257"/>
      <c r="TOZ1" s="257"/>
      <c r="TPA1" s="257"/>
      <c r="TPB1" s="257"/>
      <c r="TPC1" s="257"/>
      <c r="TPD1" s="257"/>
      <c r="TPE1" s="257"/>
      <c r="TPF1" s="257"/>
      <c r="TPG1" s="257"/>
      <c r="TPH1" s="257"/>
      <c r="TPI1" s="257"/>
      <c r="TPJ1" s="257"/>
      <c r="TPK1" s="257"/>
      <c r="TPL1" s="257"/>
      <c r="TPM1" s="257"/>
      <c r="TPN1" s="257"/>
      <c r="TPO1" s="257"/>
      <c r="TPP1" s="257"/>
      <c r="TPQ1" s="257"/>
      <c r="TPR1" s="257"/>
      <c r="TPS1" s="257"/>
      <c r="TPT1" s="257"/>
      <c r="TPU1" s="257"/>
      <c r="TPV1" s="257"/>
      <c r="TPW1" s="257"/>
      <c r="TPX1" s="257"/>
      <c r="TPY1" s="257"/>
      <c r="TPZ1" s="257"/>
      <c r="TQA1" s="257"/>
      <c r="TQB1" s="257"/>
      <c r="TQC1" s="257"/>
      <c r="TQD1" s="257"/>
      <c r="TQE1" s="257"/>
      <c r="TQF1" s="257"/>
      <c r="TQG1" s="257"/>
      <c r="TQH1" s="257"/>
      <c r="TQI1" s="257"/>
      <c r="TQJ1" s="257"/>
      <c r="TQK1" s="257"/>
      <c r="TQL1" s="257"/>
      <c r="TQM1" s="257"/>
      <c r="TQN1" s="257"/>
      <c r="TQO1" s="257"/>
      <c r="TQP1" s="257"/>
      <c r="TQQ1" s="257"/>
      <c r="TQR1" s="257"/>
      <c r="TQS1" s="257"/>
      <c r="TQT1" s="257"/>
      <c r="TQU1" s="257"/>
      <c r="TQV1" s="257"/>
      <c r="TQW1" s="257"/>
      <c r="TQX1" s="257"/>
      <c r="TQY1" s="257"/>
      <c r="TQZ1" s="257"/>
      <c r="TRA1" s="257"/>
      <c r="TRB1" s="257"/>
      <c r="TRC1" s="257"/>
      <c r="TRD1" s="257"/>
      <c r="TRE1" s="257"/>
      <c r="TRF1" s="257"/>
      <c r="TRG1" s="257"/>
      <c r="TRH1" s="257"/>
      <c r="TRI1" s="257"/>
      <c r="TRJ1" s="257"/>
      <c r="TRK1" s="257"/>
      <c r="TRL1" s="257"/>
      <c r="TRM1" s="257"/>
      <c r="TRN1" s="257"/>
      <c r="TRO1" s="257"/>
      <c r="TRP1" s="257"/>
      <c r="TRQ1" s="257"/>
      <c r="TRR1" s="257"/>
      <c r="TRS1" s="257"/>
      <c r="TRT1" s="257"/>
      <c r="TRU1" s="257"/>
      <c r="TRV1" s="257"/>
      <c r="TRW1" s="257"/>
      <c r="TRX1" s="257"/>
      <c r="TRY1" s="257"/>
      <c r="TRZ1" s="257"/>
      <c r="TSA1" s="257"/>
      <c r="TSB1" s="257"/>
      <c r="TSC1" s="257"/>
      <c r="TSD1" s="257"/>
      <c r="TSE1" s="257"/>
      <c r="TSF1" s="257"/>
      <c r="TSG1" s="257"/>
      <c r="TSH1" s="257"/>
      <c r="TSI1" s="257"/>
      <c r="TSJ1" s="257"/>
      <c r="TSK1" s="257"/>
      <c r="TSL1" s="257"/>
      <c r="TSM1" s="257"/>
      <c r="TSN1" s="257"/>
      <c r="TSO1" s="257"/>
      <c r="TSP1" s="257"/>
      <c r="TSQ1" s="257"/>
      <c r="TSR1" s="257"/>
      <c r="TSS1" s="257"/>
      <c r="TST1" s="257"/>
      <c r="TSU1" s="257"/>
      <c r="TSV1" s="257"/>
      <c r="TSW1" s="257"/>
      <c r="TSX1" s="257"/>
      <c r="TSY1" s="257"/>
      <c r="TSZ1" s="257"/>
      <c r="TTA1" s="257"/>
      <c r="TTB1" s="257"/>
      <c r="TTC1" s="257"/>
      <c r="TTD1" s="257"/>
      <c r="TTE1" s="257"/>
      <c r="TTF1" s="257"/>
      <c r="TTG1" s="257"/>
      <c r="TTH1" s="257"/>
      <c r="TTI1" s="257"/>
      <c r="TTJ1" s="257"/>
      <c r="TTK1" s="257"/>
      <c r="TTL1" s="257"/>
      <c r="TTM1" s="257"/>
      <c r="TTN1" s="257"/>
      <c r="TTO1" s="257"/>
      <c r="TTP1" s="257"/>
      <c r="TTQ1" s="257"/>
      <c r="TTR1" s="257"/>
      <c r="TTS1" s="257"/>
      <c r="TTT1" s="257"/>
      <c r="TTU1" s="257"/>
      <c r="TTV1" s="257"/>
      <c r="TTW1" s="257"/>
      <c r="TTX1" s="257"/>
      <c r="TTY1" s="257"/>
      <c r="TTZ1" s="257"/>
      <c r="TUA1" s="257"/>
      <c r="TUB1" s="257"/>
      <c r="TUC1" s="257"/>
      <c r="TUD1" s="257"/>
      <c r="TUE1" s="257"/>
      <c r="TUF1" s="257"/>
      <c r="TUG1" s="257"/>
      <c r="TUH1" s="257"/>
      <c r="TUI1" s="257"/>
      <c r="TUJ1" s="257"/>
      <c r="TUK1" s="257"/>
      <c r="TUL1" s="257"/>
      <c r="TUM1" s="257"/>
      <c r="TUN1" s="257"/>
      <c r="TUO1" s="257"/>
      <c r="TUP1" s="257"/>
      <c r="TUQ1" s="257"/>
      <c r="TUR1" s="257"/>
      <c r="TUS1" s="257"/>
      <c r="TUT1" s="257"/>
      <c r="TUU1" s="257"/>
      <c r="TUV1" s="257"/>
      <c r="TUW1" s="257"/>
      <c r="TUX1" s="257"/>
      <c r="TUY1" s="257"/>
      <c r="TUZ1" s="257"/>
      <c r="TVA1" s="257"/>
      <c r="TVB1" s="257"/>
      <c r="TVC1" s="257"/>
      <c r="TVD1" s="257"/>
      <c r="TVE1" s="257"/>
      <c r="TVF1" s="257"/>
      <c r="TVG1" s="257"/>
      <c r="TVH1" s="257"/>
      <c r="TVI1" s="257"/>
      <c r="TVJ1" s="257"/>
      <c r="TVK1" s="257"/>
      <c r="TVL1" s="257"/>
      <c r="TVM1" s="257"/>
      <c r="TVN1" s="257"/>
      <c r="TVO1" s="257"/>
      <c r="TVP1" s="257"/>
      <c r="TVQ1" s="257"/>
      <c r="TVR1" s="257"/>
      <c r="TVS1" s="257"/>
      <c r="TVT1" s="257"/>
      <c r="TVU1" s="257"/>
      <c r="TVV1" s="257"/>
      <c r="TVW1" s="257"/>
      <c r="TVX1" s="257"/>
      <c r="TVY1" s="257"/>
      <c r="TVZ1" s="257"/>
      <c r="TWA1" s="257"/>
      <c r="TWB1" s="257"/>
      <c r="TWC1" s="257"/>
      <c r="TWD1" s="257"/>
      <c r="TWE1" s="257"/>
      <c r="TWF1" s="257"/>
      <c r="TWG1" s="257"/>
      <c r="TWH1" s="257"/>
      <c r="TWI1" s="257"/>
      <c r="TWJ1" s="257"/>
      <c r="TWK1" s="257"/>
      <c r="TWL1" s="257"/>
      <c r="TWM1" s="257"/>
      <c r="TWN1" s="257"/>
      <c r="TWO1" s="257"/>
      <c r="TWP1" s="257"/>
      <c r="TWQ1" s="257"/>
      <c r="TWR1" s="257"/>
      <c r="TWS1" s="257"/>
      <c r="TWT1" s="257"/>
      <c r="TWU1" s="257"/>
      <c r="TWV1" s="257"/>
      <c r="TWW1" s="257"/>
      <c r="TWX1" s="257"/>
      <c r="TWY1" s="257"/>
      <c r="TWZ1" s="257"/>
      <c r="TXA1" s="257"/>
      <c r="TXB1" s="257"/>
      <c r="TXC1" s="257"/>
      <c r="TXD1" s="257"/>
      <c r="TXE1" s="257"/>
      <c r="TXF1" s="257"/>
      <c r="TXG1" s="257"/>
      <c r="TXH1" s="257"/>
      <c r="TXI1" s="257"/>
      <c r="TXJ1" s="257"/>
      <c r="TXK1" s="257"/>
      <c r="TXL1" s="257"/>
      <c r="TXM1" s="257"/>
      <c r="TXN1" s="257"/>
      <c r="TXO1" s="257"/>
      <c r="TXP1" s="257"/>
      <c r="TXQ1" s="257"/>
      <c r="TXR1" s="257"/>
      <c r="TXS1" s="257"/>
      <c r="TXT1" s="257"/>
      <c r="TXU1" s="257"/>
      <c r="TXV1" s="257"/>
      <c r="TXW1" s="257"/>
      <c r="TXX1" s="257"/>
      <c r="TXY1" s="257"/>
      <c r="TXZ1" s="257"/>
      <c r="TYA1" s="257"/>
      <c r="TYB1" s="257"/>
      <c r="TYC1" s="257"/>
      <c r="TYD1" s="257"/>
      <c r="TYE1" s="257"/>
      <c r="TYF1" s="257"/>
      <c r="TYG1" s="257"/>
      <c r="TYH1" s="257"/>
      <c r="TYI1" s="257"/>
      <c r="TYJ1" s="257"/>
      <c r="TYK1" s="257"/>
      <c r="TYL1" s="257"/>
      <c r="TYM1" s="257"/>
      <c r="TYN1" s="257"/>
      <c r="TYO1" s="257"/>
      <c r="TYP1" s="257"/>
      <c r="TYQ1" s="257"/>
      <c r="TYR1" s="257"/>
      <c r="TYS1" s="257"/>
      <c r="TYT1" s="257"/>
      <c r="TYU1" s="257"/>
      <c r="TYV1" s="257"/>
      <c r="TYW1" s="257"/>
      <c r="TYX1" s="257"/>
      <c r="TYY1" s="257"/>
      <c r="TYZ1" s="257"/>
      <c r="TZA1" s="257"/>
      <c r="TZB1" s="257"/>
      <c r="TZC1" s="257"/>
      <c r="TZD1" s="257"/>
      <c r="TZE1" s="257"/>
      <c r="TZF1" s="257"/>
      <c r="TZG1" s="257"/>
      <c r="TZH1" s="257"/>
      <c r="TZI1" s="257"/>
      <c r="TZJ1" s="257"/>
      <c r="TZK1" s="257"/>
      <c r="TZL1" s="257"/>
      <c r="TZM1" s="257"/>
      <c r="TZN1" s="257"/>
      <c r="TZO1" s="257"/>
      <c r="TZP1" s="257"/>
      <c r="TZQ1" s="257"/>
      <c r="TZR1" s="257"/>
      <c r="TZS1" s="257"/>
      <c r="TZT1" s="257"/>
      <c r="TZU1" s="257"/>
      <c r="TZV1" s="257"/>
      <c r="TZW1" s="257"/>
      <c r="TZX1" s="257"/>
      <c r="TZY1" s="257"/>
      <c r="TZZ1" s="257"/>
      <c r="UAA1" s="257"/>
      <c r="UAB1" s="257"/>
      <c r="UAC1" s="257"/>
      <c r="UAD1" s="257"/>
      <c r="UAE1" s="257"/>
      <c r="UAF1" s="257"/>
      <c r="UAG1" s="257"/>
      <c r="UAH1" s="257"/>
      <c r="UAI1" s="257"/>
      <c r="UAJ1" s="257"/>
      <c r="UAK1" s="257"/>
      <c r="UAL1" s="257"/>
      <c r="UAM1" s="257"/>
      <c r="UAN1" s="257"/>
      <c r="UAO1" s="257"/>
      <c r="UAP1" s="257"/>
      <c r="UAQ1" s="257"/>
      <c r="UAR1" s="257"/>
      <c r="UAS1" s="257"/>
      <c r="UAT1" s="257"/>
      <c r="UAU1" s="257"/>
      <c r="UAV1" s="257"/>
      <c r="UAW1" s="257"/>
      <c r="UAX1" s="257"/>
      <c r="UAY1" s="257"/>
      <c r="UAZ1" s="257"/>
      <c r="UBA1" s="257"/>
      <c r="UBB1" s="257"/>
      <c r="UBC1" s="257"/>
      <c r="UBD1" s="257"/>
      <c r="UBE1" s="257"/>
      <c r="UBF1" s="257"/>
      <c r="UBG1" s="257"/>
      <c r="UBH1" s="257"/>
      <c r="UBI1" s="257"/>
      <c r="UBJ1" s="257"/>
      <c r="UBK1" s="257"/>
      <c r="UBL1" s="257"/>
      <c r="UBM1" s="257"/>
      <c r="UBN1" s="257"/>
      <c r="UBO1" s="257"/>
      <c r="UBP1" s="257"/>
      <c r="UBQ1" s="257"/>
      <c r="UBR1" s="257"/>
      <c r="UBS1" s="257"/>
      <c r="UBT1" s="257"/>
      <c r="UBU1" s="257"/>
      <c r="UBV1" s="257"/>
      <c r="UBW1" s="257"/>
      <c r="UBX1" s="257"/>
      <c r="UBY1" s="257"/>
      <c r="UBZ1" s="257"/>
      <c r="UCA1" s="257"/>
      <c r="UCB1" s="257"/>
      <c r="UCC1" s="257"/>
      <c r="UCD1" s="257"/>
      <c r="UCE1" s="257"/>
      <c r="UCF1" s="257"/>
      <c r="UCG1" s="257"/>
      <c r="UCH1" s="257"/>
      <c r="UCI1" s="257"/>
      <c r="UCJ1" s="257"/>
      <c r="UCK1" s="257"/>
      <c r="UCL1" s="257"/>
      <c r="UCM1" s="257"/>
      <c r="UCN1" s="257"/>
      <c r="UCO1" s="257"/>
      <c r="UCP1" s="257"/>
      <c r="UCQ1" s="257"/>
      <c r="UCR1" s="257"/>
      <c r="UCS1" s="257"/>
      <c r="UCT1" s="257"/>
      <c r="UCU1" s="257"/>
      <c r="UCV1" s="257"/>
      <c r="UCW1" s="257"/>
      <c r="UCX1" s="257"/>
      <c r="UCY1" s="257"/>
      <c r="UCZ1" s="257"/>
      <c r="UDA1" s="257"/>
      <c r="UDB1" s="257"/>
      <c r="UDC1" s="257"/>
      <c r="UDD1" s="257"/>
      <c r="UDE1" s="257"/>
      <c r="UDF1" s="257"/>
      <c r="UDG1" s="257"/>
      <c r="UDH1" s="257"/>
      <c r="UDI1" s="257"/>
      <c r="UDJ1" s="257"/>
      <c r="UDK1" s="257"/>
      <c r="UDL1" s="257"/>
      <c r="UDM1" s="257"/>
      <c r="UDN1" s="257"/>
      <c r="UDO1" s="257"/>
      <c r="UDP1" s="257"/>
      <c r="UDQ1" s="257"/>
      <c r="UDR1" s="257"/>
      <c r="UDS1" s="257"/>
      <c r="UDT1" s="257"/>
      <c r="UDU1" s="257"/>
      <c r="UDV1" s="257"/>
      <c r="UDW1" s="257"/>
      <c r="UDX1" s="257"/>
      <c r="UDY1" s="257"/>
      <c r="UDZ1" s="257"/>
      <c r="UEA1" s="257"/>
      <c r="UEB1" s="257"/>
      <c r="UEC1" s="257"/>
      <c r="UED1" s="257"/>
      <c r="UEE1" s="257"/>
      <c r="UEF1" s="257"/>
      <c r="UEG1" s="257"/>
      <c r="UEH1" s="257"/>
      <c r="UEI1" s="257"/>
      <c r="UEJ1" s="257"/>
      <c r="UEK1" s="257"/>
      <c r="UEL1" s="257"/>
      <c r="UEM1" s="257"/>
      <c r="UEN1" s="257"/>
      <c r="UEO1" s="257"/>
      <c r="UEP1" s="257"/>
      <c r="UEQ1" s="257"/>
      <c r="UER1" s="257"/>
      <c r="UES1" s="257"/>
      <c r="UET1" s="257"/>
      <c r="UEU1" s="257"/>
      <c r="UEV1" s="257"/>
      <c r="UEW1" s="257"/>
      <c r="UEX1" s="257"/>
      <c r="UEY1" s="257"/>
      <c r="UEZ1" s="257"/>
      <c r="UFA1" s="257"/>
      <c r="UFB1" s="257"/>
      <c r="UFC1" s="257"/>
      <c r="UFD1" s="257"/>
      <c r="UFE1" s="257"/>
      <c r="UFF1" s="257"/>
      <c r="UFG1" s="257"/>
      <c r="UFH1" s="257"/>
      <c r="UFI1" s="257"/>
      <c r="UFJ1" s="257"/>
      <c r="UFK1" s="257"/>
      <c r="UFL1" s="257"/>
      <c r="UFM1" s="257"/>
      <c r="UFN1" s="257"/>
      <c r="UFO1" s="257"/>
      <c r="UFP1" s="257"/>
      <c r="UFQ1" s="257"/>
      <c r="UFR1" s="257"/>
      <c r="UFS1" s="257"/>
      <c r="UFT1" s="257"/>
      <c r="UFU1" s="257"/>
      <c r="UFV1" s="257"/>
      <c r="UFW1" s="257"/>
      <c r="UFX1" s="257"/>
      <c r="UFY1" s="257"/>
      <c r="UFZ1" s="257"/>
      <c r="UGA1" s="257"/>
      <c r="UGB1" s="257"/>
      <c r="UGC1" s="257"/>
      <c r="UGD1" s="257"/>
      <c r="UGE1" s="257"/>
      <c r="UGF1" s="257"/>
      <c r="UGG1" s="257"/>
      <c r="UGH1" s="257"/>
      <c r="UGI1" s="257"/>
      <c r="UGJ1" s="257"/>
      <c r="UGK1" s="257"/>
      <c r="UGL1" s="257"/>
      <c r="UGM1" s="257"/>
      <c r="UGN1" s="257"/>
      <c r="UGO1" s="257"/>
      <c r="UGP1" s="257"/>
      <c r="UGQ1" s="257"/>
      <c r="UGR1" s="257"/>
      <c r="UGS1" s="257"/>
      <c r="UGT1" s="257"/>
      <c r="UGU1" s="257"/>
      <c r="UGV1" s="257"/>
      <c r="UGW1" s="257"/>
      <c r="UGX1" s="257"/>
      <c r="UGY1" s="257"/>
      <c r="UGZ1" s="257"/>
      <c r="UHA1" s="257"/>
      <c r="UHB1" s="257"/>
      <c r="UHC1" s="257"/>
      <c r="UHD1" s="257"/>
      <c r="UHE1" s="257"/>
      <c r="UHF1" s="257"/>
      <c r="UHG1" s="257"/>
      <c r="UHH1" s="257"/>
      <c r="UHI1" s="257"/>
      <c r="UHJ1" s="257"/>
      <c r="UHK1" s="257"/>
      <c r="UHL1" s="257"/>
      <c r="UHM1" s="257"/>
      <c r="UHN1" s="257"/>
      <c r="UHO1" s="257"/>
      <c r="UHP1" s="257"/>
      <c r="UHQ1" s="257"/>
      <c r="UHR1" s="257"/>
      <c r="UHS1" s="257"/>
      <c r="UHT1" s="257"/>
      <c r="UHU1" s="257"/>
      <c r="UHV1" s="257"/>
      <c r="UHW1" s="257"/>
      <c r="UHX1" s="257"/>
      <c r="UHY1" s="257"/>
      <c r="UHZ1" s="257"/>
      <c r="UIA1" s="257"/>
      <c r="UIB1" s="257"/>
      <c r="UIC1" s="257"/>
      <c r="UID1" s="257"/>
      <c r="UIE1" s="257"/>
      <c r="UIF1" s="257"/>
      <c r="UIG1" s="257"/>
      <c r="UIH1" s="257"/>
      <c r="UII1" s="257"/>
      <c r="UIJ1" s="257"/>
      <c r="UIK1" s="257"/>
      <c r="UIL1" s="257"/>
      <c r="UIM1" s="257"/>
      <c r="UIN1" s="257"/>
      <c r="UIO1" s="257"/>
      <c r="UIP1" s="257"/>
      <c r="UIQ1" s="257"/>
      <c r="UIR1" s="257"/>
      <c r="UIS1" s="257"/>
      <c r="UIT1" s="257"/>
      <c r="UIU1" s="257"/>
      <c r="UIV1" s="257"/>
      <c r="UIW1" s="257"/>
      <c r="UIX1" s="257"/>
      <c r="UIY1" s="257"/>
      <c r="UIZ1" s="257"/>
      <c r="UJA1" s="257"/>
      <c r="UJB1" s="257"/>
      <c r="UJC1" s="257"/>
      <c r="UJD1" s="257"/>
      <c r="UJE1" s="257"/>
      <c r="UJF1" s="257"/>
      <c r="UJG1" s="257"/>
      <c r="UJH1" s="257"/>
      <c r="UJI1" s="257"/>
      <c r="UJJ1" s="257"/>
      <c r="UJK1" s="257"/>
      <c r="UJL1" s="257"/>
      <c r="UJM1" s="257"/>
      <c r="UJN1" s="257"/>
      <c r="UJO1" s="257"/>
      <c r="UJP1" s="257"/>
      <c r="UJQ1" s="257"/>
      <c r="UJR1" s="257"/>
      <c r="UJS1" s="257"/>
      <c r="UJT1" s="257"/>
      <c r="UJU1" s="257"/>
      <c r="UJV1" s="257"/>
      <c r="UJW1" s="257"/>
      <c r="UJX1" s="257"/>
      <c r="UJY1" s="257"/>
      <c r="UJZ1" s="257"/>
      <c r="UKA1" s="257"/>
      <c r="UKB1" s="257"/>
      <c r="UKC1" s="257"/>
      <c r="UKD1" s="257"/>
      <c r="UKE1" s="257"/>
      <c r="UKF1" s="257"/>
      <c r="UKG1" s="257"/>
      <c r="UKH1" s="257"/>
      <c r="UKI1" s="257"/>
      <c r="UKJ1" s="257"/>
      <c r="UKK1" s="257"/>
      <c r="UKL1" s="257"/>
      <c r="UKM1" s="257"/>
      <c r="UKN1" s="257"/>
      <c r="UKO1" s="257"/>
      <c r="UKP1" s="257"/>
      <c r="UKQ1" s="257"/>
      <c r="UKR1" s="257"/>
      <c r="UKS1" s="257"/>
      <c r="UKT1" s="257"/>
      <c r="UKU1" s="257"/>
      <c r="UKV1" s="257"/>
      <c r="UKW1" s="257"/>
      <c r="UKX1" s="257"/>
      <c r="UKY1" s="257"/>
      <c r="UKZ1" s="257"/>
      <c r="ULA1" s="257"/>
      <c r="ULB1" s="257"/>
      <c r="ULC1" s="257"/>
      <c r="ULD1" s="257"/>
      <c r="ULE1" s="257"/>
      <c r="ULF1" s="257"/>
      <c r="ULG1" s="257"/>
      <c r="ULH1" s="257"/>
      <c r="ULI1" s="257"/>
      <c r="ULJ1" s="257"/>
      <c r="ULK1" s="257"/>
      <c r="ULL1" s="257"/>
      <c r="ULM1" s="257"/>
      <c r="ULN1" s="257"/>
      <c r="ULO1" s="257"/>
      <c r="ULP1" s="257"/>
      <c r="ULQ1" s="257"/>
      <c r="ULR1" s="257"/>
      <c r="ULS1" s="257"/>
      <c r="ULT1" s="257"/>
      <c r="ULU1" s="257"/>
      <c r="ULV1" s="257"/>
      <c r="ULW1" s="257"/>
      <c r="ULX1" s="257"/>
      <c r="ULY1" s="257"/>
      <c r="ULZ1" s="257"/>
      <c r="UMA1" s="257"/>
      <c r="UMB1" s="257"/>
      <c r="UMC1" s="257"/>
      <c r="UMD1" s="257"/>
      <c r="UME1" s="257"/>
      <c r="UMF1" s="257"/>
      <c r="UMG1" s="257"/>
      <c r="UMH1" s="257"/>
      <c r="UMI1" s="257"/>
      <c r="UMJ1" s="257"/>
      <c r="UMK1" s="257"/>
      <c r="UML1" s="257"/>
      <c r="UMM1" s="257"/>
      <c r="UMN1" s="257"/>
      <c r="UMO1" s="257"/>
      <c r="UMP1" s="257"/>
      <c r="UMQ1" s="257"/>
      <c r="UMR1" s="257"/>
      <c r="UMS1" s="257"/>
      <c r="UMT1" s="257"/>
      <c r="UMU1" s="257"/>
      <c r="UMV1" s="257"/>
      <c r="UMW1" s="257"/>
      <c r="UMX1" s="257"/>
      <c r="UMY1" s="257"/>
      <c r="UMZ1" s="257"/>
      <c r="UNA1" s="257"/>
      <c r="UNB1" s="257"/>
      <c r="UNC1" s="257"/>
      <c r="UND1" s="257"/>
      <c r="UNE1" s="257"/>
      <c r="UNF1" s="257"/>
      <c r="UNG1" s="257"/>
      <c r="UNH1" s="257"/>
      <c r="UNI1" s="257"/>
      <c r="UNJ1" s="257"/>
      <c r="UNK1" s="257"/>
      <c r="UNL1" s="257"/>
      <c r="UNM1" s="257"/>
      <c r="UNN1" s="257"/>
      <c r="UNO1" s="257"/>
      <c r="UNP1" s="257"/>
      <c r="UNQ1" s="257"/>
      <c r="UNR1" s="257"/>
      <c r="UNS1" s="257"/>
      <c r="UNT1" s="257"/>
      <c r="UNU1" s="257"/>
      <c r="UNV1" s="257"/>
      <c r="UNW1" s="257"/>
      <c r="UNX1" s="257"/>
      <c r="UNY1" s="257"/>
      <c r="UNZ1" s="257"/>
      <c r="UOA1" s="257"/>
      <c r="UOB1" s="257"/>
      <c r="UOC1" s="257"/>
      <c r="UOD1" s="257"/>
      <c r="UOE1" s="257"/>
      <c r="UOF1" s="257"/>
      <c r="UOG1" s="257"/>
      <c r="UOH1" s="257"/>
      <c r="UOI1" s="257"/>
      <c r="UOJ1" s="257"/>
      <c r="UOK1" s="257"/>
      <c r="UOL1" s="257"/>
      <c r="UOM1" s="257"/>
      <c r="UON1" s="257"/>
      <c r="UOO1" s="257"/>
      <c r="UOP1" s="257"/>
      <c r="UOQ1" s="257"/>
      <c r="UOR1" s="257"/>
      <c r="UOS1" s="257"/>
      <c r="UOT1" s="257"/>
      <c r="UOU1" s="257"/>
      <c r="UOV1" s="257"/>
      <c r="UOW1" s="257"/>
      <c r="UOX1" s="257"/>
      <c r="UOY1" s="257"/>
      <c r="UOZ1" s="257"/>
      <c r="UPA1" s="257"/>
      <c r="UPB1" s="257"/>
      <c r="UPC1" s="257"/>
      <c r="UPD1" s="257"/>
      <c r="UPE1" s="257"/>
      <c r="UPF1" s="257"/>
      <c r="UPG1" s="257"/>
      <c r="UPH1" s="257"/>
      <c r="UPI1" s="257"/>
      <c r="UPJ1" s="257"/>
      <c r="UPK1" s="257"/>
      <c r="UPL1" s="257"/>
      <c r="UPM1" s="257"/>
      <c r="UPN1" s="257"/>
      <c r="UPO1" s="257"/>
      <c r="UPP1" s="257"/>
      <c r="UPQ1" s="257"/>
      <c r="UPR1" s="257"/>
      <c r="UPS1" s="257"/>
      <c r="UPT1" s="257"/>
      <c r="UPU1" s="257"/>
      <c r="UPV1" s="257"/>
      <c r="UPW1" s="257"/>
      <c r="UPX1" s="257"/>
      <c r="UPY1" s="257"/>
      <c r="UPZ1" s="257"/>
      <c r="UQA1" s="257"/>
      <c r="UQB1" s="257"/>
      <c r="UQC1" s="257"/>
      <c r="UQD1" s="257"/>
      <c r="UQE1" s="257"/>
      <c r="UQF1" s="257"/>
      <c r="UQG1" s="257"/>
      <c r="UQH1" s="257"/>
      <c r="UQI1" s="257"/>
      <c r="UQJ1" s="257"/>
      <c r="UQK1" s="257"/>
      <c r="UQL1" s="257"/>
      <c r="UQM1" s="257"/>
      <c r="UQN1" s="257"/>
      <c r="UQO1" s="257"/>
      <c r="UQP1" s="257"/>
      <c r="UQQ1" s="257"/>
      <c r="UQR1" s="257"/>
      <c r="UQS1" s="257"/>
      <c r="UQT1" s="257"/>
      <c r="UQU1" s="257"/>
      <c r="UQV1" s="257"/>
      <c r="UQW1" s="257"/>
      <c r="UQX1" s="257"/>
      <c r="UQY1" s="257"/>
      <c r="UQZ1" s="257"/>
      <c r="URA1" s="257"/>
      <c r="URB1" s="257"/>
      <c r="URC1" s="257"/>
      <c r="URD1" s="257"/>
      <c r="URE1" s="257"/>
      <c r="URF1" s="257"/>
      <c r="URG1" s="257"/>
      <c r="URH1" s="257"/>
      <c r="URI1" s="257"/>
      <c r="URJ1" s="257"/>
      <c r="URK1" s="257"/>
      <c r="URL1" s="257"/>
      <c r="URM1" s="257"/>
      <c r="URN1" s="257"/>
      <c r="URO1" s="257"/>
      <c r="URP1" s="257"/>
      <c r="URQ1" s="257"/>
      <c r="URR1" s="257"/>
      <c r="URS1" s="257"/>
      <c r="URT1" s="257"/>
      <c r="URU1" s="257"/>
      <c r="URV1" s="257"/>
      <c r="URW1" s="257"/>
      <c r="URX1" s="257"/>
      <c r="URY1" s="257"/>
      <c r="URZ1" s="257"/>
      <c r="USA1" s="257"/>
      <c r="USB1" s="257"/>
      <c r="USC1" s="257"/>
      <c r="USD1" s="257"/>
      <c r="USE1" s="257"/>
      <c r="USF1" s="257"/>
      <c r="USG1" s="257"/>
      <c r="USH1" s="257"/>
      <c r="USI1" s="257"/>
      <c r="USJ1" s="257"/>
      <c r="USK1" s="257"/>
      <c r="USL1" s="257"/>
      <c r="USM1" s="257"/>
      <c r="USN1" s="257"/>
      <c r="USO1" s="257"/>
      <c r="USP1" s="257"/>
      <c r="USQ1" s="257"/>
      <c r="USR1" s="257"/>
      <c r="USS1" s="257"/>
      <c r="UST1" s="257"/>
      <c r="USU1" s="257"/>
      <c r="USV1" s="257"/>
      <c r="USW1" s="257"/>
      <c r="USX1" s="257"/>
      <c r="USY1" s="257"/>
      <c r="USZ1" s="257"/>
      <c r="UTA1" s="257"/>
      <c r="UTB1" s="257"/>
      <c r="UTC1" s="257"/>
      <c r="UTD1" s="257"/>
      <c r="UTE1" s="257"/>
      <c r="UTF1" s="257"/>
      <c r="UTG1" s="257"/>
      <c r="UTH1" s="257"/>
      <c r="UTI1" s="257"/>
      <c r="UTJ1" s="257"/>
      <c r="UTK1" s="257"/>
      <c r="UTL1" s="257"/>
      <c r="UTM1" s="257"/>
      <c r="UTN1" s="257"/>
      <c r="UTO1" s="257"/>
      <c r="UTP1" s="257"/>
      <c r="UTQ1" s="257"/>
      <c r="UTR1" s="257"/>
      <c r="UTS1" s="257"/>
      <c r="UTT1" s="257"/>
      <c r="UTU1" s="257"/>
      <c r="UTV1" s="257"/>
      <c r="UTW1" s="257"/>
      <c r="UTX1" s="257"/>
      <c r="UTY1" s="257"/>
      <c r="UTZ1" s="257"/>
      <c r="UUA1" s="257"/>
      <c r="UUB1" s="257"/>
      <c r="UUC1" s="257"/>
      <c r="UUD1" s="257"/>
      <c r="UUE1" s="257"/>
      <c r="UUF1" s="257"/>
      <c r="UUG1" s="257"/>
      <c r="UUH1" s="257"/>
      <c r="UUI1" s="257"/>
      <c r="UUJ1" s="257"/>
      <c r="UUK1" s="257"/>
      <c r="UUL1" s="257"/>
      <c r="UUM1" s="257"/>
      <c r="UUN1" s="257"/>
      <c r="UUO1" s="257"/>
      <c r="UUP1" s="257"/>
      <c r="UUQ1" s="257"/>
      <c r="UUR1" s="257"/>
      <c r="UUS1" s="257"/>
      <c r="UUT1" s="257"/>
      <c r="UUU1" s="257"/>
      <c r="UUV1" s="257"/>
      <c r="UUW1" s="257"/>
      <c r="UUX1" s="257"/>
      <c r="UUY1" s="257"/>
      <c r="UUZ1" s="257"/>
      <c r="UVA1" s="257"/>
      <c r="UVB1" s="257"/>
      <c r="UVC1" s="257"/>
      <c r="UVD1" s="257"/>
      <c r="UVE1" s="257"/>
      <c r="UVF1" s="257"/>
      <c r="UVG1" s="257"/>
      <c r="UVH1" s="257"/>
      <c r="UVI1" s="257"/>
      <c r="UVJ1" s="257"/>
      <c r="UVK1" s="257"/>
      <c r="UVL1" s="257"/>
      <c r="UVM1" s="257"/>
      <c r="UVN1" s="257"/>
      <c r="UVO1" s="257"/>
      <c r="UVP1" s="257"/>
      <c r="UVQ1" s="257"/>
      <c r="UVR1" s="257"/>
      <c r="UVS1" s="257"/>
      <c r="UVT1" s="257"/>
      <c r="UVU1" s="257"/>
      <c r="UVV1" s="257"/>
      <c r="UVW1" s="257"/>
      <c r="UVX1" s="257"/>
      <c r="UVY1" s="257"/>
      <c r="UVZ1" s="257"/>
      <c r="UWA1" s="257"/>
      <c r="UWB1" s="257"/>
      <c r="UWC1" s="257"/>
      <c r="UWD1" s="257"/>
      <c r="UWE1" s="257"/>
      <c r="UWF1" s="257"/>
      <c r="UWG1" s="257"/>
      <c r="UWH1" s="257"/>
      <c r="UWI1" s="257"/>
      <c r="UWJ1" s="257"/>
      <c r="UWK1" s="257"/>
      <c r="UWL1" s="257"/>
      <c r="UWM1" s="257"/>
      <c r="UWN1" s="257"/>
      <c r="UWO1" s="257"/>
      <c r="UWP1" s="257"/>
      <c r="UWQ1" s="257"/>
      <c r="UWR1" s="257"/>
      <c r="UWS1" s="257"/>
      <c r="UWT1" s="257"/>
      <c r="UWU1" s="257"/>
      <c r="UWV1" s="257"/>
      <c r="UWW1" s="257"/>
      <c r="UWX1" s="257"/>
      <c r="UWY1" s="257"/>
      <c r="UWZ1" s="257"/>
      <c r="UXA1" s="257"/>
      <c r="UXB1" s="257"/>
      <c r="UXC1" s="257"/>
      <c r="UXD1" s="257"/>
      <c r="UXE1" s="257"/>
      <c r="UXF1" s="257"/>
      <c r="UXG1" s="257"/>
      <c r="UXH1" s="257"/>
      <c r="UXI1" s="257"/>
      <c r="UXJ1" s="257"/>
      <c r="UXK1" s="257"/>
      <c r="UXL1" s="257"/>
      <c r="UXM1" s="257"/>
      <c r="UXN1" s="257"/>
      <c r="UXO1" s="257"/>
      <c r="UXP1" s="257"/>
      <c r="UXQ1" s="257"/>
      <c r="UXR1" s="257"/>
      <c r="UXS1" s="257"/>
      <c r="UXT1" s="257"/>
      <c r="UXU1" s="257"/>
      <c r="UXV1" s="257"/>
      <c r="UXW1" s="257"/>
      <c r="UXX1" s="257"/>
      <c r="UXY1" s="257"/>
      <c r="UXZ1" s="257"/>
      <c r="UYA1" s="257"/>
      <c r="UYB1" s="257"/>
      <c r="UYC1" s="257"/>
      <c r="UYD1" s="257"/>
      <c r="UYE1" s="257"/>
      <c r="UYF1" s="257"/>
      <c r="UYG1" s="257"/>
      <c r="UYH1" s="257"/>
      <c r="UYI1" s="257"/>
      <c r="UYJ1" s="257"/>
      <c r="UYK1" s="257"/>
      <c r="UYL1" s="257"/>
      <c r="UYM1" s="257"/>
      <c r="UYN1" s="257"/>
      <c r="UYO1" s="257"/>
      <c r="UYP1" s="257"/>
      <c r="UYQ1" s="257"/>
      <c r="UYR1" s="257"/>
      <c r="UYS1" s="257"/>
      <c r="UYT1" s="257"/>
      <c r="UYU1" s="257"/>
      <c r="UYV1" s="257"/>
      <c r="UYW1" s="257"/>
      <c r="UYX1" s="257"/>
      <c r="UYY1" s="257"/>
      <c r="UYZ1" s="257"/>
      <c r="UZA1" s="257"/>
      <c r="UZB1" s="257"/>
      <c r="UZC1" s="257"/>
      <c r="UZD1" s="257"/>
      <c r="UZE1" s="257"/>
      <c r="UZF1" s="257"/>
      <c r="UZG1" s="257"/>
      <c r="UZH1" s="257"/>
      <c r="UZI1" s="257"/>
      <c r="UZJ1" s="257"/>
      <c r="UZK1" s="257"/>
      <c r="UZL1" s="257"/>
      <c r="UZM1" s="257"/>
      <c r="UZN1" s="257"/>
      <c r="UZO1" s="257"/>
      <c r="UZP1" s="257"/>
      <c r="UZQ1" s="257"/>
      <c r="UZR1" s="257"/>
      <c r="UZS1" s="257"/>
      <c r="UZT1" s="257"/>
      <c r="UZU1" s="257"/>
      <c r="UZV1" s="257"/>
      <c r="UZW1" s="257"/>
      <c r="UZX1" s="257"/>
      <c r="UZY1" s="257"/>
      <c r="UZZ1" s="257"/>
      <c r="VAA1" s="257"/>
      <c r="VAB1" s="257"/>
      <c r="VAC1" s="257"/>
      <c r="VAD1" s="257"/>
      <c r="VAE1" s="257"/>
      <c r="VAF1" s="257"/>
      <c r="VAG1" s="257"/>
      <c r="VAH1" s="257"/>
      <c r="VAI1" s="257"/>
      <c r="VAJ1" s="257"/>
      <c r="VAK1" s="257"/>
      <c r="VAL1" s="257"/>
      <c r="VAM1" s="257"/>
      <c r="VAN1" s="257"/>
      <c r="VAO1" s="257"/>
      <c r="VAP1" s="257"/>
      <c r="VAQ1" s="257"/>
      <c r="VAR1" s="257"/>
      <c r="VAS1" s="257"/>
      <c r="VAT1" s="257"/>
      <c r="VAU1" s="257"/>
      <c r="VAV1" s="257"/>
      <c r="VAW1" s="257"/>
      <c r="VAX1" s="257"/>
      <c r="VAY1" s="257"/>
      <c r="VAZ1" s="257"/>
      <c r="VBA1" s="257"/>
      <c r="VBB1" s="257"/>
      <c r="VBC1" s="257"/>
      <c r="VBD1" s="257"/>
      <c r="VBE1" s="257"/>
      <c r="VBF1" s="257"/>
      <c r="VBG1" s="257"/>
      <c r="VBH1" s="257"/>
      <c r="VBI1" s="257"/>
      <c r="VBJ1" s="257"/>
      <c r="VBK1" s="257"/>
      <c r="VBL1" s="257"/>
      <c r="VBM1" s="257"/>
      <c r="VBN1" s="257"/>
      <c r="VBO1" s="257"/>
      <c r="VBP1" s="257"/>
      <c r="VBQ1" s="257"/>
      <c r="VBR1" s="257"/>
      <c r="VBS1" s="257"/>
      <c r="VBT1" s="257"/>
      <c r="VBU1" s="257"/>
      <c r="VBV1" s="257"/>
      <c r="VBW1" s="257"/>
      <c r="VBX1" s="257"/>
      <c r="VBY1" s="257"/>
      <c r="VBZ1" s="257"/>
      <c r="VCA1" s="257"/>
      <c r="VCB1" s="257"/>
      <c r="VCC1" s="257"/>
      <c r="VCD1" s="257"/>
      <c r="VCE1" s="257"/>
      <c r="VCF1" s="257"/>
      <c r="VCG1" s="257"/>
      <c r="VCH1" s="257"/>
      <c r="VCI1" s="257"/>
      <c r="VCJ1" s="257"/>
      <c r="VCK1" s="257"/>
      <c r="VCL1" s="257"/>
      <c r="VCM1" s="257"/>
      <c r="VCN1" s="257"/>
      <c r="VCO1" s="257"/>
      <c r="VCP1" s="257"/>
      <c r="VCQ1" s="257"/>
      <c r="VCR1" s="257"/>
      <c r="VCS1" s="257"/>
      <c r="VCT1" s="257"/>
      <c r="VCU1" s="257"/>
      <c r="VCV1" s="257"/>
      <c r="VCW1" s="257"/>
      <c r="VCX1" s="257"/>
      <c r="VCY1" s="257"/>
      <c r="VCZ1" s="257"/>
      <c r="VDA1" s="257"/>
      <c r="VDB1" s="257"/>
      <c r="VDC1" s="257"/>
      <c r="VDD1" s="257"/>
      <c r="VDE1" s="257"/>
      <c r="VDF1" s="257"/>
      <c r="VDG1" s="257"/>
      <c r="VDH1" s="257"/>
      <c r="VDI1" s="257"/>
      <c r="VDJ1" s="257"/>
      <c r="VDK1" s="257"/>
      <c r="VDL1" s="257"/>
      <c r="VDM1" s="257"/>
      <c r="VDN1" s="257"/>
      <c r="VDO1" s="257"/>
      <c r="VDP1" s="257"/>
      <c r="VDQ1" s="257"/>
      <c r="VDR1" s="257"/>
      <c r="VDS1" s="257"/>
      <c r="VDT1" s="257"/>
      <c r="VDU1" s="257"/>
      <c r="VDV1" s="257"/>
      <c r="VDW1" s="257"/>
      <c r="VDX1" s="257"/>
      <c r="VDY1" s="257"/>
      <c r="VDZ1" s="257"/>
      <c r="VEA1" s="257"/>
      <c r="VEB1" s="257"/>
      <c r="VEC1" s="257"/>
      <c r="VED1" s="257"/>
      <c r="VEE1" s="257"/>
      <c r="VEF1" s="257"/>
      <c r="VEG1" s="257"/>
      <c r="VEH1" s="257"/>
      <c r="VEI1" s="257"/>
      <c r="VEJ1" s="257"/>
      <c r="VEK1" s="257"/>
      <c r="VEL1" s="257"/>
      <c r="VEM1" s="257"/>
      <c r="VEN1" s="257"/>
      <c r="VEO1" s="257"/>
      <c r="VEP1" s="257"/>
      <c r="VEQ1" s="257"/>
      <c r="VER1" s="257"/>
      <c r="VES1" s="257"/>
      <c r="VET1" s="257"/>
      <c r="VEU1" s="257"/>
      <c r="VEV1" s="257"/>
      <c r="VEW1" s="257"/>
      <c r="VEX1" s="257"/>
      <c r="VEY1" s="257"/>
      <c r="VEZ1" s="257"/>
      <c r="VFA1" s="257"/>
      <c r="VFB1" s="257"/>
      <c r="VFC1" s="257"/>
      <c r="VFD1" s="257"/>
      <c r="VFE1" s="257"/>
      <c r="VFF1" s="257"/>
      <c r="VFG1" s="257"/>
      <c r="VFH1" s="257"/>
      <c r="VFI1" s="257"/>
      <c r="VFJ1" s="257"/>
      <c r="VFK1" s="257"/>
      <c r="VFL1" s="257"/>
      <c r="VFM1" s="257"/>
      <c r="VFN1" s="257"/>
      <c r="VFO1" s="257"/>
      <c r="VFP1" s="257"/>
      <c r="VFQ1" s="257"/>
      <c r="VFR1" s="257"/>
      <c r="VFS1" s="257"/>
      <c r="VFT1" s="257"/>
      <c r="VFU1" s="257"/>
      <c r="VFV1" s="257"/>
      <c r="VFW1" s="257"/>
      <c r="VFX1" s="257"/>
      <c r="VFY1" s="257"/>
      <c r="VFZ1" s="257"/>
      <c r="VGA1" s="257"/>
      <c r="VGB1" s="257"/>
      <c r="VGC1" s="257"/>
      <c r="VGD1" s="257"/>
      <c r="VGE1" s="257"/>
      <c r="VGF1" s="257"/>
      <c r="VGG1" s="257"/>
      <c r="VGH1" s="257"/>
      <c r="VGI1" s="257"/>
      <c r="VGJ1" s="257"/>
      <c r="VGK1" s="257"/>
      <c r="VGL1" s="257"/>
      <c r="VGM1" s="257"/>
      <c r="VGN1" s="257"/>
      <c r="VGO1" s="257"/>
      <c r="VGP1" s="257"/>
      <c r="VGQ1" s="257"/>
      <c r="VGR1" s="257"/>
      <c r="VGS1" s="257"/>
      <c r="VGT1" s="257"/>
      <c r="VGU1" s="257"/>
      <c r="VGV1" s="257"/>
      <c r="VGW1" s="257"/>
      <c r="VGX1" s="257"/>
      <c r="VGY1" s="257"/>
      <c r="VGZ1" s="257"/>
      <c r="VHA1" s="257"/>
      <c r="VHB1" s="257"/>
      <c r="VHC1" s="257"/>
      <c r="VHD1" s="257"/>
      <c r="VHE1" s="257"/>
      <c r="VHF1" s="257"/>
      <c r="VHG1" s="257"/>
      <c r="VHH1" s="257"/>
      <c r="VHI1" s="257"/>
      <c r="VHJ1" s="257"/>
      <c r="VHK1" s="257"/>
      <c r="VHL1" s="257"/>
      <c r="VHM1" s="257"/>
      <c r="VHN1" s="257"/>
      <c r="VHO1" s="257"/>
      <c r="VHP1" s="257"/>
      <c r="VHQ1" s="257"/>
      <c r="VHR1" s="257"/>
      <c r="VHS1" s="257"/>
      <c r="VHT1" s="257"/>
      <c r="VHU1" s="257"/>
      <c r="VHV1" s="257"/>
      <c r="VHW1" s="257"/>
      <c r="VHX1" s="257"/>
      <c r="VHY1" s="257"/>
      <c r="VHZ1" s="257"/>
      <c r="VIA1" s="257"/>
      <c r="VIB1" s="257"/>
      <c r="VIC1" s="257"/>
      <c r="VID1" s="257"/>
      <c r="VIE1" s="257"/>
      <c r="VIF1" s="257"/>
      <c r="VIG1" s="257"/>
      <c r="VIH1" s="257"/>
      <c r="VII1" s="257"/>
      <c r="VIJ1" s="257"/>
      <c r="VIK1" s="257"/>
      <c r="VIL1" s="257"/>
      <c r="VIM1" s="257"/>
      <c r="VIN1" s="257"/>
      <c r="VIO1" s="257"/>
      <c r="VIP1" s="257"/>
      <c r="VIQ1" s="257"/>
      <c r="VIR1" s="257"/>
      <c r="VIS1" s="257"/>
      <c r="VIT1" s="257"/>
      <c r="VIU1" s="257"/>
      <c r="VIV1" s="257"/>
      <c r="VIW1" s="257"/>
      <c r="VIX1" s="257"/>
      <c r="VIY1" s="257"/>
      <c r="VIZ1" s="257"/>
      <c r="VJA1" s="257"/>
      <c r="VJB1" s="257"/>
      <c r="VJC1" s="257"/>
      <c r="VJD1" s="257"/>
      <c r="VJE1" s="257"/>
      <c r="VJF1" s="257"/>
      <c r="VJG1" s="257"/>
      <c r="VJH1" s="257"/>
      <c r="VJI1" s="257"/>
      <c r="VJJ1" s="257"/>
      <c r="VJK1" s="257"/>
      <c r="VJL1" s="257"/>
      <c r="VJM1" s="257"/>
      <c r="VJN1" s="257"/>
      <c r="VJO1" s="257"/>
      <c r="VJP1" s="257"/>
      <c r="VJQ1" s="257"/>
      <c r="VJR1" s="257"/>
      <c r="VJS1" s="257"/>
      <c r="VJT1" s="257"/>
      <c r="VJU1" s="257"/>
      <c r="VJV1" s="257"/>
      <c r="VJW1" s="257"/>
      <c r="VJX1" s="257"/>
      <c r="VJY1" s="257"/>
      <c r="VJZ1" s="257"/>
      <c r="VKA1" s="257"/>
      <c r="VKB1" s="257"/>
      <c r="VKC1" s="257"/>
      <c r="VKD1" s="257"/>
      <c r="VKE1" s="257"/>
      <c r="VKF1" s="257"/>
      <c r="VKG1" s="257"/>
      <c r="VKH1" s="257"/>
      <c r="VKI1" s="257"/>
      <c r="VKJ1" s="257"/>
      <c r="VKK1" s="257"/>
      <c r="VKL1" s="257"/>
      <c r="VKM1" s="257"/>
      <c r="VKN1" s="257"/>
      <c r="VKO1" s="257"/>
      <c r="VKP1" s="257"/>
      <c r="VKQ1" s="257"/>
      <c r="VKR1" s="257"/>
      <c r="VKS1" s="257"/>
      <c r="VKT1" s="257"/>
      <c r="VKU1" s="257"/>
      <c r="VKV1" s="257"/>
      <c r="VKW1" s="257"/>
      <c r="VKX1" s="257"/>
      <c r="VKY1" s="257"/>
      <c r="VKZ1" s="257"/>
      <c r="VLA1" s="257"/>
      <c r="VLB1" s="257"/>
      <c r="VLC1" s="257"/>
      <c r="VLD1" s="257"/>
      <c r="VLE1" s="257"/>
      <c r="VLF1" s="257"/>
      <c r="VLG1" s="257"/>
      <c r="VLH1" s="257"/>
      <c r="VLI1" s="257"/>
      <c r="VLJ1" s="257"/>
      <c r="VLK1" s="257"/>
      <c r="VLL1" s="257"/>
      <c r="VLM1" s="257"/>
      <c r="VLN1" s="257"/>
      <c r="VLO1" s="257"/>
      <c r="VLP1" s="257"/>
      <c r="VLQ1" s="257"/>
      <c r="VLR1" s="257"/>
      <c r="VLS1" s="257"/>
      <c r="VLT1" s="257"/>
      <c r="VLU1" s="257"/>
      <c r="VLV1" s="257"/>
      <c r="VLW1" s="257"/>
      <c r="VLX1" s="257"/>
      <c r="VLY1" s="257"/>
      <c r="VLZ1" s="257"/>
      <c r="VMA1" s="257"/>
      <c r="VMB1" s="257"/>
      <c r="VMC1" s="257"/>
      <c r="VMD1" s="257"/>
      <c r="VME1" s="257"/>
      <c r="VMF1" s="257"/>
      <c r="VMG1" s="257"/>
      <c r="VMH1" s="257"/>
      <c r="VMI1" s="257"/>
      <c r="VMJ1" s="257"/>
      <c r="VMK1" s="257"/>
      <c r="VML1" s="257"/>
      <c r="VMM1" s="257"/>
      <c r="VMN1" s="257"/>
      <c r="VMO1" s="257"/>
      <c r="VMP1" s="257"/>
      <c r="VMQ1" s="257"/>
      <c r="VMR1" s="257"/>
      <c r="VMS1" s="257"/>
      <c r="VMT1" s="257"/>
      <c r="VMU1" s="257"/>
      <c r="VMV1" s="257"/>
      <c r="VMW1" s="257"/>
      <c r="VMX1" s="257"/>
      <c r="VMY1" s="257"/>
      <c r="VMZ1" s="257"/>
      <c r="VNA1" s="257"/>
      <c r="VNB1" s="257"/>
      <c r="VNC1" s="257"/>
      <c r="VND1" s="257"/>
      <c r="VNE1" s="257"/>
      <c r="VNF1" s="257"/>
      <c r="VNG1" s="257"/>
      <c r="VNH1" s="257"/>
      <c r="VNI1" s="257"/>
      <c r="VNJ1" s="257"/>
      <c r="VNK1" s="257"/>
      <c r="VNL1" s="257"/>
      <c r="VNM1" s="257"/>
      <c r="VNN1" s="257"/>
      <c r="VNO1" s="257"/>
      <c r="VNP1" s="257"/>
      <c r="VNQ1" s="257"/>
      <c r="VNR1" s="257"/>
      <c r="VNS1" s="257"/>
      <c r="VNT1" s="257"/>
      <c r="VNU1" s="257"/>
      <c r="VNV1" s="257"/>
      <c r="VNW1" s="257"/>
      <c r="VNX1" s="257"/>
      <c r="VNY1" s="257"/>
      <c r="VNZ1" s="257"/>
      <c r="VOA1" s="257"/>
      <c r="VOB1" s="257"/>
      <c r="VOC1" s="257"/>
      <c r="VOD1" s="257"/>
      <c r="VOE1" s="257"/>
      <c r="VOF1" s="257"/>
      <c r="VOG1" s="257"/>
      <c r="VOH1" s="257"/>
      <c r="VOI1" s="257"/>
      <c r="VOJ1" s="257"/>
      <c r="VOK1" s="257"/>
      <c r="VOL1" s="257"/>
      <c r="VOM1" s="257"/>
      <c r="VON1" s="257"/>
      <c r="VOO1" s="257"/>
      <c r="VOP1" s="257"/>
      <c r="VOQ1" s="257"/>
      <c r="VOR1" s="257"/>
      <c r="VOS1" s="257"/>
      <c r="VOT1" s="257"/>
      <c r="VOU1" s="257"/>
      <c r="VOV1" s="257"/>
      <c r="VOW1" s="257"/>
      <c r="VOX1" s="257"/>
      <c r="VOY1" s="257"/>
      <c r="VOZ1" s="257"/>
      <c r="VPA1" s="257"/>
      <c r="VPB1" s="257"/>
      <c r="VPC1" s="257"/>
      <c r="VPD1" s="257"/>
      <c r="VPE1" s="257"/>
      <c r="VPF1" s="257"/>
      <c r="VPG1" s="257"/>
      <c r="VPH1" s="257"/>
      <c r="VPI1" s="257"/>
      <c r="VPJ1" s="257"/>
      <c r="VPK1" s="257"/>
      <c r="VPL1" s="257"/>
      <c r="VPM1" s="257"/>
      <c r="VPN1" s="257"/>
      <c r="VPO1" s="257"/>
      <c r="VPP1" s="257"/>
      <c r="VPQ1" s="257"/>
      <c r="VPR1" s="257"/>
      <c r="VPS1" s="257"/>
      <c r="VPT1" s="257"/>
      <c r="VPU1" s="257"/>
      <c r="VPV1" s="257"/>
      <c r="VPW1" s="257"/>
      <c r="VPX1" s="257"/>
      <c r="VPY1" s="257"/>
      <c r="VPZ1" s="257"/>
      <c r="VQA1" s="257"/>
      <c r="VQB1" s="257"/>
      <c r="VQC1" s="257"/>
      <c r="VQD1" s="257"/>
      <c r="VQE1" s="257"/>
      <c r="VQF1" s="257"/>
      <c r="VQG1" s="257"/>
      <c r="VQH1" s="257"/>
      <c r="VQI1" s="257"/>
      <c r="VQJ1" s="257"/>
      <c r="VQK1" s="257"/>
      <c r="VQL1" s="257"/>
      <c r="VQM1" s="257"/>
      <c r="VQN1" s="257"/>
      <c r="VQO1" s="257"/>
      <c r="VQP1" s="257"/>
      <c r="VQQ1" s="257"/>
      <c r="VQR1" s="257"/>
      <c r="VQS1" s="257"/>
      <c r="VQT1" s="257"/>
      <c r="VQU1" s="257"/>
      <c r="VQV1" s="257"/>
      <c r="VQW1" s="257"/>
      <c r="VQX1" s="257"/>
      <c r="VQY1" s="257"/>
      <c r="VQZ1" s="257"/>
      <c r="VRA1" s="257"/>
      <c r="VRB1" s="257"/>
      <c r="VRC1" s="257"/>
      <c r="VRD1" s="257"/>
      <c r="VRE1" s="257"/>
      <c r="VRF1" s="257"/>
      <c r="VRG1" s="257"/>
      <c r="VRH1" s="257"/>
      <c r="VRI1" s="257"/>
      <c r="VRJ1" s="257"/>
      <c r="VRK1" s="257"/>
      <c r="VRL1" s="257"/>
      <c r="VRM1" s="257"/>
      <c r="VRN1" s="257"/>
      <c r="VRO1" s="257"/>
      <c r="VRP1" s="257"/>
      <c r="VRQ1" s="257"/>
      <c r="VRR1" s="257"/>
      <c r="VRS1" s="257"/>
      <c r="VRT1" s="257"/>
      <c r="VRU1" s="257"/>
      <c r="VRV1" s="257"/>
      <c r="VRW1" s="257"/>
      <c r="VRX1" s="257"/>
      <c r="VRY1" s="257"/>
      <c r="VRZ1" s="257"/>
      <c r="VSA1" s="257"/>
      <c r="VSB1" s="257"/>
      <c r="VSC1" s="257"/>
      <c r="VSD1" s="257"/>
      <c r="VSE1" s="257"/>
      <c r="VSF1" s="257"/>
      <c r="VSG1" s="257"/>
      <c r="VSH1" s="257"/>
      <c r="VSI1" s="257"/>
      <c r="VSJ1" s="257"/>
      <c r="VSK1" s="257"/>
      <c r="VSL1" s="257"/>
      <c r="VSM1" s="257"/>
      <c r="VSN1" s="257"/>
      <c r="VSO1" s="257"/>
      <c r="VSP1" s="257"/>
      <c r="VSQ1" s="257"/>
      <c r="VSR1" s="257"/>
      <c r="VSS1" s="257"/>
      <c r="VST1" s="257"/>
      <c r="VSU1" s="257"/>
      <c r="VSV1" s="257"/>
      <c r="VSW1" s="257"/>
      <c r="VSX1" s="257"/>
      <c r="VSY1" s="257"/>
      <c r="VSZ1" s="257"/>
      <c r="VTA1" s="257"/>
      <c r="VTB1" s="257"/>
      <c r="VTC1" s="257"/>
      <c r="VTD1" s="257"/>
      <c r="VTE1" s="257"/>
      <c r="VTF1" s="257"/>
      <c r="VTG1" s="257"/>
      <c r="VTH1" s="257"/>
      <c r="VTI1" s="257"/>
      <c r="VTJ1" s="257"/>
      <c r="VTK1" s="257"/>
      <c r="VTL1" s="257"/>
      <c r="VTM1" s="257"/>
      <c r="VTN1" s="257"/>
      <c r="VTO1" s="257"/>
      <c r="VTP1" s="257"/>
      <c r="VTQ1" s="257"/>
      <c r="VTR1" s="257"/>
      <c r="VTS1" s="257"/>
      <c r="VTT1" s="257"/>
      <c r="VTU1" s="257"/>
      <c r="VTV1" s="257"/>
      <c r="VTW1" s="257"/>
      <c r="VTX1" s="257"/>
      <c r="VTY1" s="257"/>
      <c r="VTZ1" s="257"/>
      <c r="VUA1" s="257"/>
      <c r="VUB1" s="257"/>
      <c r="VUC1" s="257"/>
      <c r="VUD1" s="257"/>
      <c r="VUE1" s="257"/>
      <c r="VUF1" s="257"/>
      <c r="VUG1" s="257"/>
      <c r="VUH1" s="257"/>
      <c r="VUI1" s="257"/>
      <c r="VUJ1" s="257"/>
      <c r="VUK1" s="257"/>
      <c r="VUL1" s="257"/>
      <c r="VUM1" s="257"/>
      <c r="VUN1" s="257"/>
      <c r="VUO1" s="257"/>
      <c r="VUP1" s="257"/>
      <c r="VUQ1" s="257"/>
      <c r="VUR1" s="257"/>
      <c r="VUS1" s="257"/>
      <c r="VUT1" s="257"/>
      <c r="VUU1" s="257"/>
      <c r="VUV1" s="257"/>
      <c r="VUW1" s="257"/>
      <c r="VUX1" s="257"/>
      <c r="VUY1" s="257"/>
      <c r="VUZ1" s="257"/>
      <c r="VVA1" s="257"/>
      <c r="VVB1" s="257"/>
      <c r="VVC1" s="257"/>
      <c r="VVD1" s="257"/>
      <c r="VVE1" s="257"/>
      <c r="VVF1" s="257"/>
      <c r="VVG1" s="257"/>
      <c r="VVH1" s="257"/>
      <c r="VVI1" s="257"/>
      <c r="VVJ1" s="257"/>
      <c r="VVK1" s="257"/>
      <c r="VVL1" s="257"/>
      <c r="VVM1" s="257"/>
      <c r="VVN1" s="257"/>
      <c r="VVO1" s="257"/>
      <c r="VVP1" s="257"/>
      <c r="VVQ1" s="257"/>
      <c r="VVR1" s="257"/>
      <c r="VVS1" s="257"/>
      <c r="VVT1" s="257"/>
      <c r="VVU1" s="257"/>
      <c r="VVV1" s="257"/>
      <c r="VVW1" s="257"/>
      <c r="VVX1" s="257"/>
      <c r="VVY1" s="257"/>
      <c r="VVZ1" s="257"/>
      <c r="VWA1" s="257"/>
      <c r="VWB1" s="257"/>
      <c r="VWC1" s="257"/>
      <c r="VWD1" s="257"/>
      <c r="VWE1" s="257"/>
      <c r="VWF1" s="257"/>
      <c r="VWG1" s="257"/>
      <c r="VWH1" s="257"/>
      <c r="VWI1" s="257"/>
      <c r="VWJ1" s="257"/>
      <c r="VWK1" s="257"/>
      <c r="VWL1" s="257"/>
      <c r="VWM1" s="257"/>
      <c r="VWN1" s="257"/>
      <c r="VWO1" s="257"/>
      <c r="VWP1" s="257"/>
      <c r="VWQ1" s="257"/>
      <c r="VWR1" s="257"/>
      <c r="VWS1" s="257"/>
      <c r="VWT1" s="257"/>
      <c r="VWU1" s="257"/>
      <c r="VWV1" s="257"/>
      <c r="VWW1" s="257"/>
      <c r="VWX1" s="257"/>
      <c r="VWY1" s="257"/>
      <c r="VWZ1" s="257"/>
      <c r="VXA1" s="257"/>
      <c r="VXB1" s="257"/>
      <c r="VXC1" s="257"/>
      <c r="VXD1" s="257"/>
      <c r="VXE1" s="257"/>
      <c r="VXF1" s="257"/>
      <c r="VXG1" s="257"/>
      <c r="VXH1" s="257"/>
      <c r="VXI1" s="257"/>
      <c r="VXJ1" s="257"/>
      <c r="VXK1" s="257"/>
      <c r="VXL1" s="257"/>
      <c r="VXM1" s="257"/>
      <c r="VXN1" s="257"/>
      <c r="VXO1" s="257"/>
      <c r="VXP1" s="257"/>
      <c r="VXQ1" s="257"/>
      <c r="VXR1" s="257"/>
      <c r="VXS1" s="257"/>
      <c r="VXT1" s="257"/>
      <c r="VXU1" s="257"/>
      <c r="VXV1" s="257"/>
      <c r="VXW1" s="257"/>
      <c r="VXX1" s="257"/>
      <c r="VXY1" s="257"/>
      <c r="VXZ1" s="257"/>
      <c r="VYA1" s="257"/>
      <c r="VYB1" s="257"/>
      <c r="VYC1" s="257"/>
      <c r="VYD1" s="257"/>
      <c r="VYE1" s="257"/>
      <c r="VYF1" s="257"/>
      <c r="VYG1" s="257"/>
      <c r="VYH1" s="257"/>
      <c r="VYI1" s="257"/>
      <c r="VYJ1" s="257"/>
      <c r="VYK1" s="257"/>
      <c r="VYL1" s="257"/>
      <c r="VYM1" s="257"/>
      <c r="VYN1" s="257"/>
      <c r="VYO1" s="257"/>
      <c r="VYP1" s="257"/>
      <c r="VYQ1" s="257"/>
      <c r="VYR1" s="257"/>
      <c r="VYS1" s="257"/>
      <c r="VYT1" s="257"/>
      <c r="VYU1" s="257"/>
      <c r="VYV1" s="257"/>
      <c r="VYW1" s="257"/>
      <c r="VYX1" s="257"/>
      <c r="VYY1" s="257"/>
      <c r="VYZ1" s="257"/>
      <c r="VZA1" s="257"/>
      <c r="VZB1" s="257"/>
      <c r="VZC1" s="257"/>
      <c r="VZD1" s="257"/>
      <c r="VZE1" s="257"/>
      <c r="VZF1" s="257"/>
      <c r="VZG1" s="257"/>
      <c r="VZH1" s="257"/>
      <c r="VZI1" s="257"/>
      <c r="VZJ1" s="257"/>
      <c r="VZK1" s="257"/>
      <c r="VZL1" s="257"/>
      <c r="VZM1" s="257"/>
      <c r="VZN1" s="257"/>
      <c r="VZO1" s="257"/>
      <c r="VZP1" s="257"/>
      <c r="VZQ1" s="257"/>
      <c r="VZR1" s="257"/>
      <c r="VZS1" s="257"/>
      <c r="VZT1" s="257"/>
      <c r="VZU1" s="257"/>
      <c r="VZV1" s="257"/>
      <c r="VZW1" s="257"/>
      <c r="VZX1" s="257"/>
      <c r="VZY1" s="257"/>
      <c r="VZZ1" s="257"/>
      <c r="WAA1" s="257"/>
      <c r="WAB1" s="257"/>
      <c r="WAC1" s="257"/>
      <c r="WAD1" s="257"/>
      <c r="WAE1" s="257"/>
      <c r="WAF1" s="257"/>
      <c r="WAG1" s="257"/>
      <c r="WAH1" s="257"/>
      <c r="WAI1" s="257"/>
      <c r="WAJ1" s="257"/>
      <c r="WAK1" s="257"/>
      <c r="WAL1" s="257"/>
      <c r="WAM1" s="257"/>
      <c r="WAN1" s="257"/>
      <c r="WAO1" s="257"/>
      <c r="WAP1" s="257"/>
      <c r="WAQ1" s="257"/>
      <c r="WAR1" s="257"/>
      <c r="WAS1" s="257"/>
      <c r="WAT1" s="257"/>
      <c r="WAU1" s="257"/>
      <c r="WAV1" s="257"/>
      <c r="WAW1" s="257"/>
      <c r="WAX1" s="257"/>
      <c r="WAY1" s="257"/>
      <c r="WAZ1" s="257"/>
      <c r="WBA1" s="257"/>
      <c r="WBB1" s="257"/>
      <c r="WBC1" s="257"/>
      <c r="WBD1" s="257"/>
      <c r="WBE1" s="257"/>
      <c r="WBF1" s="257"/>
      <c r="WBG1" s="257"/>
      <c r="WBH1" s="257"/>
      <c r="WBI1" s="257"/>
      <c r="WBJ1" s="257"/>
      <c r="WBK1" s="257"/>
      <c r="WBL1" s="257"/>
      <c r="WBM1" s="257"/>
      <c r="WBN1" s="257"/>
      <c r="WBO1" s="257"/>
      <c r="WBP1" s="257"/>
      <c r="WBQ1" s="257"/>
      <c r="WBR1" s="257"/>
      <c r="WBS1" s="257"/>
      <c r="WBT1" s="257"/>
      <c r="WBU1" s="257"/>
      <c r="WBV1" s="257"/>
      <c r="WBW1" s="257"/>
      <c r="WBX1" s="257"/>
      <c r="WBY1" s="257"/>
      <c r="WBZ1" s="257"/>
      <c r="WCA1" s="257"/>
      <c r="WCB1" s="257"/>
      <c r="WCC1" s="257"/>
      <c r="WCD1" s="257"/>
      <c r="WCE1" s="257"/>
      <c r="WCF1" s="257"/>
      <c r="WCG1" s="257"/>
      <c r="WCH1" s="257"/>
      <c r="WCI1" s="257"/>
      <c r="WCJ1" s="257"/>
      <c r="WCK1" s="257"/>
      <c r="WCL1" s="257"/>
      <c r="WCM1" s="257"/>
      <c r="WCN1" s="257"/>
      <c r="WCO1" s="257"/>
      <c r="WCP1" s="257"/>
      <c r="WCQ1" s="257"/>
      <c r="WCR1" s="257"/>
      <c r="WCS1" s="257"/>
      <c r="WCT1" s="257"/>
      <c r="WCU1" s="257"/>
      <c r="WCV1" s="257"/>
      <c r="WCW1" s="257"/>
      <c r="WCX1" s="257"/>
      <c r="WCY1" s="257"/>
      <c r="WCZ1" s="257"/>
      <c r="WDA1" s="257"/>
      <c r="WDB1" s="257"/>
      <c r="WDC1" s="257"/>
      <c r="WDD1" s="257"/>
      <c r="WDE1" s="257"/>
      <c r="WDF1" s="257"/>
      <c r="WDG1" s="257"/>
      <c r="WDH1" s="257"/>
      <c r="WDI1" s="257"/>
      <c r="WDJ1" s="257"/>
      <c r="WDK1" s="257"/>
      <c r="WDL1" s="257"/>
      <c r="WDM1" s="257"/>
      <c r="WDN1" s="257"/>
      <c r="WDO1" s="257"/>
      <c r="WDP1" s="257"/>
      <c r="WDQ1" s="257"/>
      <c r="WDR1" s="257"/>
      <c r="WDS1" s="257"/>
      <c r="WDT1" s="257"/>
      <c r="WDU1" s="257"/>
      <c r="WDV1" s="257"/>
      <c r="WDW1" s="257"/>
      <c r="WDX1" s="257"/>
      <c r="WDY1" s="257"/>
      <c r="WDZ1" s="257"/>
      <c r="WEA1" s="257"/>
      <c r="WEB1" s="257"/>
      <c r="WEC1" s="257"/>
      <c r="WED1" s="257"/>
      <c r="WEE1" s="257"/>
      <c r="WEF1" s="257"/>
      <c r="WEG1" s="257"/>
      <c r="WEH1" s="257"/>
      <c r="WEI1" s="257"/>
      <c r="WEJ1" s="257"/>
      <c r="WEK1" s="257"/>
      <c r="WEL1" s="257"/>
      <c r="WEM1" s="257"/>
      <c r="WEN1" s="257"/>
      <c r="WEO1" s="257"/>
      <c r="WEP1" s="257"/>
      <c r="WEQ1" s="257"/>
      <c r="WER1" s="257"/>
      <c r="WES1" s="257"/>
      <c r="WET1" s="257"/>
      <c r="WEU1" s="257"/>
      <c r="WEV1" s="257"/>
      <c r="WEW1" s="257"/>
      <c r="WEX1" s="257"/>
      <c r="WEY1" s="257"/>
      <c r="WEZ1" s="257"/>
      <c r="WFA1" s="257"/>
      <c r="WFB1" s="257"/>
      <c r="WFC1" s="257"/>
      <c r="WFD1" s="257"/>
      <c r="WFE1" s="257"/>
      <c r="WFF1" s="257"/>
      <c r="WFG1" s="257"/>
      <c r="WFH1" s="257"/>
      <c r="WFI1" s="257"/>
      <c r="WFJ1" s="257"/>
      <c r="WFK1" s="257"/>
      <c r="WFL1" s="257"/>
      <c r="WFM1" s="257"/>
      <c r="WFN1" s="257"/>
      <c r="WFO1" s="257"/>
      <c r="WFP1" s="257"/>
      <c r="WFQ1" s="257"/>
      <c r="WFR1" s="257"/>
      <c r="WFS1" s="257"/>
      <c r="WFT1" s="257"/>
      <c r="WFU1" s="257"/>
      <c r="WFV1" s="257"/>
      <c r="WFW1" s="257"/>
      <c r="WFX1" s="257"/>
      <c r="WFY1" s="257"/>
      <c r="WFZ1" s="257"/>
      <c r="WGA1" s="257"/>
      <c r="WGB1" s="257"/>
      <c r="WGC1" s="257"/>
      <c r="WGD1" s="257"/>
      <c r="WGE1" s="257"/>
      <c r="WGF1" s="257"/>
      <c r="WGG1" s="257"/>
      <c r="WGH1" s="257"/>
      <c r="WGI1" s="257"/>
      <c r="WGJ1" s="257"/>
      <c r="WGK1" s="257"/>
      <c r="WGL1" s="257"/>
      <c r="WGM1" s="257"/>
      <c r="WGN1" s="257"/>
      <c r="WGO1" s="257"/>
      <c r="WGP1" s="257"/>
      <c r="WGQ1" s="257"/>
      <c r="WGR1" s="257"/>
      <c r="WGS1" s="257"/>
      <c r="WGT1" s="257"/>
      <c r="WGU1" s="257"/>
      <c r="WGV1" s="257"/>
      <c r="WGW1" s="257"/>
      <c r="WGX1" s="257"/>
      <c r="WGY1" s="257"/>
      <c r="WGZ1" s="257"/>
      <c r="WHA1" s="257"/>
      <c r="WHB1" s="257"/>
      <c r="WHC1" s="257"/>
      <c r="WHD1" s="257"/>
      <c r="WHE1" s="257"/>
      <c r="WHF1" s="257"/>
      <c r="WHG1" s="257"/>
      <c r="WHH1" s="257"/>
      <c r="WHI1" s="257"/>
      <c r="WHJ1" s="257"/>
      <c r="WHK1" s="257"/>
      <c r="WHL1" s="257"/>
      <c r="WHM1" s="257"/>
      <c r="WHN1" s="257"/>
      <c r="WHO1" s="257"/>
      <c r="WHP1" s="257"/>
      <c r="WHQ1" s="257"/>
      <c r="WHR1" s="257"/>
      <c r="WHS1" s="257"/>
      <c r="WHT1" s="257"/>
      <c r="WHU1" s="257"/>
      <c r="WHV1" s="257"/>
      <c r="WHW1" s="257"/>
      <c r="WHX1" s="257"/>
      <c r="WHY1" s="257"/>
      <c r="WHZ1" s="257"/>
      <c r="WIA1" s="257"/>
      <c r="WIB1" s="257"/>
      <c r="WIC1" s="257"/>
      <c r="WID1" s="257"/>
      <c r="WIE1" s="257"/>
      <c r="WIF1" s="257"/>
      <c r="WIG1" s="257"/>
      <c r="WIH1" s="257"/>
      <c r="WII1" s="257"/>
      <c r="WIJ1" s="257"/>
      <c r="WIK1" s="257"/>
      <c r="WIL1" s="257"/>
      <c r="WIM1" s="257"/>
      <c r="WIN1" s="257"/>
      <c r="WIO1" s="257"/>
      <c r="WIP1" s="257"/>
      <c r="WIQ1" s="257"/>
      <c r="WIR1" s="257"/>
      <c r="WIS1" s="257"/>
      <c r="WIT1" s="257"/>
      <c r="WIU1" s="257"/>
      <c r="WIV1" s="257"/>
      <c r="WIW1" s="257"/>
      <c r="WIX1" s="257"/>
      <c r="WIY1" s="257"/>
      <c r="WIZ1" s="257"/>
      <c r="WJA1" s="257"/>
      <c r="WJB1" s="257"/>
      <c r="WJC1" s="257"/>
      <c r="WJD1" s="257"/>
      <c r="WJE1" s="257"/>
      <c r="WJF1" s="257"/>
      <c r="WJG1" s="257"/>
      <c r="WJH1" s="257"/>
      <c r="WJI1" s="257"/>
      <c r="WJJ1" s="257"/>
      <c r="WJK1" s="257"/>
      <c r="WJL1" s="257"/>
      <c r="WJM1" s="257"/>
      <c r="WJN1" s="257"/>
      <c r="WJO1" s="257"/>
      <c r="WJP1" s="257"/>
      <c r="WJQ1" s="257"/>
      <c r="WJR1" s="257"/>
      <c r="WJS1" s="257"/>
      <c r="WJT1" s="257"/>
      <c r="WJU1" s="257"/>
      <c r="WJV1" s="257"/>
      <c r="WJW1" s="257"/>
      <c r="WJX1" s="257"/>
      <c r="WJY1" s="257"/>
      <c r="WJZ1" s="257"/>
      <c r="WKA1" s="257"/>
      <c r="WKB1" s="257"/>
      <c r="WKC1" s="257"/>
      <c r="WKD1" s="257"/>
      <c r="WKE1" s="257"/>
      <c r="WKF1" s="257"/>
      <c r="WKG1" s="257"/>
      <c r="WKH1" s="257"/>
      <c r="WKI1" s="257"/>
      <c r="WKJ1" s="257"/>
      <c r="WKK1" s="257"/>
      <c r="WKL1" s="257"/>
      <c r="WKM1" s="257"/>
      <c r="WKN1" s="257"/>
      <c r="WKO1" s="257"/>
      <c r="WKP1" s="257"/>
      <c r="WKQ1" s="257"/>
      <c r="WKR1" s="257"/>
      <c r="WKS1" s="257"/>
      <c r="WKT1" s="257"/>
      <c r="WKU1" s="257"/>
      <c r="WKV1" s="257"/>
      <c r="WKW1" s="257"/>
      <c r="WKX1" s="257"/>
      <c r="WKY1" s="257"/>
      <c r="WKZ1" s="257"/>
      <c r="WLA1" s="257"/>
      <c r="WLB1" s="257"/>
      <c r="WLC1" s="257"/>
      <c r="WLD1" s="257"/>
      <c r="WLE1" s="257"/>
      <c r="WLF1" s="257"/>
      <c r="WLG1" s="257"/>
      <c r="WLH1" s="257"/>
      <c r="WLI1" s="257"/>
      <c r="WLJ1" s="257"/>
      <c r="WLK1" s="257"/>
      <c r="WLL1" s="257"/>
      <c r="WLM1" s="257"/>
      <c r="WLN1" s="257"/>
      <c r="WLO1" s="257"/>
      <c r="WLP1" s="257"/>
      <c r="WLQ1" s="257"/>
      <c r="WLR1" s="257"/>
      <c r="WLS1" s="257"/>
      <c r="WLT1" s="257"/>
      <c r="WLU1" s="257"/>
      <c r="WLV1" s="257"/>
      <c r="WLW1" s="257"/>
      <c r="WLX1" s="257"/>
      <c r="WLY1" s="257"/>
      <c r="WLZ1" s="257"/>
      <c r="WMA1" s="257"/>
      <c r="WMB1" s="257"/>
      <c r="WMC1" s="257"/>
      <c r="WMD1" s="257"/>
      <c r="WME1" s="257"/>
      <c r="WMF1" s="257"/>
      <c r="WMG1" s="257"/>
      <c r="WMH1" s="257"/>
      <c r="WMI1" s="257"/>
      <c r="WMJ1" s="257"/>
      <c r="WMK1" s="257"/>
      <c r="WML1" s="257"/>
      <c r="WMM1" s="257"/>
      <c r="WMN1" s="257"/>
      <c r="WMO1" s="257"/>
      <c r="WMP1" s="257"/>
      <c r="WMQ1" s="257"/>
      <c r="WMR1" s="257"/>
      <c r="WMS1" s="257"/>
      <c r="WMT1" s="257"/>
      <c r="WMU1" s="257"/>
      <c r="WMV1" s="257"/>
      <c r="WMW1" s="257"/>
      <c r="WMX1" s="257"/>
      <c r="WMY1" s="257"/>
      <c r="WMZ1" s="257"/>
      <c r="WNA1" s="257"/>
      <c r="WNB1" s="257"/>
      <c r="WNC1" s="257"/>
      <c r="WND1" s="257"/>
      <c r="WNE1" s="257"/>
      <c r="WNF1" s="257"/>
      <c r="WNG1" s="257"/>
      <c r="WNH1" s="257"/>
      <c r="WNI1" s="257"/>
      <c r="WNJ1" s="257"/>
      <c r="WNK1" s="257"/>
      <c r="WNL1" s="257"/>
      <c r="WNM1" s="257"/>
      <c r="WNN1" s="257"/>
      <c r="WNO1" s="257"/>
      <c r="WNP1" s="257"/>
      <c r="WNQ1" s="257"/>
      <c r="WNR1" s="257"/>
      <c r="WNS1" s="257"/>
      <c r="WNT1" s="257"/>
      <c r="WNU1" s="257"/>
      <c r="WNV1" s="257"/>
      <c r="WNW1" s="257"/>
      <c r="WNX1" s="257"/>
      <c r="WNY1" s="257"/>
      <c r="WNZ1" s="257"/>
      <c r="WOA1" s="257"/>
      <c r="WOB1" s="257"/>
      <c r="WOC1" s="257"/>
      <c r="WOD1" s="257"/>
      <c r="WOE1" s="257"/>
      <c r="WOF1" s="257"/>
      <c r="WOG1" s="257"/>
      <c r="WOH1" s="257"/>
      <c r="WOI1" s="257"/>
      <c r="WOJ1" s="257"/>
      <c r="WOK1" s="257"/>
      <c r="WOL1" s="257"/>
      <c r="WOM1" s="257"/>
      <c r="WON1" s="257"/>
      <c r="WOO1" s="257"/>
      <c r="WOP1" s="257"/>
      <c r="WOQ1" s="257"/>
      <c r="WOR1" s="257"/>
      <c r="WOS1" s="257"/>
      <c r="WOT1" s="257"/>
      <c r="WOU1" s="257"/>
      <c r="WOV1" s="257"/>
      <c r="WOW1" s="257"/>
      <c r="WOX1" s="257"/>
      <c r="WOY1" s="257"/>
      <c r="WOZ1" s="257"/>
      <c r="WPA1" s="257"/>
      <c r="WPB1" s="257"/>
      <c r="WPC1" s="257"/>
      <c r="WPD1" s="257"/>
      <c r="WPE1" s="257"/>
      <c r="WPF1" s="257"/>
      <c r="WPG1" s="257"/>
      <c r="WPH1" s="257"/>
      <c r="WPI1" s="257"/>
      <c r="WPJ1" s="257"/>
      <c r="WPK1" s="257"/>
      <c r="WPL1" s="257"/>
      <c r="WPM1" s="257"/>
      <c r="WPN1" s="257"/>
      <c r="WPO1" s="257"/>
      <c r="WPP1" s="257"/>
      <c r="WPQ1" s="257"/>
      <c r="WPR1" s="257"/>
      <c r="WPS1" s="257"/>
      <c r="WPT1" s="257"/>
      <c r="WPU1" s="257"/>
      <c r="WPV1" s="257"/>
      <c r="WPW1" s="257"/>
      <c r="WPX1" s="257"/>
      <c r="WPY1" s="257"/>
      <c r="WPZ1" s="257"/>
      <c r="WQA1" s="257"/>
      <c r="WQB1" s="257"/>
      <c r="WQC1" s="257"/>
      <c r="WQD1" s="257"/>
      <c r="WQE1" s="257"/>
      <c r="WQF1" s="257"/>
      <c r="WQG1" s="257"/>
      <c r="WQH1" s="257"/>
      <c r="WQI1" s="257"/>
      <c r="WQJ1" s="257"/>
      <c r="WQK1" s="257"/>
      <c r="WQL1" s="257"/>
      <c r="WQM1" s="257"/>
      <c r="WQN1" s="257"/>
      <c r="WQO1" s="257"/>
      <c r="WQP1" s="257"/>
      <c r="WQQ1" s="257"/>
      <c r="WQR1" s="257"/>
      <c r="WQS1" s="257"/>
      <c r="WQT1" s="257"/>
      <c r="WQU1" s="257"/>
      <c r="WQV1" s="257"/>
      <c r="WQW1" s="257"/>
      <c r="WQX1" s="257"/>
      <c r="WQY1" s="257"/>
      <c r="WQZ1" s="257"/>
      <c r="WRA1" s="257"/>
      <c r="WRB1" s="257"/>
      <c r="WRC1" s="257"/>
      <c r="WRD1" s="257"/>
      <c r="WRE1" s="257"/>
      <c r="WRF1" s="257"/>
      <c r="WRG1" s="257"/>
      <c r="WRH1" s="257"/>
      <c r="WRI1" s="257"/>
      <c r="WRJ1" s="257"/>
      <c r="WRK1" s="257"/>
      <c r="WRL1" s="257"/>
      <c r="WRM1" s="257"/>
      <c r="WRN1" s="257"/>
      <c r="WRO1" s="257"/>
      <c r="WRP1" s="257"/>
      <c r="WRQ1" s="257"/>
      <c r="WRR1" s="257"/>
      <c r="WRS1" s="257"/>
      <c r="WRT1" s="257"/>
      <c r="WRU1" s="257"/>
      <c r="WRV1" s="257"/>
      <c r="WRW1" s="257"/>
      <c r="WRX1" s="257"/>
      <c r="WRY1" s="257"/>
      <c r="WRZ1" s="257"/>
      <c r="WSA1" s="257"/>
      <c r="WSB1" s="257"/>
      <c r="WSC1" s="257"/>
      <c r="WSD1" s="257"/>
      <c r="WSE1" s="257"/>
      <c r="WSF1" s="257"/>
      <c r="WSG1" s="257"/>
      <c r="WSH1" s="257"/>
      <c r="WSI1" s="257"/>
      <c r="WSJ1" s="257"/>
      <c r="WSK1" s="257"/>
      <c r="WSL1" s="257"/>
      <c r="WSM1" s="257"/>
      <c r="WSN1" s="257"/>
      <c r="WSO1" s="257"/>
      <c r="WSP1" s="257"/>
      <c r="WSQ1" s="257"/>
      <c r="WSR1" s="257"/>
      <c r="WSS1" s="257"/>
      <c r="WST1" s="257"/>
      <c r="WSU1" s="257"/>
      <c r="WSV1" s="257"/>
      <c r="WSW1" s="257"/>
      <c r="WSX1" s="257"/>
      <c r="WSY1" s="257"/>
      <c r="WSZ1" s="257"/>
      <c r="WTA1" s="257"/>
      <c r="WTB1" s="257"/>
      <c r="WTC1" s="257"/>
      <c r="WTD1" s="257"/>
      <c r="WTE1" s="257"/>
      <c r="WTF1" s="257"/>
      <c r="WTG1" s="257"/>
      <c r="WTH1" s="257"/>
      <c r="WTI1" s="257"/>
      <c r="WTJ1" s="257"/>
      <c r="WTK1" s="257"/>
      <c r="WTL1" s="257"/>
      <c r="WTM1" s="257"/>
      <c r="WTN1" s="257"/>
      <c r="WTO1" s="257"/>
      <c r="WTP1" s="257"/>
      <c r="WTQ1" s="257"/>
      <c r="WTR1" s="257"/>
      <c r="WTS1" s="257"/>
      <c r="WTT1" s="257"/>
      <c r="WTU1" s="257"/>
      <c r="WTV1" s="257"/>
      <c r="WTW1" s="257"/>
      <c r="WTX1" s="257"/>
      <c r="WTY1" s="257"/>
      <c r="WTZ1" s="257"/>
      <c r="WUA1" s="257"/>
      <c r="WUB1" s="257"/>
      <c r="WUC1" s="257"/>
      <c r="WUD1" s="257"/>
      <c r="WUE1" s="257"/>
      <c r="WUF1" s="257"/>
      <c r="WUG1" s="257"/>
      <c r="WUH1" s="257"/>
      <c r="WUI1" s="257"/>
      <c r="WUJ1" s="257"/>
      <c r="WUK1" s="257"/>
      <c r="WUL1" s="257"/>
      <c r="WUM1" s="257"/>
      <c r="WUN1" s="257"/>
      <c r="WUO1" s="257"/>
      <c r="WUP1" s="257"/>
      <c r="WUQ1" s="257"/>
      <c r="WUR1" s="257"/>
      <c r="WUS1" s="257"/>
      <c r="WUT1" s="257"/>
      <c r="WUU1" s="257"/>
      <c r="WUV1" s="257"/>
      <c r="WUW1" s="257"/>
      <c r="WUX1" s="257"/>
      <c r="WUY1" s="257"/>
      <c r="WUZ1" s="257"/>
      <c r="WVA1" s="257"/>
      <c r="WVB1" s="257"/>
      <c r="WVC1" s="257"/>
      <c r="WVD1" s="257"/>
      <c r="WVE1" s="257"/>
      <c r="WVF1" s="257"/>
      <c r="WVG1" s="257"/>
      <c r="WVH1" s="257"/>
      <c r="WVI1" s="257"/>
      <c r="WVJ1" s="257"/>
      <c r="WVK1" s="257"/>
      <c r="WVL1" s="257"/>
      <c r="WVM1" s="257"/>
      <c r="WVN1" s="257"/>
      <c r="WVO1" s="257"/>
      <c r="WVP1" s="257"/>
      <c r="WVQ1" s="257"/>
      <c r="WVR1" s="257"/>
      <c r="WVS1" s="257"/>
      <c r="WVT1" s="257"/>
      <c r="WVU1" s="257"/>
      <c r="WVV1" s="257"/>
      <c r="WVW1" s="257"/>
      <c r="WVX1" s="257"/>
      <c r="WVY1" s="257"/>
      <c r="WVZ1" s="257"/>
      <c r="WWA1" s="257"/>
      <c r="WWB1" s="257"/>
      <c r="WWC1" s="257"/>
      <c r="WWD1" s="257"/>
      <c r="WWE1" s="257"/>
      <c r="WWF1" s="257"/>
      <c r="WWG1" s="257"/>
      <c r="WWH1" s="257"/>
      <c r="WWI1" s="257"/>
      <c r="WWJ1" s="257"/>
      <c r="WWK1" s="257"/>
      <c r="WWL1" s="257"/>
      <c r="WWM1" s="257"/>
      <c r="WWN1" s="257"/>
      <c r="WWO1" s="257"/>
      <c r="WWP1" s="257"/>
      <c r="WWQ1" s="257"/>
      <c r="WWR1" s="257"/>
      <c r="WWS1" s="257"/>
      <c r="WWT1" s="257"/>
      <c r="WWU1" s="257"/>
      <c r="WWV1" s="257"/>
      <c r="WWW1" s="257"/>
      <c r="WWX1" s="257"/>
      <c r="WWY1" s="257"/>
      <c r="WWZ1" s="257"/>
      <c r="WXA1" s="257"/>
      <c r="WXB1" s="257"/>
      <c r="WXC1" s="257"/>
      <c r="WXD1" s="257"/>
      <c r="WXE1" s="257"/>
      <c r="WXF1" s="257"/>
      <c r="WXG1" s="257"/>
      <c r="WXH1" s="257"/>
      <c r="WXI1" s="257"/>
      <c r="WXJ1" s="257"/>
      <c r="WXK1" s="257"/>
      <c r="WXL1" s="257"/>
      <c r="WXM1" s="257"/>
      <c r="WXN1" s="257"/>
      <c r="WXO1" s="257"/>
      <c r="WXP1" s="257"/>
      <c r="WXQ1" s="257"/>
      <c r="WXR1" s="257"/>
      <c r="WXS1" s="257"/>
      <c r="WXT1" s="257"/>
      <c r="WXU1" s="257"/>
      <c r="WXV1" s="257"/>
      <c r="WXW1" s="257"/>
      <c r="WXX1" s="257"/>
      <c r="WXY1" s="257"/>
      <c r="WXZ1" s="257"/>
      <c r="WYA1" s="257"/>
      <c r="WYB1" s="257"/>
      <c r="WYC1" s="257"/>
      <c r="WYD1" s="257"/>
      <c r="WYE1" s="257"/>
      <c r="WYF1" s="257"/>
      <c r="WYG1" s="257"/>
      <c r="WYH1" s="257"/>
      <c r="WYI1" s="257"/>
      <c r="WYJ1" s="257"/>
      <c r="WYK1" s="257"/>
      <c r="WYL1" s="257"/>
      <c r="WYM1" s="257"/>
      <c r="WYN1" s="257"/>
      <c r="WYO1" s="257"/>
      <c r="WYP1" s="257"/>
      <c r="WYQ1" s="257"/>
      <c r="WYR1" s="257"/>
      <c r="WYS1" s="257"/>
      <c r="WYT1" s="257"/>
      <c r="WYU1" s="257"/>
      <c r="WYV1" s="257"/>
      <c r="WYW1" s="257"/>
      <c r="WYX1" s="257"/>
      <c r="WYY1" s="257"/>
      <c r="WYZ1" s="257"/>
      <c r="WZA1" s="257"/>
      <c r="WZB1" s="257"/>
      <c r="WZC1" s="257"/>
      <c r="WZD1" s="257"/>
      <c r="WZE1" s="257"/>
      <c r="WZF1" s="257"/>
      <c r="WZG1" s="257"/>
      <c r="WZH1" s="257"/>
      <c r="WZI1" s="257"/>
      <c r="WZJ1" s="257"/>
      <c r="WZK1" s="257"/>
      <c r="WZL1" s="257"/>
      <c r="WZM1" s="257"/>
      <c r="WZN1" s="257"/>
      <c r="WZO1" s="257"/>
      <c r="WZP1" s="257"/>
      <c r="WZQ1" s="257"/>
      <c r="WZR1" s="257"/>
      <c r="WZS1" s="257"/>
      <c r="WZT1" s="257"/>
      <c r="WZU1" s="257"/>
      <c r="WZV1" s="257"/>
      <c r="WZW1" s="257"/>
      <c r="WZX1" s="257"/>
      <c r="WZY1" s="257"/>
      <c r="WZZ1" s="257"/>
      <c r="XAA1" s="257"/>
      <c r="XAB1" s="257"/>
      <c r="XAC1" s="257"/>
      <c r="XAD1" s="257"/>
      <c r="XAE1" s="257"/>
      <c r="XAF1" s="257"/>
      <c r="XAG1" s="257"/>
      <c r="XAH1" s="257"/>
      <c r="XAI1" s="257"/>
      <c r="XAJ1" s="257"/>
      <c r="XAK1" s="257"/>
      <c r="XAL1" s="257"/>
      <c r="XAM1" s="257"/>
      <c r="XAN1" s="257"/>
      <c r="XAO1" s="257"/>
      <c r="XAP1" s="257"/>
      <c r="XAQ1" s="257"/>
      <c r="XAR1" s="257"/>
      <c r="XAS1" s="257"/>
      <c r="XAT1" s="257"/>
      <c r="XAU1" s="257"/>
      <c r="XAV1" s="257"/>
      <c r="XAW1" s="257"/>
      <c r="XAX1" s="257"/>
      <c r="XAY1" s="257"/>
      <c r="XAZ1" s="257"/>
      <c r="XBA1" s="257"/>
      <c r="XBB1" s="257"/>
      <c r="XBC1" s="257"/>
      <c r="XBD1" s="257"/>
      <c r="XBE1" s="257"/>
      <c r="XBF1" s="257"/>
      <c r="XBG1" s="257"/>
      <c r="XBH1" s="257"/>
      <c r="XBI1" s="257"/>
      <c r="XBJ1" s="257"/>
      <c r="XBK1" s="257"/>
      <c r="XBL1" s="257"/>
      <c r="XBM1" s="257"/>
      <c r="XBN1" s="257"/>
      <c r="XBO1" s="257"/>
      <c r="XBP1" s="257"/>
      <c r="XBQ1" s="257"/>
      <c r="XBR1" s="257"/>
      <c r="XBS1" s="257"/>
      <c r="XBT1" s="257"/>
      <c r="XBU1" s="257"/>
      <c r="XBV1" s="257"/>
      <c r="XBW1" s="257"/>
      <c r="XBX1" s="257"/>
      <c r="XBY1" s="257"/>
      <c r="XBZ1" s="257"/>
      <c r="XCA1" s="257"/>
      <c r="XCB1" s="257"/>
      <c r="XCC1" s="257"/>
      <c r="XCD1" s="257"/>
      <c r="XCE1" s="257"/>
      <c r="XCF1" s="257"/>
      <c r="XCG1" s="257"/>
      <c r="XCH1" s="257"/>
      <c r="XCI1" s="257"/>
      <c r="XCJ1" s="257"/>
      <c r="XCK1" s="257"/>
      <c r="XCL1" s="257"/>
      <c r="XCM1" s="257"/>
      <c r="XCN1" s="257"/>
      <c r="XCO1" s="257"/>
      <c r="XCP1" s="257"/>
      <c r="XCQ1" s="257"/>
      <c r="XCR1" s="257"/>
      <c r="XCS1" s="257"/>
      <c r="XCT1" s="257"/>
      <c r="XCU1" s="257"/>
      <c r="XCV1" s="257"/>
      <c r="XCW1" s="257"/>
      <c r="XCX1" s="257"/>
      <c r="XCY1" s="257"/>
      <c r="XCZ1" s="257"/>
      <c r="XDA1" s="257"/>
      <c r="XDB1" s="257"/>
      <c r="XDC1" s="257"/>
      <c r="XDD1" s="257"/>
      <c r="XDE1" s="257"/>
      <c r="XDF1" s="257"/>
      <c r="XDG1" s="257"/>
      <c r="XDH1" s="257"/>
      <c r="XDI1" s="257"/>
      <c r="XDJ1" s="257"/>
      <c r="XDK1" s="257"/>
      <c r="XDL1" s="257"/>
      <c r="XDM1" s="257"/>
      <c r="XDN1" s="257"/>
      <c r="XDO1" s="257"/>
      <c r="XDP1" s="257"/>
      <c r="XDQ1" s="257"/>
      <c r="XDR1" s="257"/>
      <c r="XDS1" s="257"/>
      <c r="XDT1" s="257"/>
      <c r="XDU1" s="257"/>
      <c r="XDV1" s="257"/>
      <c r="XDW1" s="257"/>
      <c r="XDX1" s="257"/>
      <c r="XDY1" s="257"/>
      <c r="XDZ1" s="257"/>
      <c r="XEA1" s="257"/>
      <c r="XEB1" s="257"/>
      <c r="XEC1" s="257"/>
      <c r="XED1" s="257"/>
      <c r="XEE1" s="257"/>
      <c r="XEF1" s="257"/>
      <c r="XEG1" s="257"/>
      <c r="XEH1" s="257"/>
      <c r="XEI1" s="257"/>
      <c r="XEJ1" s="257"/>
      <c r="XEK1" s="257"/>
      <c r="XEL1" s="257"/>
      <c r="XEM1" s="257"/>
      <c r="XEN1" s="257"/>
      <c r="XEO1" s="257"/>
      <c r="XEP1" s="257"/>
      <c r="XEQ1" s="257"/>
      <c r="XER1" s="257"/>
      <c r="XES1" s="257"/>
      <c r="XET1" s="257"/>
      <c r="XEU1" s="257"/>
      <c r="XEV1" s="257"/>
      <c r="XEW1" s="257"/>
      <c r="XEX1" s="257"/>
      <c r="XEY1" s="257"/>
      <c r="XEZ1" s="257"/>
      <c r="XFA1" s="257"/>
      <c r="XFB1" s="257"/>
      <c r="XFC1" s="257"/>
    </row>
    <row r="2" spans="1:16383" s="430" customFormat="1" ht="20.25">
      <c r="A2" s="1434" t="str">
        <f>'RFPR cover'!C5</f>
        <v>NGGT (TO)</v>
      </c>
      <c r="B2" s="1447"/>
      <c r="C2" s="1447"/>
      <c r="D2" s="29"/>
      <c r="E2" s="29"/>
      <c r="F2" s="29"/>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row>
    <row r="3" spans="1:16383" s="431" customFormat="1" ht="23.25">
      <c r="A3" s="1460" t="str">
        <f>'RFPR cover'!C6</f>
        <v>GT1</v>
      </c>
      <c r="B3" s="1443" t="str">
        <f>'R1 - RoRE'!B3</f>
        <v/>
      </c>
      <c r="C3" s="1448"/>
      <c r="D3" s="259"/>
      <c r="E3" s="259"/>
      <c r="F3" s="259"/>
      <c r="G3" s="259"/>
      <c r="H3" s="259"/>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254"/>
      <c r="JJ3" s="254"/>
      <c r="JK3" s="254"/>
      <c r="JL3" s="254"/>
      <c r="JM3" s="254"/>
      <c r="JN3" s="254"/>
      <c r="JO3" s="254"/>
      <c r="JP3" s="254"/>
      <c r="JQ3" s="254"/>
      <c r="JR3" s="254"/>
      <c r="JS3" s="254"/>
      <c r="JT3" s="254"/>
      <c r="JU3" s="254"/>
      <c r="JV3" s="254"/>
      <c r="JW3" s="254"/>
      <c r="JX3" s="254"/>
      <c r="JY3" s="254"/>
      <c r="JZ3" s="254"/>
      <c r="KA3" s="254"/>
      <c r="KB3" s="254"/>
      <c r="KC3" s="254"/>
      <c r="KD3" s="254"/>
      <c r="KE3" s="254"/>
      <c r="KF3" s="254"/>
      <c r="KG3" s="254"/>
      <c r="KH3" s="254"/>
      <c r="KI3" s="254"/>
      <c r="KJ3" s="254"/>
      <c r="KK3" s="254"/>
      <c r="KL3" s="254"/>
      <c r="KM3" s="254"/>
      <c r="KN3" s="254"/>
      <c r="KO3" s="254"/>
      <c r="KP3" s="254"/>
      <c r="KQ3" s="254"/>
      <c r="KR3" s="254"/>
      <c r="KS3" s="254"/>
      <c r="KT3" s="254"/>
      <c r="KU3" s="254"/>
      <c r="KV3" s="254"/>
      <c r="KW3" s="254"/>
      <c r="KX3" s="254"/>
      <c r="KY3" s="254"/>
      <c r="KZ3" s="254"/>
      <c r="LA3" s="254"/>
      <c r="LB3" s="254"/>
      <c r="LC3" s="254"/>
      <c r="LD3" s="254"/>
      <c r="LE3" s="254"/>
      <c r="LF3" s="254"/>
      <c r="LG3" s="254"/>
      <c r="LH3" s="254"/>
      <c r="LI3" s="254"/>
      <c r="LJ3" s="254"/>
      <c r="LK3" s="254"/>
      <c r="LL3" s="254"/>
      <c r="LM3" s="254"/>
      <c r="LN3" s="254"/>
      <c r="LO3" s="254"/>
      <c r="LP3" s="254"/>
      <c r="LQ3" s="254"/>
      <c r="LR3" s="254"/>
      <c r="LS3" s="254"/>
      <c r="LT3" s="254"/>
      <c r="LU3" s="254"/>
      <c r="LV3" s="254"/>
      <c r="LW3" s="254"/>
      <c r="LX3" s="254"/>
      <c r="LY3" s="254"/>
      <c r="LZ3" s="254"/>
      <c r="MA3" s="254"/>
      <c r="MB3" s="254"/>
      <c r="MC3" s="254"/>
      <c r="MD3" s="254"/>
      <c r="ME3" s="254"/>
      <c r="MF3" s="254"/>
      <c r="MG3" s="254"/>
      <c r="MH3" s="254"/>
      <c r="MI3" s="254"/>
      <c r="MJ3" s="254"/>
      <c r="MK3" s="254"/>
      <c r="ML3" s="254"/>
      <c r="MM3" s="254"/>
      <c r="MN3" s="254"/>
      <c r="MO3" s="254"/>
      <c r="MP3" s="254"/>
      <c r="MQ3" s="254"/>
      <c r="MR3" s="254"/>
      <c r="MS3" s="254"/>
      <c r="MT3" s="254"/>
      <c r="MU3" s="254"/>
      <c r="MV3" s="254"/>
      <c r="MW3" s="254"/>
      <c r="MX3" s="254"/>
      <c r="MY3" s="254"/>
      <c r="MZ3" s="254"/>
      <c r="NA3" s="254"/>
      <c r="NB3" s="254"/>
      <c r="NC3" s="254"/>
      <c r="ND3" s="254"/>
      <c r="NE3" s="254"/>
      <c r="NF3" s="254"/>
      <c r="NG3" s="254"/>
      <c r="NH3" s="254"/>
      <c r="NI3" s="254"/>
      <c r="NJ3" s="254"/>
      <c r="NK3" s="254"/>
      <c r="NL3" s="254"/>
      <c r="NM3" s="254"/>
      <c r="NN3" s="254"/>
      <c r="NO3" s="254"/>
      <c r="NP3" s="254"/>
      <c r="NQ3" s="254"/>
      <c r="NR3" s="254"/>
      <c r="NS3" s="254"/>
      <c r="NT3" s="254"/>
      <c r="NU3" s="254"/>
      <c r="NV3" s="254"/>
      <c r="NW3" s="254"/>
      <c r="NX3" s="254"/>
      <c r="NY3" s="254"/>
      <c r="NZ3" s="254"/>
      <c r="OA3" s="254"/>
      <c r="OB3" s="254"/>
      <c r="OC3" s="254"/>
      <c r="OD3" s="254"/>
      <c r="OE3" s="254"/>
      <c r="OF3" s="254"/>
      <c r="OG3" s="254"/>
      <c r="OH3" s="254"/>
      <c r="OI3" s="254"/>
      <c r="OJ3" s="254"/>
      <c r="OK3" s="254"/>
      <c r="OL3" s="254"/>
      <c r="OM3" s="254"/>
      <c r="ON3" s="254"/>
      <c r="OO3" s="254"/>
      <c r="OP3" s="254"/>
      <c r="OQ3" s="254"/>
      <c r="OR3" s="254"/>
      <c r="OS3" s="254"/>
      <c r="OT3" s="254"/>
      <c r="OU3" s="254"/>
      <c r="OV3" s="254"/>
      <c r="OW3" s="254"/>
      <c r="OX3" s="254"/>
      <c r="OY3" s="254"/>
      <c r="OZ3" s="254"/>
      <c r="PA3" s="254"/>
      <c r="PB3" s="254"/>
      <c r="PC3" s="254"/>
      <c r="PD3" s="254"/>
      <c r="PE3" s="254"/>
      <c r="PF3" s="254"/>
      <c r="PG3" s="254"/>
      <c r="PH3" s="254"/>
      <c r="PI3" s="254"/>
      <c r="PJ3" s="254"/>
      <c r="PK3" s="254"/>
      <c r="PL3" s="254"/>
      <c r="PM3" s="254"/>
      <c r="PN3" s="254"/>
      <c r="PO3" s="254"/>
      <c r="PP3" s="254"/>
      <c r="PQ3" s="254"/>
      <c r="PR3" s="254"/>
      <c r="PS3" s="254"/>
      <c r="PT3" s="254"/>
      <c r="PU3" s="254"/>
      <c r="PV3" s="254"/>
      <c r="PW3" s="254"/>
      <c r="PX3" s="254"/>
      <c r="PY3" s="254"/>
      <c r="PZ3" s="254"/>
      <c r="QA3" s="254"/>
      <c r="QB3" s="254"/>
      <c r="QC3" s="254"/>
      <c r="QD3" s="254"/>
      <c r="QE3" s="254"/>
      <c r="QF3" s="254"/>
      <c r="QG3" s="254"/>
      <c r="QH3" s="254"/>
      <c r="QI3" s="254"/>
      <c r="QJ3" s="254"/>
      <c r="QK3" s="254"/>
      <c r="QL3" s="254"/>
      <c r="QM3" s="254"/>
      <c r="QN3" s="254"/>
      <c r="QO3" s="254"/>
      <c r="QP3" s="254"/>
      <c r="QQ3" s="254"/>
      <c r="QR3" s="254"/>
      <c r="QS3" s="254"/>
      <c r="QT3" s="254"/>
      <c r="QU3" s="254"/>
      <c r="QV3" s="254"/>
      <c r="QW3" s="254"/>
      <c r="QX3" s="254"/>
      <c r="QY3" s="254"/>
      <c r="QZ3" s="254"/>
      <c r="RA3" s="254"/>
      <c r="RB3" s="254"/>
      <c r="RC3" s="254"/>
      <c r="RD3" s="254"/>
      <c r="RE3" s="254"/>
      <c r="RF3" s="254"/>
      <c r="RG3" s="254"/>
      <c r="RH3" s="254"/>
      <c r="RI3" s="254"/>
      <c r="RJ3" s="254"/>
      <c r="RK3" s="254"/>
      <c r="RL3" s="254"/>
      <c r="RM3" s="254"/>
      <c r="RN3" s="254"/>
      <c r="RO3" s="254"/>
      <c r="RP3" s="254"/>
      <c r="RQ3" s="254"/>
      <c r="RR3" s="254"/>
      <c r="RS3" s="254"/>
      <c r="RT3" s="254"/>
      <c r="RU3" s="254"/>
      <c r="RV3" s="254"/>
      <c r="RW3" s="254"/>
      <c r="RX3" s="254"/>
      <c r="RY3" s="254"/>
      <c r="RZ3" s="254"/>
      <c r="SA3" s="254"/>
      <c r="SB3" s="254"/>
      <c r="SC3" s="254"/>
      <c r="SD3" s="254"/>
      <c r="SE3" s="254"/>
      <c r="SF3" s="254"/>
      <c r="SG3" s="254"/>
      <c r="SH3" s="254"/>
      <c r="SI3" s="254"/>
      <c r="SJ3" s="254"/>
      <c r="SK3" s="254"/>
      <c r="SL3" s="254"/>
      <c r="SM3" s="254"/>
      <c r="SN3" s="254"/>
      <c r="SO3" s="254"/>
      <c r="SP3" s="254"/>
      <c r="SQ3" s="254"/>
      <c r="SR3" s="254"/>
      <c r="SS3" s="254"/>
      <c r="ST3" s="254"/>
      <c r="SU3" s="254"/>
      <c r="SV3" s="254"/>
      <c r="SW3" s="254"/>
      <c r="SX3" s="254"/>
      <c r="SY3" s="254"/>
      <c r="SZ3" s="254"/>
      <c r="TA3" s="254"/>
      <c r="TB3" s="254"/>
      <c r="TC3" s="254"/>
      <c r="TD3" s="254"/>
      <c r="TE3" s="254"/>
      <c r="TF3" s="254"/>
      <c r="TG3" s="254"/>
      <c r="TH3" s="254"/>
      <c r="TI3" s="254"/>
      <c r="TJ3" s="254"/>
      <c r="TK3" s="254"/>
      <c r="TL3" s="254"/>
      <c r="TM3" s="254"/>
      <c r="TN3" s="254"/>
      <c r="TO3" s="254"/>
      <c r="TP3" s="254"/>
      <c r="TQ3" s="254"/>
      <c r="TR3" s="254"/>
      <c r="TS3" s="254"/>
      <c r="TT3" s="254"/>
      <c r="TU3" s="254"/>
      <c r="TV3" s="254"/>
      <c r="TW3" s="254"/>
      <c r="TX3" s="254"/>
      <c r="TY3" s="254"/>
      <c r="TZ3" s="254"/>
      <c r="UA3" s="254"/>
      <c r="UB3" s="254"/>
      <c r="UC3" s="254"/>
      <c r="UD3" s="254"/>
      <c r="UE3" s="254"/>
      <c r="UF3" s="254"/>
      <c r="UG3" s="254"/>
      <c r="UH3" s="254"/>
      <c r="UI3" s="254"/>
      <c r="UJ3" s="254"/>
      <c r="UK3" s="254"/>
      <c r="UL3" s="254"/>
      <c r="UM3" s="254"/>
      <c r="UN3" s="254"/>
      <c r="UO3" s="254"/>
      <c r="UP3" s="254"/>
      <c r="UQ3" s="254"/>
      <c r="UR3" s="254"/>
      <c r="US3" s="254"/>
      <c r="UT3" s="254"/>
      <c r="UU3" s="254"/>
      <c r="UV3" s="254"/>
      <c r="UW3" s="254"/>
      <c r="UX3" s="254"/>
      <c r="UY3" s="254"/>
      <c r="UZ3" s="254"/>
      <c r="VA3" s="254"/>
      <c r="VB3" s="254"/>
      <c r="VC3" s="254"/>
      <c r="VD3" s="254"/>
      <c r="VE3" s="254"/>
      <c r="VF3" s="254"/>
      <c r="VG3" s="254"/>
      <c r="VH3" s="254"/>
      <c r="VI3" s="254"/>
      <c r="VJ3" s="254"/>
      <c r="VK3" s="254"/>
      <c r="VL3" s="254"/>
      <c r="VM3" s="254"/>
      <c r="VN3" s="254"/>
      <c r="VO3" s="254"/>
      <c r="VP3" s="254"/>
      <c r="VQ3" s="254"/>
      <c r="VR3" s="254"/>
      <c r="VS3" s="254"/>
      <c r="VT3" s="254"/>
      <c r="VU3" s="254"/>
      <c r="VV3" s="254"/>
      <c r="VW3" s="254"/>
      <c r="VX3" s="254"/>
      <c r="VY3" s="254"/>
      <c r="VZ3" s="254"/>
      <c r="WA3" s="254"/>
      <c r="WB3" s="254"/>
      <c r="WC3" s="254"/>
      <c r="WD3" s="254"/>
      <c r="WE3" s="254"/>
      <c r="WF3" s="254"/>
      <c r="WG3" s="254"/>
      <c r="WH3" s="254"/>
      <c r="WI3" s="254"/>
      <c r="WJ3" s="254"/>
      <c r="WK3" s="254"/>
      <c r="WL3" s="254"/>
      <c r="WM3" s="254"/>
      <c r="WN3" s="254"/>
      <c r="WO3" s="254"/>
      <c r="WP3" s="254"/>
      <c r="WQ3" s="254"/>
      <c r="WR3" s="254"/>
      <c r="WS3" s="254"/>
      <c r="WT3" s="254"/>
      <c r="WU3" s="254"/>
      <c r="WV3" s="254"/>
      <c r="WW3" s="254"/>
      <c r="WX3" s="254"/>
      <c r="WY3" s="254"/>
      <c r="WZ3" s="254"/>
      <c r="XA3" s="254"/>
      <c r="XB3" s="254"/>
      <c r="XC3" s="254"/>
      <c r="XD3" s="254"/>
      <c r="XE3" s="254"/>
      <c r="XF3" s="254"/>
      <c r="XG3" s="254"/>
      <c r="XH3" s="254"/>
      <c r="XI3" s="254"/>
      <c r="XJ3" s="254"/>
      <c r="XK3" s="254"/>
      <c r="XL3" s="254"/>
      <c r="XM3" s="254"/>
      <c r="XN3" s="254"/>
      <c r="XO3" s="254"/>
      <c r="XP3" s="254"/>
      <c r="XQ3" s="254"/>
      <c r="XR3" s="254"/>
      <c r="XS3" s="254"/>
      <c r="XT3" s="254"/>
      <c r="XU3" s="254"/>
      <c r="XV3" s="254"/>
      <c r="XW3" s="254"/>
      <c r="XX3" s="254"/>
      <c r="XY3" s="254"/>
      <c r="XZ3" s="254"/>
      <c r="YA3" s="254"/>
      <c r="YB3" s="254"/>
      <c r="YC3" s="254"/>
      <c r="YD3" s="254"/>
      <c r="YE3" s="254"/>
      <c r="YF3" s="254"/>
      <c r="YG3" s="254"/>
      <c r="YH3" s="254"/>
      <c r="YI3" s="254"/>
      <c r="YJ3" s="254"/>
      <c r="YK3" s="254"/>
      <c r="YL3" s="254"/>
      <c r="YM3" s="254"/>
      <c r="YN3" s="254"/>
      <c r="YO3" s="254"/>
      <c r="YP3" s="254"/>
      <c r="YQ3" s="254"/>
      <c r="YR3" s="254"/>
      <c r="YS3" s="254"/>
      <c r="YT3" s="254"/>
      <c r="YU3" s="254"/>
      <c r="YV3" s="254"/>
      <c r="YW3" s="254"/>
      <c r="YX3" s="254"/>
      <c r="YY3" s="254"/>
      <c r="YZ3" s="254"/>
      <c r="ZA3" s="254"/>
      <c r="ZB3" s="254"/>
      <c r="ZC3" s="254"/>
      <c r="ZD3" s="254"/>
      <c r="ZE3" s="254"/>
      <c r="ZF3" s="254"/>
      <c r="ZG3" s="254"/>
      <c r="ZH3" s="254"/>
      <c r="ZI3" s="254"/>
      <c r="ZJ3" s="254"/>
      <c r="ZK3" s="254"/>
      <c r="ZL3" s="254"/>
      <c r="ZM3" s="254"/>
      <c r="ZN3" s="254"/>
      <c r="ZO3" s="254"/>
      <c r="ZP3" s="254"/>
      <c r="ZQ3" s="254"/>
      <c r="ZR3" s="254"/>
      <c r="ZS3" s="254"/>
      <c r="ZT3" s="254"/>
      <c r="ZU3" s="254"/>
      <c r="ZV3" s="254"/>
      <c r="ZW3" s="254"/>
      <c r="ZX3" s="254"/>
      <c r="ZY3" s="254"/>
      <c r="ZZ3" s="254"/>
      <c r="AAA3" s="254"/>
      <c r="AAB3" s="254"/>
      <c r="AAC3" s="254"/>
      <c r="AAD3" s="254"/>
      <c r="AAE3" s="254"/>
      <c r="AAF3" s="254"/>
      <c r="AAG3" s="254"/>
      <c r="AAH3" s="254"/>
      <c r="AAI3" s="254"/>
      <c r="AAJ3" s="254"/>
      <c r="AAK3" s="254"/>
      <c r="AAL3" s="254"/>
      <c r="AAM3" s="254"/>
      <c r="AAN3" s="254"/>
      <c r="AAO3" s="254"/>
      <c r="AAP3" s="254"/>
      <c r="AAQ3" s="254"/>
      <c r="AAR3" s="254"/>
      <c r="AAS3" s="254"/>
      <c r="AAT3" s="254"/>
      <c r="AAU3" s="254"/>
      <c r="AAV3" s="254"/>
      <c r="AAW3" s="254"/>
      <c r="AAX3" s="254"/>
      <c r="AAY3" s="254"/>
      <c r="AAZ3" s="254"/>
      <c r="ABA3" s="254"/>
      <c r="ABB3" s="254"/>
      <c r="ABC3" s="254"/>
      <c r="ABD3" s="254"/>
      <c r="ABE3" s="254"/>
      <c r="ABF3" s="254"/>
      <c r="ABG3" s="254"/>
      <c r="ABH3" s="254"/>
      <c r="ABI3" s="254"/>
      <c r="ABJ3" s="254"/>
      <c r="ABK3" s="254"/>
      <c r="ABL3" s="254"/>
      <c r="ABM3" s="254"/>
      <c r="ABN3" s="254"/>
      <c r="ABO3" s="254"/>
      <c r="ABP3" s="254"/>
      <c r="ABQ3" s="254"/>
      <c r="ABR3" s="254"/>
      <c r="ABS3" s="254"/>
      <c r="ABT3" s="254"/>
      <c r="ABU3" s="254"/>
      <c r="ABV3" s="254"/>
      <c r="ABW3" s="254"/>
      <c r="ABX3" s="254"/>
      <c r="ABY3" s="254"/>
      <c r="ABZ3" s="254"/>
      <c r="ACA3" s="254"/>
      <c r="ACB3" s="254"/>
      <c r="ACC3" s="254"/>
      <c r="ACD3" s="254"/>
      <c r="ACE3" s="254"/>
      <c r="ACF3" s="254"/>
      <c r="ACG3" s="254"/>
      <c r="ACH3" s="254"/>
      <c r="ACI3" s="254"/>
      <c r="ACJ3" s="254"/>
      <c r="ACK3" s="254"/>
      <c r="ACL3" s="254"/>
      <c r="ACM3" s="254"/>
      <c r="ACN3" s="254"/>
      <c r="ACO3" s="254"/>
      <c r="ACP3" s="254"/>
      <c r="ACQ3" s="254"/>
      <c r="ACR3" s="254"/>
      <c r="ACS3" s="254"/>
      <c r="ACT3" s="254"/>
      <c r="ACU3" s="254"/>
      <c r="ACV3" s="254"/>
      <c r="ACW3" s="254"/>
      <c r="ACX3" s="254"/>
      <c r="ACY3" s="254"/>
      <c r="ACZ3" s="254"/>
      <c r="ADA3" s="254"/>
      <c r="ADB3" s="254"/>
      <c r="ADC3" s="254"/>
      <c r="ADD3" s="254"/>
      <c r="ADE3" s="254"/>
      <c r="ADF3" s="254"/>
      <c r="ADG3" s="254"/>
      <c r="ADH3" s="254"/>
      <c r="ADI3" s="254"/>
      <c r="ADJ3" s="254"/>
      <c r="ADK3" s="254"/>
      <c r="ADL3" s="254"/>
      <c r="ADM3" s="254"/>
      <c r="ADN3" s="254"/>
      <c r="ADO3" s="254"/>
      <c r="ADP3" s="254"/>
      <c r="ADQ3" s="254"/>
      <c r="ADR3" s="254"/>
      <c r="ADS3" s="254"/>
      <c r="ADT3" s="254"/>
      <c r="ADU3" s="254"/>
      <c r="ADV3" s="254"/>
      <c r="ADW3" s="254"/>
      <c r="ADX3" s="254"/>
      <c r="ADY3" s="254"/>
      <c r="ADZ3" s="254"/>
      <c r="AEA3" s="254"/>
      <c r="AEB3" s="254"/>
      <c r="AEC3" s="254"/>
      <c r="AED3" s="254"/>
      <c r="AEE3" s="254"/>
      <c r="AEF3" s="254"/>
      <c r="AEG3" s="254"/>
      <c r="AEH3" s="254"/>
      <c r="AEI3" s="254"/>
      <c r="AEJ3" s="254"/>
      <c r="AEK3" s="254"/>
      <c r="AEL3" s="254"/>
      <c r="AEM3" s="254"/>
      <c r="AEN3" s="254"/>
      <c r="AEO3" s="254"/>
      <c r="AEP3" s="254"/>
      <c r="AEQ3" s="254"/>
      <c r="AER3" s="254"/>
      <c r="AES3" s="254"/>
      <c r="AET3" s="254"/>
      <c r="AEU3" s="254"/>
      <c r="AEV3" s="254"/>
      <c r="AEW3" s="254"/>
      <c r="AEX3" s="254"/>
      <c r="AEY3" s="254"/>
      <c r="AEZ3" s="254"/>
      <c r="AFA3" s="254"/>
      <c r="AFB3" s="254"/>
      <c r="AFC3" s="254"/>
      <c r="AFD3" s="254"/>
      <c r="AFE3" s="254"/>
      <c r="AFF3" s="254"/>
      <c r="AFG3" s="254"/>
      <c r="AFH3" s="254"/>
      <c r="AFI3" s="254"/>
      <c r="AFJ3" s="254"/>
      <c r="AFK3" s="254"/>
      <c r="AFL3" s="254"/>
      <c r="AFM3" s="254"/>
      <c r="AFN3" s="254"/>
      <c r="AFO3" s="254"/>
      <c r="AFP3" s="254"/>
      <c r="AFQ3" s="254"/>
      <c r="AFR3" s="254"/>
      <c r="AFS3" s="254"/>
      <c r="AFT3" s="254"/>
      <c r="AFU3" s="254"/>
      <c r="AFV3" s="254"/>
      <c r="AFW3" s="254"/>
      <c r="AFX3" s="254"/>
      <c r="AFY3" s="254"/>
      <c r="AFZ3" s="254"/>
      <c r="AGA3" s="254"/>
      <c r="AGB3" s="254"/>
      <c r="AGC3" s="254"/>
      <c r="AGD3" s="254"/>
      <c r="AGE3" s="254"/>
      <c r="AGF3" s="254"/>
      <c r="AGG3" s="254"/>
      <c r="AGH3" s="254"/>
      <c r="AGI3" s="254"/>
      <c r="AGJ3" s="254"/>
      <c r="AGK3" s="254"/>
      <c r="AGL3" s="254"/>
      <c r="AGM3" s="254"/>
      <c r="AGN3" s="254"/>
      <c r="AGO3" s="254"/>
      <c r="AGP3" s="254"/>
      <c r="AGQ3" s="254"/>
      <c r="AGR3" s="254"/>
      <c r="AGS3" s="254"/>
      <c r="AGT3" s="254"/>
      <c r="AGU3" s="254"/>
      <c r="AGV3" s="254"/>
      <c r="AGW3" s="254"/>
      <c r="AGX3" s="254"/>
      <c r="AGY3" s="254"/>
      <c r="AGZ3" s="254"/>
      <c r="AHA3" s="254"/>
      <c r="AHB3" s="254"/>
      <c r="AHC3" s="254"/>
      <c r="AHD3" s="254"/>
      <c r="AHE3" s="254"/>
      <c r="AHF3" s="254"/>
      <c r="AHG3" s="254"/>
      <c r="AHH3" s="254"/>
      <c r="AHI3" s="254"/>
      <c r="AHJ3" s="254"/>
      <c r="AHK3" s="254"/>
      <c r="AHL3" s="254"/>
      <c r="AHM3" s="254"/>
      <c r="AHN3" s="254"/>
      <c r="AHO3" s="254"/>
      <c r="AHP3" s="254"/>
      <c r="AHQ3" s="254"/>
      <c r="AHR3" s="254"/>
      <c r="AHS3" s="254"/>
      <c r="AHT3" s="254"/>
      <c r="AHU3" s="254"/>
      <c r="AHV3" s="254"/>
      <c r="AHW3" s="254"/>
      <c r="AHX3" s="254"/>
      <c r="AHY3" s="254"/>
      <c r="AHZ3" s="254"/>
      <c r="AIA3" s="254"/>
      <c r="AIB3" s="254"/>
      <c r="AIC3" s="254"/>
      <c r="AID3" s="254"/>
      <c r="AIE3" s="254"/>
      <c r="AIF3" s="254"/>
      <c r="AIG3" s="254"/>
      <c r="AIH3" s="254"/>
      <c r="AII3" s="254"/>
      <c r="AIJ3" s="254"/>
      <c r="AIK3" s="254"/>
      <c r="AIL3" s="254"/>
      <c r="AIM3" s="254"/>
      <c r="AIN3" s="254"/>
      <c r="AIO3" s="254"/>
      <c r="AIP3" s="254"/>
      <c r="AIQ3" s="254"/>
      <c r="AIR3" s="254"/>
      <c r="AIS3" s="254"/>
      <c r="AIT3" s="254"/>
      <c r="AIU3" s="254"/>
      <c r="AIV3" s="254"/>
      <c r="AIW3" s="254"/>
      <c r="AIX3" s="254"/>
      <c r="AIY3" s="254"/>
      <c r="AIZ3" s="254"/>
      <c r="AJA3" s="254"/>
      <c r="AJB3" s="254"/>
      <c r="AJC3" s="254"/>
      <c r="AJD3" s="254"/>
      <c r="AJE3" s="254"/>
      <c r="AJF3" s="254"/>
      <c r="AJG3" s="254"/>
      <c r="AJH3" s="254"/>
      <c r="AJI3" s="254"/>
      <c r="AJJ3" s="254"/>
      <c r="AJK3" s="254"/>
      <c r="AJL3" s="254"/>
      <c r="AJM3" s="254"/>
      <c r="AJN3" s="254"/>
      <c r="AJO3" s="254"/>
      <c r="AJP3" s="254"/>
      <c r="AJQ3" s="254"/>
      <c r="AJR3" s="254"/>
      <c r="AJS3" s="254"/>
      <c r="AJT3" s="254"/>
      <c r="AJU3" s="254"/>
      <c r="AJV3" s="254"/>
      <c r="AJW3" s="254"/>
      <c r="AJX3" s="254"/>
      <c r="AJY3" s="254"/>
      <c r="AJZ3" s="254"/>
      <c r="AKA3" s="254"/>
      <c r="AKB3" s="254"/>
      <c r="AKC3" s="254"/>
      <c r="AKD3" s="254"/>
      <c r="AKE3" s="254"/>
      <c r="AKF3" s="254"/>
      <c r="AKG3" s="254"/>
      <c r="AKH3" s="254"/>
      <c r="AKI3" s="254"/>
      <c r="AKJ3" s="254"/>
      <c r="AKK3" s="254"/>
      <c r="AKL3" s="254"/>
      <c r="AKM3" s="254"/>
      <c r="AKN3" s="254"/>
      <c r="AKO3" s="254"/>
      <c r="AKP3" s="254"/>
      <c r="AKQ3" s="254"/>
      <c r="AKR3" s="254"/>
      <c r="AKS3" s="254"/>
      <c r="AKT3" s="254"/>
      <c r="AKU3" s="254"/>
      <c r="AKV3" s="254"/>
      <c r="AKW3" s="254"/>
      <c r="AKX3" s="254"/>
      <c r="AKY3" s="254"/>
      <c r="AKZ3" s="254"/>
      <c r="ALA3" s="254"/>
      <c r="ALB3" s="254"/>
      <c r="ALC3" s="254"/>
      <c r="ALD3" s="254"/>
      <c r="ALE3" s="254"/>
      <c r="ALF3" s="254"/>
      <c r="ALG3" s="254"/>
      <c r="ALH3" s="254"/>
      <c r="ALI3" s="254"/>
      <c r="ALJ3" s="254"/>
      <c r="ALK3" s="254"/>
      <c r="ALL3" s="254"/>
      <c r="ALM3" s="254"/>
      <c r="ALN3" s="254"/>
      <c r="ALO3" s="254"/>
      <c r="ALP3" s="254"/>
      <c r="ALQ3" s="254"/>
      <c r="ALR3" s="254"/>
      <c r="ALS3" s="254"/>
      <c r="ALT3" s="254"/>
      <c r="ALU3" s="254"/>
      <c r="ALV3" s="254"/>
      <c r="ALW3" s="254"/>
      <c r="ALX3" s="254"/>
      <c r="ALY3" s="254"/>
      <c r="ALZ3" s="254"/>
      <c r="AMA3" s="254"/>
      <c r="AMB3" s="254"/>
      <c r="AMC3" s="254"/>
      <c r="AMD3" s="254"/>
      <c r="AME3" s="254"/>
      <c r="AMF3" s="254"/>
      <c r="AMG3" s="254"/>
      <c r="AMH3" s="254"/>
      <c r="AMI3" s="254"/>
      <c r="AMJ3" s="254"/>
      <c r="AMK3" s="254"/>
      <c r="AML3" s="254"/>
      <c r="AMM3" s="254"/>
      <c r="AMN3" s="254"/>
      <c r="AMO3" s="254"/>
      <c r="AMP3" s="254"/>
      <c r="AMQ3" s="254"/>
      <c r="AMR3" s="254"/>
      <c r="AMS3" s="254"/>
      <c r="AMT3" s="254"/>
      <c r="AMU3" s="254"/>
      <c r="AMV3" s="254"/>
      <c r="AMW3" s="254"/>
      <c r="AMX3" s="254"/>
      <c r="AMY3" s="254"/>
      <c r="AMZ3" s="254"/>
      <c r="ANA3" s="254"/>
      <c r="ANB3" s="254"/>
      <c r="ANC3" s="254"/>
      <c r="AND3" s="254"/>
      <c r="ANE3" s="254"/>
      <c r="ANF3" s="254"/>
      <c r="ANG3" s="254"/>
      <c r="ANH3" s="254"/>
      <c r="ANI3" s="254"/>
      <c r="ANJ3" s="254"/>
      <c r="ANK3" s="254"/>
      <c r="ANL3" s="254"/>
      <c r="ANM3" s="254"/>
      <c r="ANN3" s="254"/>
      <c r="ANO3" s="254"/>
      <c r="ANP3" s="254"/>
      <c r="ANQ3" s="254"/>
      <c r="ANR3" s="254"/>
      <c r="ANS3" s="254"/>
      <c r="ANT3" s="254"/>
      <c r="ANU3" s="254"/>
      <c r="ANV3" s="254"/>
      <c r="ANW3" s="254"/>
      <c r="ANX3" s="254"/>
      <c r="ANY3" s="254"/>
      <c r="ANZ3" s="254"/>
      <c r="AOA3" s="254"/>
      <c r="AOB3" s="254"/>
      <c r="AOC3" s="254"/>
      <c r="AOD3" s="254"/>
      <c r="AOE3" s="254"/>
      <c r="AOF3" s="254"/>
      <c r="AOG3" s="254"/>
      <c r="AOH3" s="254"/>
      <c r="AOI3" s="254"/>
      <c r="AOJ3" s="254"/>
      <c r="AOK3" s="254"/>
      <c r="AOL3" s="254"/>
      <c r="AOM3" s="254"/>
      <c r="AON3" s="254"/>
      <c r="AOO3" s="254"/>
      <c r="AOP3" s="254"/>
      <c r="AOQ3" s="254"/>
      <c r="AOR3" s="254"/>
      <c r="AOS3" s="254"/>
      <c r="AOT3" s="254"/>
      <c r="AOU3" s="254"/>
      <c r="AOV3" s="254"/>
      <c r="AOW3" s="254"/>
      <c r="AOX3" s="254"/>
      <c r="AOY3" s="254"/>
      <c r="AOZ3" s="254"/>
      <c r="APA3" s="254"/>
      <c r="APB3" s="254"/>
      <c r="APC3" s="254"/>
      <c r="APD3" s="254"/>
      <c r="APE3" s="254"/>
      <c r="APF3" s="254"/>
      <c r="APG3" s="254"/>
      <c r="APH3" s="254"/>
      <c r="API3" s="254"/>
      <c r="APJ3" s="254"/>
      <c r="APK3" s="254"/>
      <c r="APL3" s="254"/>
      <c r="APM3" s="254"/>
      <c r="APN3" s="254"/>
      <c r="APO3" s="254"/>
      <c r="APP3" s="254"/>
      <c r="APQ3" s="254"/>
      <c r="APR3" s="254"/>
      <c r="APS3" s="254"/>
      <c r="APT3" s="254"/>
      <c r="APU3" s="254"/>
      <c r="APV3" s="254"/>
      <c r="APW3" s="254"/>
      <c r="APX3" s="254"/>
      <c r="APY3" s="254"/>
      <c r="APZ3" s="254"/>
      <c r="AQA3" s="254"/>
      <c r="AQB3" s="254"/>
      <c r="AQC3" s="254"/>
      <c r="AQD3" s="254"/>
      <c r="AQE3" s="254"/>
      <c r="AQF3" s="254"/>
      <c r="AQG3" s="254"/>
      <c r="AQH3" s="254"/>
      <c r="AQI3" s="254"/>
      <c r="AQJ3" s="254"/>
      <c r="AQK3" s="254"/>
      <c r="AQL3" s="254"/>
      <c r="AQM3" s="254"/>
      <c r="AQN3" s="254"/>
      <c r="AQO3" s="254"/>
      <c r="AQP3" s="254"/>
      <c r="AQQ3" s="254"/>
      <c r="AQR3" s="254"/>
      <c r="AQS3" s="254"/>
      <c r="AQT3" s="254"/>
      <c r="AQU3" s="254"/>
      <c r="AQV3" s="254"/>
      <c r="AQW3" s="254"/>
      <c r="AQX3" s="254"/>
      <c r="AQY3" s="254"/>
      <c r="AQZ3" s="254"/>
      <c r="ARA3" s="254"/>
      <c r="ARB3" s="254"/>
      <c r="ARC3" s="254"/>
      <c r="ARD3" s="254"/>
      <c r="ARE3" s="254"/>
      <c r="ARF3" s="254"/>
      <c r="ARG3" s="254"/>
      <c r="ARH3" s="254"/>
      <c r="ARI3" s="254"/>
      <c r="ARJ3" s="254"/>
      <c r="ARK3" s="254"/>
      <c r="ARL3" s="254"/>
      <c r="ARM3" s="254"/>
      <c r="ARN3" s="254"/>
      <c r="ARO3" s="254"/>
      <c r="ARP3" s="254"/>
      <c r="ARQ3" s="254"/>
      <c r="ARR3" s="254"/>
      <c r="ARS3" s="254"/>
      <c r="ART3" s="254"/>
      <c r="ARU3" s="254"/>
      <c r="ARV3" s="254"/>
      <c r="ARW3" s="254"/>
      <c r="ARX3" s="254"/>
      <c r="ARY3" s="254"/>
      <c r="ARZ3" s="254"/>
      <c r="ASA3" s="254"/>
      <c r="ASB3" s="254"/>
      <c r="ASC3" s="254"/>
      <c r="ASD3" s="254"/>
      <c r="ASE3" s="254"/>
      <c r="ASF3" s="254"/>
      <c r="ASG3" s="254"/>
      <c r="ASH3" s="254"/>
      <c r="ASI3" s="254"/>
      <c r="ASJ3" s="254"/>
      <c r="ASK3" s="254"/>
      <c r="ASL3" s="254"/>
      <c r="ASM3" s="254"/>
      <c r="ASN3" s="254"/>
      <c r="ASO3" s="254"/>
      <c r="ASP3" s="254"/>
      <c r="ASQ3" s="254"/>
      <c r="ASR3" s="254"/>
      <c r="ASS3" s="254"/>
      <c r="AST3" s="254"/>
      <c r="ASU3" s="254"/>
      <c r="ASV3" s="254"/>
      <c r="ASW3" s="254"/>
      <c r="ASX3" s="254"/>
      <c r="ASY3" s="254"/>
      <c r="ASZ3" s="254"/>
      <c r="ATA3" s="254"/>
      <c r="ATB3" s="254"/>
      <c r="ATC3" s="254"/>
      <c r="ATD3" s="254"/>
      <c r="ATE3" s="254"/>
      <c r="ATF3" s="254"/>
      <c r="ATG3" s="254"/>
      <c r="ATH3" s="254"/>
      <c r="ATI3" s="254"/>
      <c r="ATJ3" s="254"/>
      <c r="ATK3" s="254"/>
      <c r="ATL3" s="254"/>
      <c r="ATM3" s="254"/>
      <c r="ATN3" s="254"/>
      <c r="ATO3" s="254"/>
      <c r="ATP3" s="254"/>
      <c r="ATQ3" s="254"/>
      <c r="ATR3" s="254"/>
      <c r="ATS3" s="254"/>
      <c r="ATT3" s="254"/>
      <c r="ATU3" s="254"/>
      <c r="ATV3" s="254"/>
      <c r="ATW3" s="254"/>
      <c r="ATX3" s="254"/>
      <c r="ATY3" s="254"/>
      <c r="ATZ3" s="254"/>
      <c r="AUA3" s="254"/>
      <c r="AUB3" s="254"/>
      <c r="AUC3" s="254"/>
      <c r="AUD3" s="254"/>
      <c r="AUE3" s="254"/>
      <c r="AUF3" s="254"/>
      <c r="AUG3" s="254"/>
      <c r="AUH3" s="254"/>
      <c r="AUI3" s="254"/>
      <c r="AUJ3" s="254"/>
      <c r="AUK3" s="254"/>
      <c r="AUL3" s="254"/>
      <c r="AUM3" s="254"/>
      <c r="AUN3" s="254"/>
      <c r="AUO3" s="254"/>
      <c r="AUP3" s="254"/>
      <c r="AUQ3" s="254"/>
      <c r="AUR3" s="254"/>
      <c r="AUS3" s="254"/>
      <c r="AUT3" s="254"/>
      <c r="AUU3" s="254"/>
      <c r="AUV3" s="254"/>
      <c r="AUW3" s="254"/>
      <c r="AUX3" s="254"/>
      <c r="AUY3" s="254"/>
      <c r="AUZ3" s="254"/>
      <c r="AVA3" s="254"/>
      <c r="AVB3" s="254"/>
      <c r="AVC3" s="254"/>
      <c r="AVD3" s="254"/>
      <c r="AVE3" s="254"/>
      <c r="AVF3" s="254"/>
      <c r="AVG3" s="254"/>
      <c r="AVH3" s="254"/>
      <c r="AVI3" s="254"/>
      <c r="AVJ3" s="254"/>
      <c r="AVK3" s="254"/>
      <c r="AVL3" s="254"/>
      <c r="AVM3" s="254"/>
      <c r="AVN3" s="254"/>
      <c r="AVO3" s="254"/>
      <c r="AVP3" s="254"/>
      <c r="AVQ3" s="254"/>
      <c r="AVR3" s="254"/>
      <c r="AVS3" s="254"/>
      <c r="AVT3" s="254"/>
      <c r="AVU3" s="254"/>
      <c r="AVV3" s="254"/>
      <c r="AVW3" s="254"/>
      <c r="AVX3" s="254"/>
      <c r="AVY3" s="254"/>
      <c r="AVZ3" s="254"/>
      <c r="AWA3" s="254"/>
      <c r="AWB3" s="254"/>
      <c r="AWC3" s="254"/>
      <c r="AWD3" s="254"/>
      <c r="AWE3" s="254"/>
      <c r="AWF3" s="254"/>
      <c r="AWG3" s="254"/>
      <c r="AWH3" s="254"/>
      <c r="AWI3" s="254"/>
      <c r="AWJ3" s="254"/>
      <c r="AWK3" s="254"/>
      <c r="AWL3" s="254"/>
      <c r="AWM3" s="254"/>
      <c r="AWN3" s="254"/>
      <c r="AWO3" s="254"/>
      <c r="AWP3" s="254"/>
      <c r="AWQ3" s="254"/>
      <c r="AWR3" s="254"/>
      <c r="AWS3" s="254"/>
      <c r="AWT3" s="254"/>
      <c r="AWU3" s="254"/>
      <c r="AWV3" s="254"/>
      <c r="AWW3" s="254"/>
      <c r="AWX3" s="254"/>
      <c r="AWY3" s="254"/>
      <c r="AWZ3" s="254"/>
      <c r="AXA3" s="254"/>
      <c r="AXB3" s="254"/>
      <c r="AXC3" s="254"/>
      <c r="AXD3" s="254"/>
      <c r="AXE3" s="254"/>
      <c r="AXF3" s="254"/>
      <c r="AXG3" s="254"/>
      <c r="AXH3" s="254"/>
      <c r="AXI3" s="254"/>
      <c r="AXJ3" s="254"/>
      <c r="AXK3" s="254"/>
      <c r="AXL3" s="254"/>
      <c r="AXM3" s="254"/>
      <c r="AXN3" s="254"/>
      <c r="AXO3" s="254"/>
      <c r="AXP3" s="254"/>
      <c r="AXQ3" s="254"/>
      <c r="AXR3" s="254"/>
      <c r="AXS3" s="254"/>
      <c r="AXT3" s="254"/>
      <c r="AXU3" s="254"/>
      <c r="AXV3" s="254"/>
      <c r="AXW3" s="254"/>
      <c r="AXX3" s="254"/>
      <c r="AXY3" s="254"/>
      <c r="AXZ3" s="254"/>
      <c r="AYA3" s="254"/>
      <c r="AYB3" s="254"/>
      <c r="AYC3" s="254"/>
      <c r="AYD3" s="254"/>
      <c r="AYE3" s="254"/>
      <c r="AYF3" s="254"/>
      <c r="AYG3" s="254"/>
      <c r="AYH3" s="254"/>
      <c r="AYI3" s="254"/>
      <c r="AYJ3" s="254"/>
      <c r="AYK3" s="254"/>
      <c r="AYL3" s="254"/>
      <c r="AYM3" s="254"/>
      <c r="AYN3" s="254"/>
      <c r="AYO3" s="254"/>
      <c r="AYP3" s="254"/>
      <c r="AYQ3" s="254"/>
      <c r="AYR3" s="254"/>
      <c r="AYS3" s="254"/>
      <c r="AYT3" s="254"/>
      <c r="AYU3" s="254"/>
      <c r="AYV3" s="254"/>
      <c r="AYW3" s="254"/>
      <c r="AYX3" s="254"/>
      <c r="AYY3" s="254"/>
      <c r="AYZ3" s="254"/>
      <c r="AZA3" s="254"/>
      <c r="AZB3" s="254"/>
      <c r="AZC3" s="254"/>
      <c r="AZD3" s="254"/>
      <c r="AZE3" s="254"/>
      <c r="AZF3" s="254"/>
      <c r="AZG3" s="254"/>
      <c r="AZH3" s="254"/>
      <c r="AZI3" s="254"/>
      <c r="AZJ3" s="254"/>
      <c r="AZK3" s="254"/>
      <c r="AZL3" s="254"/>
      <c r="AZM3" s="254"/>
      <c r="AZN3" s="254"/>
      <c r="AZO3" s="254"/>
      <c r="AZP3" s="254"/>
      <c r="AZQ3" s="254"/>
      <c r="AZR3" s="254"/>
      <c r="AZS3" s="254"/>
      <c r="AZT3" s="254"/>
      <c r="AZU3" s="254"/>
      <c r="AZV3" s="254"/>
      <c r="AZW3" s="254"/>
      <c r="AZX3" s="254"/>
      <c r="AZY3" s="254"/>
      <c r="AZZ3" s="254"/>
      <c r="BAA3" s="254"/>
      <c r="BAB3" s="254"/>
      <c r="BAC3" s="254"/>
      <c r="BAD3" s="254"/>
      <c r="BAE3" s="254"/>
      <c r="BAF3" s="254"/>
      <c r="BAG3" s="254"/>
      <c r="BAH3" s="254"/>
      <c r="BAI3" s="254"/>
      <c r="BAJ3" s="254"/>
      <c r="BAK3" s="254"/>
      <c r="BAL3" s="254"/>
      <c r="BAM3" s="254"/>
      <c r="BAN3" s="254"/>
      <c r="BAO3" s="254"/>
      <c r="BAP3" s="254"/>
      <c r="BAQ3" s="254"/>
      <c r="BAR3" s="254"/>
      <c r="BAS3" s="254"/>
      <c r="BAT3" s="254"/>
      <c r="BAU3" s="254"/>
      <c r="BAV3" s="254"/>
      <c r="BAW3" s="254"/>
      <c r="BAX3" s="254"/>
      <c r="BAY3" s="254"/>
      <c r="BAZ3" s="254"/>
      <c r="BBA3" s="254"/>
      <c r="BBB3" s="254"/>
      <c r="BBC3" s="254"/>
      <c r="BBD3" s="254"/>
      <c r="BBE3" s="254"/>
      <c r="BBF3" s="254"/>
      <c r="BBG3" s="254"/>
      <c r="BBH3" s="254"/>
      <c r="BBI3" s="254"/>
      <c r="BBJ3" s="254"/>
      <c r="BBK3" s="254"/>
      <c r="BBL3" s="254"/>
      <c r="BBM3" s="254"/>
      <c r="BBN3" s="254"/>
      <c r="BBO3" s="254"/>
      <c r="BBP3" s="254"/>
      <c r="BBQ3" s="254"/>
      <c r="BBR3" s="254"/>
      <c r="BBS3" s="254"/>
      <c r="BBT3" s="254"/>
      <c r="BBU3" s="254"/>
      <c r="BBV3" s="254"/>
      <c r="BBW3" s="254"/>
      <c r="BBX3" s="254"/>
      <c r="BBY3" s="254"/>
      <c r="BBZ3" s="254"/>
      <c r="BCA3" s="254"/>
      <c r="BCB3" s="254"/>
      <c r="BCC3" s="254"/>
      <c r="BCD3" s="254"/>
      <c r="BCE3" s="254"/>
      <c r="BCF3" s="254"/>
      <c r="BCG3" s="254"/>
      <c r="BCH3" s="254"/>
      <c r="BCI3" s="254"/>
      <c r="BCJ3" s="254"/>
      <c r="BCK3" s="254"/>
      <c r="BCL3" s="254"/>
      <c r="BCM3" s="254"/>
      <c r="BCN3" s="254"/>
      <c r="BCO3" s="254"/>
      <c r="BCP3" s="254"/>
      <c r="BCQ3" s="254"/>
      <c r="BCR3" s="254"/>
      <c r="BCS3" s="254"/>
      <c r="BCT3" s="254"/>
      <c r="BCU3" s="254"/>
      <c r="BCV3" s="254"/>
      <c r="BCW3" s="254"/>
      <c r="BCX3" s="254"/>
      <c r="BCY3" s="254"/>
      <c r="BCZ3" s="254"/>
      <c r="BDA3" s="254"/>
      <c r="BDB3" s="254"/>
      <c r="BDC3" s="254"/>
      <c r="BDD3" s="254"/>
      <c r="BDE3" s="254"/>
      <c r="BDF3" s="254"/>
      <c r="BDG3" s="254"/>
      <c r="BDH3" s="254"/>
      <c r="BDI3" s="254"/>
      <c r="BDJ3" s="254"/>
      <c r="BDK3" s="254"/>
      <c r="BDL3" s="254"/>
      <c r="BDM3" s="254"/>
      <c r="BDN3" s="254"/>
      <c r="BDO3" s="254"/>
      <c r="BDP3" s="254"/>
      <c r="BDQ3" s="254"/>
      <c r="BDR3" s="254"/>
      <c r="BDS3" s="254"/>
      <c r="BDT3" s="254"/>
      <c r="BDU3" s="254"/>
      <c r="BDV3" s="254"/>
      <c r="BDW3" s="254"/>
      <c r="BDX3" s="254"/>
      <c r="BDY3" s="254"/>
      <c r="BDZ3" s="254"/>
      <c r="BEA3" s="254"/>
      <c r="BEB3" s="254"/>
      <c r="BEC3" s="254"/>
      <c r="BED3" s="254"/>
      <c r="BEE3" s="254"/>
      <c r="BEF3" s="254"/>
      <c r="BEG3" s="254"/>
      <c r="BEH3" s="254"/>
      <c r="BEI3" s="254"/>
      <c r="BEJ3" s="254"/>
      <c r="BEK3" s="254"/>
      <c r="BEL3" s="254"/>
      <c r="BEM3" s="254"/>
      <c r="BEN3" s="254"/>
      <c r="BEO3" s="254"/>
      <c r="BEP3" s="254"/>
      <c r="BEQ3" s="254"/>
      <c r="BER3" s="254"/>
      <c r="BES3" s="254"/>
      <c r="BET3" s="254"/>
      <c r="BEU3" s="254"/>
      <c r="BEV3" s="254"/>
      <c r="BEW3" s="254"/>
      <c r="BEX3" s="254"/>
      <c r="BEY3" s="254"/>
      <c r="BEZ3" s="254"/>
      <c r="BFA3" s="254"/>
      <c r="BFB3" s="254"/>
      <c r="BFC3" s="254"/>
      <c r="BFD3" s="254"/>
      <c r="BFE3" s="254"/>
      <c r="BFF3" s="254"/>
      <c r="BFG3" s="254"/>
      <c r="BFH3" s="254"/>
      <c r="BFI3" s="254"/>
      <c r="BFJ3" s="254"/>
      <c r="BFK3" s="254"/>
      <c r="BFL3" s="254"/>
      <c r="BFM3" s="254"/>
      <c r="BFN3" s="254"/>
      <c r="BFO3" s="254"/>
      <c r="BFP3" s="254"/>
      <c r="BFQ3" s="254"/>
      <c r="BFR3" s="254"/>
      <c r="BFS3" s="254"/>
      <c r="BFT3" s="254"/>
      <c r="BFU3" s="254"/>
      <c r="BFV3" s="254"/>
      <c r="BFW3" s="254"/>
      <c r="BFX3" s="254"/>
      <c r="BFY3" s="254"/>
      <c r="BFZ3" s="254"/>
      <c r="BGA3" s="254"/>
      <c r="BGB3" s="254"/>
      <c r="BGC3" s="254"/>
      <c r="BGD3" s="254"/>
      <c r="BGE3" s="254"/>
      <c r="BGF3" s="254"/>
      <c r="BGG3" s="254"/>
      <c r="BGH3" s="254"/>
      <c r="BGI3" s="254"/>
      <c r="BGJ3" s="254"/>
      <c r="BGK3" s="254"/>
      <c r="BGL3" s="254"/>
      <c r="BGM3" s="254"/>
      <c r="BGN3" s="254"/>
      <c r="BGO3" s="254"/>
      <c r="BGP3" s="254"/>
      <c r="BGQ3" s="254"/>
      <c r="BGR3" s="254"/>
      <c r="BGS3" s="254"/>
      <c r="BGT3" s="254"/>
      <c r="BGU3" s="254"/>
      <c r="BGV3" s="254"/>
      <c r="BGW3" s="254"/>
      <c r="BGX3" s="254"/>
      <c r="BGY3" s="254"/>
      <c r="BGZ3" s="254"/>
      <c r="BHA3" s="254"/>
      <c r="BHB3" s="254"/>
      <c r="BHC3" s="254"/>
      <c r="BHD3" s="254"/>
      <c r="BHE3" s="254"/>
      <c r="BHF3" s="254"/>
      <c r="BHG3" s="254"/>
      <c r="BHH3" s="254"/>
      <c r="BHI3" s="254"/>
      <c r="BHJ3" s="254"/>
      <c r="BHK3" s="254"/>
      <c r="BHL3" s="254"/>
      <c r="BHM3" s="254"/>
      <c r="BHN3" s="254"/>
      <c r="BHO3" s="254"/>
      <c r="BHP3" s="254"/>
      <c r="BHQ3" s="254"/>
      <c r="BHR3" s="254"/>
      <c r="BHS3" s="254"/>
      <c r="BHT3" s="254"/>
      <c r="BHU3" s="254"/>
      <c r="BHV3" s="254"/>
      <c r="BHW3" s="254"/>
      <c r="BHX3" s="254"/>
      <c r="BHY3" s="254"/>
      <c r="BHZ3" s="254"/>
      <c r="BIA3" s="254"/>
      <c r="BIB3" s="254"/>
      <c r="BIC3" s="254"/>
      <c r="BID3" s="254"/>
      <c r="BIE3" s="254"/>
      <c r="BIF3" s="254"/>
      <c r="BIG3" s="254"/>
      <c r="BIH3" s="254"/>
      <c r="BII3" s="254"/>
      <c r="BIJ3" s="254"/>
      <c r="BIK3" s="254"/>
      <c r="BIL3" s="254"/>
      <c r="BIM3" s="254"/>
      <c r="BIN3" s="254"/>
      <c r="BIO3" s="254"/>
      <c r="BIP3" s="254"/>
      <c r="BIQ3" s="254"/>
      <c r="BIR3" s="254"/>
      <c r="BIS3" s="254"/>
      <c r="BIT3" s="254"/>
      <c r="BIU3" s="254"/>
      <c r="BIV3" s="254"/>
      <c r="BIW3" s="254"/>
      <c r="BIX3" s="254"/>
      <c r="BIY3" s="254"/>
      <c r="BIZ3" s="254"/>
      <c r="BJA3" s="254"/>
      <c r="BJB3" s="254"/>
      <c r="BJC3" s="254"/>
      <c r="BJD3" s="254"/>
      <c r="BJE3" s="254"/>
      <c r="BJF3" s="254"/>
      <c r="BJG3" s="254"/>
      <c r="BJH3" s="254"/>
      <c r="BJI3" s="254"/>
      <c r="BJJ3" s="254"/>
      <c r="BJK3" s="254"/>
      <c r="BJL3" s="254"/>
      <c r="BJM3" s="254"/>
      <c r="BJN3" s="254"/>
      <c r="BJO3" s="254"/>
      <c r="BJP3" s="254"/>
      <c r="BJQ3" s="254"/>
      <c r="BJR3" s="254"/>
      <c r="BJS3" s="254"/>
      <c r="BJT3" s="254"/>
      <c r="BJU3" s="254"/>
      <c r="BJV3" s="254"/>
      <c r="BJW3" s="254"/>
      <c r="BJX3" s="254"/>
      <c r="BJY3" s="254"/>
      <c r="BJZ3" s="254"/>
      <c r="BKA3" s="254"/>
      <c r="BKB3" s="254"/>
      <c r="BKC3" s="254"/>
      <c r="BKD3" s="254"/>
      <c r="BKE3" s="254"/>
      <c r="BKF3" s="254"/>
      <c r="BKG3" s="254"/>
      <c r="BKH3" s="254"/>
      <c r="BKI3" s="254"/>
      <c r="BKJ3" s="254"/>
      <c r="BKK3" s="254"/>
      <c r="BKL3" s="254"/>
      <c r="BKM3" s="254"/>
      <c r="BKN3" s="254"/>
      <c r="BKO3" s="254"/>
      <c r="BKP3" s="254"/>
      <c r="BKQ3" s="254"/>
      <c r="BKR3" s="254"/>
      <c r="BKS3" s="254"/>
      <c r="BKT3" s="254"/>
      <c r="BKU3" s="254"/>
      <c r="BKV3" s="254"/>
      <c r="BKW3" s="254"/>
      <c r="BKX3" s="254"/>
      <c r="BKY3" s="254"/>
      <c r="BKZ3" s="254"/>
      <c r="BLA3" s="254"/>
      <c r="BLB3" s="254"/>
      <c r="BLC3" s="254"/>
      <c r="BLD3" s="254"/>
      <c r="BLE3" s="254"/>
      <c r="BLF3" s="254"/>
      <c r="BLG3" s="254"/>
      <c r="BLH3" s="254"/>
      <c r="BLI3" s="254"/>
      <c r="BLJ3" s="254"/>
      <c r="BLK3" s="254"/>
      <c r="BLL3" s="254"/>
      <c r="BLM3" s="254"/>
      <c r="BLN3" s="254"/>
      <c r="BLO3" s="254"/>
      <c r="BLP3" s="254"/>
      <c r="BLQ3" s="254"/>
      <c r="BLR3" s="254"/>
      <c r="BLS3" s="254"/>
      <c r="BLT3" s="254"/>
      <c r="BLU3" s="254"/>
      <c r="BLV3" s="254"/>
      <c r="BLW3" s="254"/>
      <c r="BLX3" s="254"/>
      <c r="BLY3" s="254"/>
      <c r="BLZ3" s="254"/>
      <c r="BMA3" s="254"/>
      <c r="BMB3" s="254"/>
      <c r="BMC3" s="254"/>
      <c r="BMD3" s="254"/>
      <c r="BME3" s="254"/>
      <c r="BMF3" s="254"/>
      <c r="BMG3" s="254"/>
      <c r="BMH3" s="254"/>
      <c r="BMI3" s="254"/>
      <c r="BMJ3" s="254"/>
      <c r="BMK3" s="254"/>
      <c r="BML3" s="254"/>
      <c r="BMM3" s="254"/>
      <c r="BMN3" s="254"/>
      <c r="BMO3" s="254"/>
      <c r="BMP3" s="254"/>
      <c r="BMQ3" s="254"/>
      <c r="BMR3" s="254"/>
      <c r="BMS3" s="254"/>
      <c r="BMT3" s="254"/>
      <c r="BMU3" s="254"/>
      <c r="BMV3" s="254"/>
      <c r="BMW3" s="254"/>
      <c r="BMX3" s="254"/>
      <c r="BMY3" s="254"/>
      <c r="BMZ3" s="254"/>
      <c r="BNA3" s="254"/>
      <c r="BNB3" s="254"/>
      <c r="BNC3" s="254"/>
      <c r="BND3" s="254"/>
      <c r="BNE3" s="254"/>
      <c r="BNF3" s="254"/>
      <c r="BNG3" s="254"/>
      <c r="BNH3" s="254"/>
      <c r="BNI3" s="254"/>
      <c r="BNJ3" s="254"/>
      <c r="BNK3" s="254"/>
      <c r="BNL3" s="254"/>
      <c r="BNM3" s="254"/>
      <c r="BNN3" s="254"/>
      <c r="BNO3" s="254"/>
      <c r="BNP3" s="254"/>
      <c r="BNQ3" s="254"/>
      <c r="BNR3" s="254"/>
      <c r="BNS3" s="254"/>
      <c r="BNT3" s="254"/>
      <c r="BNU3" s="254"/>
      <c r="BNV3" s="254"/>
      <c r="BNW3" s="254"/>
      <c r="BNX3" s="254"/>
      <c r="BNY3" s="254"/>
      <c r="BNZ3" s="254"/>
      <c r="BOA3" s="254"/>
      <c r="BOB3" s="254"/>
      <c r="BOC3" s="254"/>
      <c r="BOD3" s="254"/>
      <c r="BOE3" s="254"/>
      <c r="BOF3" s="254"/>
      <c r="BOG3" s="254"/>
      <c r="BOH3" s="254"/>
      <c r="BOI3" s="254"/>
      <c r="BOJ3" s="254"/>
      <c r="BOK3" s="254"/>
      <c r="BOL3" s="254"/>
      <c r="BOM3" s="254"/>
      <c r="BON3" s="254"/>
      <c r="BOO3" s="254"/>
      <c r="BOP3" s="254"/>
      <c r="BOQ3" s="254"/>
      <c r="BOR3" s="254"/>
      <c r="BOS3" s="254"/>
      <c r="BOT3" s="254"/>
      <c r="BOU3" s="254"/>
      <c r="BOV3" s="254"/>
      <c r="BOW3" s="254"/>
      <c r="BOX3" s="254"/>
      <c r="BOY3" s="254"/>
      <c r="BOZ3" s="254"/>
      <c r="BPA3" s="254"/>
      <c r="BPB3" s="254"/>
      <c r="BPC3" s="254"/>
      <c r="BPD3" s="254"/>
      <c r="BPE3" s="254"/>
      <c r="BPF3" s="254"/>
      <c r="BPG3" s="254"/>
      <c r="BPH3" s="254"/>
      <c r="BPI3" s="254"/>
      <c r="BPJ3" s="254"/>
      <c r="BPK3" s="254"/>
      <c r="BPL3" s="254"/>
      <c r="BPM3" s="254"/>
      <c r="BPN3" s="254"/>
      <c r="BPO3" s="254"/>
      <c r="BPP3" s="254"/>
      <c r="BPQ3" s="254"/>
      <c r="BPR3" s="254"/>
      <c r="BPS3" s="254"/>
      <c r="BPT3" s="254"/>
      <c r="BPU3" s="254"/>
      <c r="BPV3" s="254"/>
      <c r="BPW3" s="254"/>
      <c r="BPX3" s="254"/>
      <c r="BPY3" s="254"/>
      <c r="BPZ3" s="254"/>
      <c r="BQA3" s="254"/>
      <c r="BQB3" s="254"/>
      <c r="BQC3" s="254"/>
      <c r="BQD3" s="254"/>
      <c r="BQE3" s="254"/>
      <c r="BQF3" s="254"/>
      <c r="BQG3" s="254"/>
      <c r="BQH3" s="254"/>
      <c r="BQI3" s="254"/>
      <c r="BQJ3" s="254"/>
      <c r="BQK3" s="254"/>
      <c r="BQL3" s="254"/>
      <c r="BQM3" s="254"/>
      <c r="BQN3" s="254"/>
      <c r="BQO3" s="254"/>
      <c r="BQP3" s="254"/>
      <c r="BQQ3" s="254"/>
      <c r="BQR3" s="254"/>
      <c r="BQS3" s="254"/>
      <c r="BQT3" s="254"/>
      <c r="BQU3" s="254"/>
      <c r="BQV3" s="254"/>
      <c r="BQW3" s="254"/>
      <c r="BQX3" s="254"/>
      <c r="BQY3" s="254"/>
      <c r="BQZ3" s="254"/>
      <c r="BRA3" s="254"/>
      <c r="BRB3" s="254"/>
      <c r="BRC3" s="254"/>
      <c r="BRD3" s="254"/>
      <c r="BRE3" s="254"/>
      <c r="BRF3" s="254"/>
      <c r="BRG3" s="254"/>
      <c r="BRH3" s="254"/>
      <c r="BRI3" s="254"/>
      <c r="BRJ3" s="254"/>
      <c r="BRK3" s="254"/>
      <c r="BRL3" s="254"/>
      <c r="BRM3" s="254"/>
      <c r="BRN3" s="254"/>
      <c r="BRO3" s="254"/>
      <c r="BRP3" s="254"/>
      <c r="BRQ3" s="254"/>
      <c r="BRR3" s="254"/>
      <c r="BRS3" s="254"/>
      <c r="BRT3" s="254"/>
      <c r="BRU3" s="254"/>
      <c r="BRV3" s="254"/>
      <c r="BRW3" s="254"/>
      <c r="BRX3" s="254"/>
      <c r="BRY3" s="254"/>
      <c r="BRZ3" s="254"/>
      <c r="BSA3" s="254"/>
      <c r="BSB3" s="254"/>
      <c r="BSC3" s="254"/>
      <c r="BSD3" s="254"/>
      <c r="BSE3" s="254"/>
      <c r="BSF3" s="254"/>
      <c r="BSG3" s="254"/>
      <c r="BSH3" s="254"/>
      <c r="BSI3" s="254"/>
      <c r="BSJ3" s="254"/>
      <c r="BSK3" s="254"/>
      <c r="BSL3" s="254"/>
      <c r="BSM3" s="254"/>
      <c r="BSN3" s="254"/>
      <c r="BSO3" s="254"/>
      <c r="BSP3" s="254"/>
      <c r="BSQ3" s="254"/>
      <c r="BSR3" s="254"/>
      <c r="BSS3" s="254"/>
      <c r="BST3" s="254"/>
      <c r="BSU3" s="254"/>
      <c r="BSV3" s="254"/>
      <c r="BSW3" s="254"/>
      <c r="BSX3" s="254"/>
      <c r="BSY3" s="254"/>
      <c r="BSZ3" s="254"/>
      <c r="BTA3" s="254"/>
      <c r="BTB3" s="254"/>
      <c r="BTC3" s="254"/>
      <c r="BTD3" s="254"/>
      <c r="BTE3" s="254"/>
      <c r="BTF3" s="254"/>
      <c r="BTG3" s="254"/>
      <c r="BTH3" s="254"/>
      <c r="BTI3" s="254"/>
      <c r="BTJ3" s="254"/>
      <c r="BTK3" s="254"/>
      <c r="BTL3" s="254"/>
      <c r="BTM3" s="254"/>
      <c r="BTN3" s="254"/>
      <c r="BTO3" s="254"/>
      <c r="BTP3" s="254"/>
      <c r="BTQ3" s="254"/>
      <c r="BTR3" s="254"/>
      <c r="BTS3" s="254"/>
      <c r="BTT3" s="254"/>
      <c r="BTU3" s="254"/>
      <c r="BTV3" s="254"/>
      <c r="BTW3" s="254"/>
      <c r="BTX3" s="254"/>
      <c r="BTY3" s="254"/>
      <c r="BTZ3" s="254"/>
      <c r="BUA3" s="254"/>
      <c r="BUB3" s="254"/>
      <c r="BUC3" s="254"/>
      <c r="BUD3" s="254"/>
      <c r="BUE3" s="254"/>
      <c r="BUF3" s="254"/>
      <c r="BUG3" s="254"/>
      <c r="BUH3" s="254"/>
      <c r="BUI3" s="254"/>
      <c r="BUJ3" s="254"/>
      <c r="BUK3" s="254"/>
      <c r="BUL3" s="254"/>
      <c r="BUM3" s="254"/>
      <c r="BUN3" s="254"/>
      <c r="BUO3" s="254"/>
      <c r="BUP3" s="254"/>
      <c r="BUQ3" s="254"/>
      <c r="BUR3" s="254"/>
      <c r="BUS3" s="254"/>
      <c r="BUT3" s="254"/>
      <c r="BUU3" s="254"/>
      <c r="BUV3" s="254"/>
      <c r="BUW3" s="254"/>
      <c r="BUX3" s="254"/>
      <c r="BUY3" s="254"/>
      <c r="BUZ3" s="254"/>
      <c r="BVA3" s="254"/>
      <c r="BVB3" s="254"/>
      <c r="BVC3" s="254"/>
      <c r="BVD3" s="254"/>
      <c r="BVE3" s="254"/>
      <c r="BVF3" s="254"/>
      <c r="BVG3" s="254"/>
      <c r="BVH3" s="254"/>
      <c r="BVI3" s="254"/>
      <c r="BVJ3" s="254"/>
      <c r="BVK3" s="254"/>
      <c r="BVL3" s="254"/>
      <c r="BVM3" s="254"/>
      <c r="BVN3" s="254"/>
      <c r="BVO3" s="254"/>
      <c r="BVP3" s="254"/>
      <c r="BVQ3" s="254"/>
      <c r="BVR3" s="254"/>
      <c r="BVS3" s="254"/>
      <c r="BVT3" s="254"/>
      <c r="BVU3" s="254"/>
      <c r="BVV3" s="254"/>
      <c r="BVW3" s="254"/>
      <c r="BVX3" s="254"/>
      <c r="BVY3" s="254"/>
      <c r="BVZ3" s="254"/>
      <c r="BWA3" s="254"/>
      <c r="BWB3" s="254"/>
      <c r="BWC3" s="254"/>
      <c r="BWD3" s="254"/>
      <c r="BWE3" s="254"/>
      <c r="BWF3" s="254"/>
      <c r="BWG3" s="254"/>
      <c r="BWH3" s="254"/>
      <c r="BWI3" s="254"/>
      <c r="BWJ3" s="254"/>
      <c r="BWK3" s="254"/>
      <c r="BWL3" s="254"/>
      <c r="BWM3" s="254"/>
      <c r="BWN3" s="254"/>
      <c r="BWO3" s="254"/>
      <c r="BWP3" s="254"/>
      <c r="BWQ3" s="254"/>
      <c r="BWR3" s="254"/>
      <c r="BWS3" s="254"/>
      <c r="BWT3" s="254"/>
      <c r="BWU3" s="254"/>
      <c r="BWV3" s="254"/>
      <c r="BWW3" s="254"/>
      <c r="BWX3" s="254"/>
      <c r="BWY3" s="254"/>
      <c r="BWZ3" s="254"/>
      <c r="BXA3" s="254"/>
      <c r="BXB3" s="254"/>
      <c r="BXC3" s="254"/>
      <c r="BXD3" s="254"/>
      <c r="BXE3" s="254"/>
      <c r="BXF3" s="254"/>
      <c r="BXG3" s="254"/>
      <c r="BXH3" s="254"/>
      <c r="BXI3" s="254"/>
      <c r="BXJ3" s="254"/>
      <c r="BXK3" s="254"/>
      <c r="BXL3" s="254"/>
      <c r="BXM3" s="254"/>
      <c r="BXN3" s="254"/>
      <c r="BXO3" s="254"/>
      <c r="BXP3" s="254"/>
      <c r="BXQ3" s="254"/>
      <c r="BXR3" s="254"/>
      <c r="BXS3" s="254"/>
      <c r="BXT3" s="254"/>
      <c r="BXU3" s="254"/>
      <c r="BXV3" s="254"/>
      <c r="BXW3" s="254"/>
      <c r="BXX3" s="254"/>
      <c r="BXY3" s="254"/>
      <c r="BXZ3" s="254"/>
      <c r="BYA3" s="254"/>
      <c r="BYB3" s="254"/>
      <c r="BYC3" s="254"/>
      <c r="BYD3" s="254"/>
      <c r="BYE3" s="254"/>
      <c r="BYF3" s="254"/>
      <c r="BYG3" s="254"/>
      <c r="BYH3" s="254"/>
      <c r="BYI3" s="254"/>
      <c r="BYJ3" s="254"/>
      <c r="BYK3" s="254"/>
      <c r="BYL3" s="254"/>
      <c r="BYM3" s="254"/>
      <c r="BYN3" s="254"/>
      <c r="BYO3" s="254"/>
      <c r="BYP3" s="254"/>
      <c r="BYQ3" s="254"/>
      <c r="BYR3" s="254"/>
      <c r="BYS3" s="254"/>
      <c r="BYT3" s="254"/>
      <c r="BYU3" s="254"/>
      <c r="BYV3" s="254"/>
      <c r="BYW3" s="254"/>
      <c r="BYX3" s="254"/>
      <c r="BYY3" s="254"/>
      <c r="BYZ3" s="254"/>
      <c r="BZA3" s="254"/>
      <c r="BZB3" s="254"/>
      <c r="BZC3" s="254"/>
      <c r="BZD3" s="254"/>
      <c r="BZE3" s="254"/>
      <c r="BZF3" s="254"/>
      <c r="BZG3" s="254"/>
      <c r="BZH3" s="254"/>
      <c r="BZI3" s="254"/>
      <c r="BZJ3" s="254"/>
      <c r="BZK3" s="254"/>
      <c r="BZL3" s="254"/>
      <c r="BZM3" s="254"/>
      <c r="BZN3" s="254"/>
      <c r="BZO3" s="254"/>
      <c r="BZP3" s="254"/>
      <c r="BZQ3" s="254"/>
      <c r="BZR3" s="254"/>
      <c r="BZS3" s="254"/>
      <c r="BZT3" s="254"/>
      <c r="BZU3" s="254"/>
      <c r="BZV3" s="254"/>
      <c r="BZW3" s="254"/>
      <c r="BZX3" s="254"/>
      <c r="BZY3" s="254"/>
      <c r="BZZ3" s="254"/>
      <c r="CAA3" s="254"/>
      <c r="CAB3" s="254"/>
      <c r="CAC3" s="254"/>
      <c r="CAD3" s="254"/>
      <c r="CAE3" s="254"/>
      <c r="CAF3" s="254"/>
      <c r="CAG3" s="254"/>
      <c r="CAH3" s="254"/>
      <c r="CAI3" s="254"/>
      <c r="CAJ3" s="254"/>
      <c r="CAK3" s="254"/>
      <c r="CAL3" s="254"/>
      <c r="CAM3" s="254"/>
      <c r="CAN3" s="254"/>
      <c r="CAO3" s="254"/>
      <c r="CAP3" s="254"/>
      <c r="CAQ3" s="254"/>
      <c r="CAR3" s="254"/>
      <c r="CAS3" s="254"/>
      <c r="CAT3" s="254"/>
      <c r="CAU3" s="254"/>
      <c r="CAV3" s="254"/>
      <c r="CAW3" s="254"/>
      <c r="CAX3" s="254"/>
      <c r="CAY3" s="254"/>
      <c r="CAZ3" s="254"/>
      <c r="CBA3" s="254"/>
      <c r="CBB3" s="254"/>
      <c r="CBC3" s="254"/>
      <c r="CBD3" s="254"/>
      <c r="CBE3" s="254"/>
      <c r="CBF3" s="254"/>
      <c r="CBG3" s="254"/>
      <c r="CBH3" s="254"/>
      <c r="CBI3" s="254"/>
      <c r="CBJ3" s="254"/>
      <c r="CBK3" s="254"/>
      <c r="CBL3" s="254"/>
      <c r="CBM3" s="254"/>
      <c r="CBN3" s="254"/>
      <c r="CBO3" s="254"/>
      <c r="CBP3" s="254"/>
      <c r="CBQ3" s="254"/>
      <c r="CBR3" s="254"/>
      <c r="CBS3" s="254"/>
      <c r="CBT3" s="254"/>
      <c r="CBU3" s="254"/>
      <c r="CBV3" s="254"/>
      <c r="CBW3" s="254"/>
      <c r="CBX3" s="254"/>
      <c r="CBY3" s="254"/>
      <c r="CBZ3" s="254"/>
      <c r="CCA3" s="254"/>
      <c r="CCB3" s="254"/>
      <c r="CCC3" s="254"/>
      <c r="CCD3" s="254"/>
      <c r="CCE3" s="254"/>
      <c r="CCF3" s="254"/>
      <c r="CCG3" s="254"/>
      <c r="CCH3" s="254"/>
      <c r="CCI3" s="254"/>
      <c r="CCJ3" s="254"/>
      <c r="CCK3" s="254"/>
      <c r="CCL3" s="254"/>
      <c r="CCM3" s="254"/>
      <c r="CCN3" s="254"/>
      <c r="CCO3" s="254"/>
      <c r="CCP3" s="254"/>
      <c r="CCQ3" s="254"/>
      <c r="CCR3" s="254"/>
      <c r="CCS3" s="254"/>
      <c r="CCT3" s="254"/>
      <c r="CCU3" s="254"/>
      <c r="CCV3" s="254"/>
      <c r="CCW3" s="254"/>
      <c r="CCX3" s="254"/>
      <c r="CCY3" s="254"/>
      <c r="CCZ3" s="254"/>
      <c r="CDA3" s="254"/>
      <c r="CDB3" s="254"/>
      <c r="CDC3" s="254"/>
      <c r="CDD3" s="254"/>
      <c r="CDE3" s="254"/>
      <c r="CDF3" s="254"/>
      <c r="CDG3" s="254"/>
      <c r="CDH3" s="254"/>
      <c r="CDI3" s="254"/>
      <c r="CDJ3" s="254"/>
      <c r="CDK3" s="254"/>
      <c r="CDL3" s="254"/>
      <c r="CDM3" s="254"/>
      <c r="CDN3" s="254"/>
      <c r="CDO3" s="254"/>
      <c r="CDP3" s="254"/>
      <c r="CDQ3" s="254"/>
      <c r="CDR3" s="254"/>
      <c r="CDS3" s="254"/>
      <c r="CDT3" s="254"/>
      <c r="CDU3" s="254"/>
      <c r="CDV3" s="254"/>
      <c r="CDW3" s="254"/>
      <c r="CDX3" s="254"/>
      <c r="CDY3" s="254"/>
      <c r="CDZ3" s="254"/>
      <c r="CEA3" s="254"/>
      <c r="CEB3" s="254"/>
      <c r="CEC3" s="254"/>
      <c r="CED3" s="254"/>
      <c r="CEE3" s="254"/>
      <c r="CEF3" s="254"/>
      <c r="CEG3" s="254"/>
      <c r="CEH3" s="254"/>
      <c r="CEI3" s="254"/>
      <c r="CEJ3" s="254"/>
      <c r="CEK3" s="254"/>
      <c r="CEL3" s="254"/>
      <c r="CEM3" s="254"/>
      <c r="CEN3" s="254"/>
      <c r="CEO3" s="254"/>
      <c r="CEP3" s="254"/>
      <c r="CEQ3" s="254"/>
      <c r="CER3" s="254"/>
      <c r="CES3" s="254"/>
      <c r="CET3" s="254"/>
      <c r="CEU3" s="254"/>
      <c r="CEV3" s="254"/>
      <c r="CEW3" s="254"/>
      <c r="CEX3" s="254"/>
      <c r="CEY3" s="254"/>
      <c r="CEZ3" s="254"/>
      <c r="CFA3" s="254"/>
      <c r="CFB3" s="254"/>
      <c r="CFC3" s="254"/>
      <c r="CFD3" s="254"/>
      <c r="CFE3" s="254"/>
      <c r="CFF3" s="254"/>
      <c r="CFG3" s="254"/>
      <c r="CFH3" s="254"/>
      <c r="CFI3" s="254"/>
      <c r="CFJ3" s="254"/>
      <c r="CFK3" s="254"/>
      <c r="CFL3" s="254"/>
      <c r="CFM3" s="254"/>
      <c r="CFN3" s="254"/>
      <c r="CFO3" s="254"/>
      <c r="CFP3" s="254"/>
      <c r="CFQ3" s="254"/>
      <c r="CFR3" s="254"/>
      <c r="CFS3" s="254"/>
      <c r="CFT3" s="254"/>
      <c r="CFU3" s="254"/>
      <c r="CFV3" s="254"/>
      <c r="CFW3" s="254"/>
      <c r="CFX3" s="254"/>
      <c r="CFY3" s="254"/>
      <c r="CFZ3" s="254"/>
      <c r="CGA3" s="254"/>
      <c r="CGB3" s="254"/>
      <c r="CGC3" s="254"/>
      <c r="CGD3" s="254"/>
      <c r="CGE3" s="254"/>
      <c r="CGF3" s="254"/>
      <c r="CGG3" s="254"/>
      <c r="CGH3" s="254"/>
      <c r="CGI3" s="254"/>
      <c r="CGJ3" s="254"/>
      <c r="CGK3" s="254"/>
      <c r="CGL3" s="254"/>
      <c r="CGM3" s="254"/>
      <c r="CGN3" s="254"/>
      <c r="CGO3" s="254"/>
      <c r="CGP3" s="254"/>
      <c r="CGQ3" s="254"/>
      <c r="CGR3" s="254"/>
      <c r="CGS3" s="254"/>
      <c r="CGT3" s="254"/>
      <c r="CGU3" s="254"/>
      <c r="CGV3" s="254"/>
      <c r="CGW3" s="254"/>
      <c r="CGX3" s="254"/>
      <c r="CGY3" s="254"/>
      <c r="CGZ3" s="254"/>
      <c r="CHA3" s="254"/>
      <c r="CHB3" s="254"/>
      <c r="CHC3" s="254"/>
      <c r="CHD3" s="254"/>
      <c r="CHE3" s="254"/>
      <c r="CHF3" s="254"/>
      <c r="CHG3" s="254"/>
      <c r="CHH3" s="254"/>
      <c r="CHI3" s="254"/>
      <c r="CHJ3" s="254"/>
      <c r="CHK3" s="254"/>
      <c r="CHL3" s="254"/>
      <c r="CHM3" s="254"/>
      <c r="CHN3" s="254"/>
      <c r="CHO3" s="254"/>
      <c r="CHP3" s="254"/>
      <c r="CHQ3" s="254"/>
      <c r="CHR3" s="254"/>
      <c r="CHS3" s="254"/>
      <c r="CHT3" s="254"/>
      <c r="CHU3" s="254"/>
      <c r="CHV3" s="254"/>
      <c r="CHW3" s="254"/>
      <c r="CHX3" s="254"/>
      <c r="CHY3" s="254"/>
      <c r="CHZ3" s="254"/>
      <c r="CIA3" s="254"/>
      <c r="CIB3" s="254"/>
      <c r="CIC3" s="254"/>
      <c r="CID3" s="254"/>
      <c r="CIE3" s="254"/>
      <c r="CIF3" s="254"/>
      <c r="CIG3" s="254"/>
      <c r="CIH3" s="254"/>
      <c r="CII3" s="254"/>
      <c r="CIJ3" s="254"/>
      <c r="CIK3" s="254"/>
      <c r="CIL3" s="254"/>
      <c r="CIM3" s="254"/>
      <c r="CIN3" s="254"/>
      <c r="CIO3" s="254"/>
      <c r="CIP3" s="254"/>
      <c r="CIQ3" s="254"/>
      <c r="CIR3" s="254"/>
      <c r="CIS3" s="254"/>
      <c r="CIT3" s="254"/>
      <c r="CIU3" s="254"/>
      <c r="CIV3" s="254"/>
      <c r="CIW3" s="254"/>
      <c r="CIX3" s="254"/>
      <c r="CIY3" s="254"/>
      <c r="CIZ3" s="254"/>
      <c r="CJA3" s="254"/>
      <c r="CJB3" s="254"/>
      <c r="CJC3" s="254"/>
      <c r="CJD3" s="254"/>
      <c r="CJE3" s="254"/>
      <c r="CJF3" s="254"/>
      <c r="CJG3" s="254"/>
      <c r="CJH3" s="254"/>
      <c r="CJI3" s="254"/>
      <c r="CJJ3" s="254"/>
      <c r="CJK3" s="254"/>
      <c r="CJL3" s="254"/>
      <c r="CJM3" s="254"/>
      <c r="CJN3" s="254"/>
      <c r="CJO3" s="254"/>
      <c r="CJP3" s="254"/>
      <c r="CJQ3" s="254"/>
      <c r="CJR3" s="254"/>
      <c r="CJS3" s="254"/>
      <c r="CJT3" s="254"/>
      <c r="CJU3" s="254"/>
      <c r="CJV3" s="254"/>
      <c r="CJW3" s="254"/>
      <c r="CJX3" s="254"/>
      <c r="CJY3" s="254"/>
      <c r="CJZ3" s="254"/>
      <c r="CKA3" s="254"/>
      <c r="CKB3" s="254"/>
      <c r="CKC3" s="254"/>
      <c r="CKD3" s="254"/>
      <c r="CKE3" s="254"/>
      <c r="CKF3" s="254"/>
      <c r="CKG3" s="254"/>
      <c r="CKH3" s="254"/>
      <c r="CKI3" s="254"/>
      <c r="CKJ3" s="254"/>
      <c r="CKK3" s="254"/>
      <c r="CKL3" s="254"/>
      <c r="CKM3" s="254"/>
      <c r="CKN3" s="254"/>
      <c r="CKO3" s="254"/>
      <c r="CKP3" s="254"/>
      <c r="CKQ3" s="254"/>
      <c r="CKR3" s="254"/>
      <c r="CKS3" s="254"/>
      <c r="CKT3" s="254"/>
      <c r="CKU3" s="254"/>
      <c r="CKV3" s="254"/>
      <c r="CKW3" s="254"/>
      <c r="CKX3" s="254"/>
      <c r="CKY3" s="254"/>
      <c r="CKZ3" s="254"/>
      <c r="CLA3" s="254"/>
      <c r="CLB3" s="254"/>
      <c r="CLC3" s="254"/>
      <c r="CLD3" s="254"/>
      <c r="CLE3" s="254"/>
      <c r="CLF3" s="254"/>
      <c r="CLG3" s="254"/>
      <c r="CLH3" s="254"/>
      <c r="CLI3" s="254"/>
      <c r="CLJ3" s="254"/>
      <c r="CLK3" s="254"/>
      <c r="CLL3" s="254"/>
      <c r="CLM3" s="254"/>
      <c r="CLN3" s="254"/>
      <c r="CLO3" s="254"/>
      <c r="CLP3" s="254"/>
      <c r="CLQ3" s="254"/>
      <c r="CLR3" s="254"/>
      <c r="CLS3" s="254"/>
      <c r="CLT3" s="254"/>
      <c r="CLU3" s="254"/>
      <c r="CLV3" s="254"/>
      <c r="CLW3" s="254"/>
      <c r="CLX3" s="254"/>
      <c r="CLY3" s="254"/>
      <c r="CLZ3" s="254"/>
      <c r="CMA3" s="254"/>
      <c r="CMB3" s="254"/>
      <c r="CMC3" s="254"/>
      <c r="CMD3" s="254"/>
      <c r="CME3" s="254"/>
      <c r="CMF3" s="254"/>
      <c r="CMG3" s="254"/>
      <c r="CMH3" s="254"/>
      <c r="CMI3" s="254"/>
      <c r="CMJ3" s="254"/>
      <c r="CMK3" s="254"/>
      <c r="CML3" s="254"/>
      <c r="CMM3" s="254"/>
      <c r="CMN3" s="254"/>
      <c r="CMO3" s="254"/>
      <c r="CMP3" s="254"/>
      <c r="CMQ3" s="254"/>
      <c r="CMR3" s="254"/>
      <c r="CMS3" s="254"/>
      <c r="CMT3" s="254"/>
      <c r="CMU3" s="254"/>
      <c r="CMV3" s="254"/>
      <c r="CMW3" s="254"/>
      <c r="CMX3" s="254"/>
      <c r="CMY3" s="254"/>
      <c r="CMZ3" s="254"/>
      <c r="CNA3" s="254"/>
      <c r="CNB3" s="254"/>
      <c r="CNC3" s="254"/>
      <c r="CND3" s="254"/>
      <c r="CNE3" s="254"/>
      <c r="CNF3" s="254"/>
      <c r="CNG3" s="254"/>
      <c r="CNH3" s="254"/>
      <c r="CNI3" s="254"/>
      <c r="CNJ3" s="254"/>
      <c r="CNK3" s="254"/>
      <c r="CNL3" s="254"/>
      <c r="CNM3" s="254"/>
      <c r="CNN3" s="254"/>
      <c r="CNO3" s="254"/>
      <c r="CNP3" s="254"/>
      <c r="CNQ3" s="254"/>
      <c r="CNR3" s="254"/>
      <c r="CNS3" s="254"/>
      <c r="CNT3" s="254"/>
      <c r="CNU3" s="254"/>
      <c r="CNV3" s="254"/>
      <c r="CNW3" s="254"/>
      <c r="CNX3" s="254"/>
      <c r="CNY3" s="254"/>
      <c r="CNZ3" s="254"/>
      <c r="COA3" s="254"/>
      <c r="COB3" s="254"/>
      <c r="COC3" s="254"/>
      <c r="COD3" s="254"/>
      <c r="COE3" s="254"/>
      <c r="COF3" s="254"/>
      <c r="COG3" s="254"/>
      <c r="COH3" s="254"/>
      <c r="COI3" s="254"/>
      <c r="COJ3" s="254"/>
      <c r="COK3" s="254"/>
      <c r="COL3" s="254"/>
      <c r="COM3" s="254"/>
      <c r="CON3" s="254"/>
      <c r="COO3" s="254"/>
      <c r="COP3" s="254"/>
      <c r="COQ3" s="254"/>
      <c r="COR3" s="254"/>
      <c r="COS3" s="254"/>
      <c r="COT3" s="254"/>
      <c r="COU3" s="254"/>
      <c r="COV3" s="254"/>
      <c r="COW3" s="254"/>
      <c r="COX3" s="254"/>
      <c r="COY3" s="254"/>
      <c r="COZ3" s="254"/>
      <c r="CPA3" s="254"/>
      <c r="CPB3" s="254"/>
      <c r="CPC3" s="254"/>
      <c r="CPD3" s="254"/>
      <c r="CPE3" s="254"/>
      <c r="CPF3" s="254"/>
      <c r="CPG3" s="254"/>
      <c r="CPH3" s="254"/>
      <c r="CPI3" s="254"/>
      <c r="CPJ3" s="254"/>
      <c r="CPK3" s="254"/>
      <c r="CPL3" s="254"/>
      <c r="CPM3" s="254"/>
      <c r="CPN3" s="254"/>
      <c r="CPO3" s="254"/>
      <c r="CPP3" s="254"/>
      <c r="CPQ3" s="254"/>
      <c r="CPR3" s="254"/>
      <c r="CPS3" s="254"/>
      <c r="CPT3" s="254"/>
      <c r="CPU3" s="254"/>
      <c r="CPV3" s="254"/>
      <c r="CPW3" s="254"/>
      <c r="CPX3" s="254"/>
      <c r="CPY3" s="254"/>
      <c r="CPZ3" s="254"/>
      <c r="CQA3" s="254"/>
      <c r="CQB3" s="254"/>
      <c r="CQC3" s="254"/>
      <c r="CQD3" s="254"/>
      <c r="CQE3" s="254"/>
      <c r="CQF3" s="254"/>
      <c r="CQG3" s="254"/>
      <c r="CQH3" s="254"/>
      <c r="CQI3" s="254"/>
      <c r="CQJ3" s="254"/>
      <c r="CQK3" s="254"/>
      <c r="CQL3" s="254"/>
      <c r="CQM3" s="254"/>
      <c r="CQN3" s="254"/>
      <c r="CQO3" s="254"/>
      <c r="CQP3" s="254"/>
      <c r="CQQ3" s="254"/>
      <c r="CQR3" s="254"/>
      <c r="CQS3" s="254"/>
      <c r="CQT3" s="254"/>
      <c r="CQU3" s="254"/>
      <c r="CQV3" s="254"/>
      <c r="CQW3" s="254"/>
      <c r="CQX3" s="254"/>
      <c r="CQY3" s="254"/>
      <c r="CQZ3" s="254"/>
      <c r="CRA3" s="254"/>
      <c r="CRB3" s="254"/>
      <c r="CRC3" s="254"/>
      <c r="CRD3" s="254"/>
      <c r="CRE3" s="254"/>
      <c r="CRF3" s="254"/>
      <c r="CRG3" s="254"/>
      <c r="CRH3" s="254"/>
      <c r="CRI3" s="254"/>
      <c r="CRJ3" s="254"/>
      <c r="CRK3" s="254"/>
      <c r="CRL3" s="254"/>
      <c r="CRM3" s="254"/>
      <c r="CRN3" s="254"/>
      <c r="CRO3" s="254"/>
      <c r="CRP3" s="254"/>
      <c r="CRQ3" s="254"/>
      <c r="CRR3" s="254"/>
      <c r="CRS3" s="254"/>
      <c r="CRT3" s="254"/>
      <c r="CRU3" s="254"/>
      <c r="CRV3" s="254"/>
      <c r="CRW3" s="254"/>
      <c r="CRX3" s="254"/>
      <c r="CRY3" s="254"/>
      <c r="CRZ3" s="254"/>
      <c r="CSA3" s="254"/>
      <c r="CSB3" s="254"/>
      <c r="CSC3" s="254"/>
      <c r="CSD3" s="254"/>
      <c r="CSE3" s="254"/>
      <c r="CSF3" s="254"/>
      <c r="CSG3" s="254"/>
      <c r="CSH3" s="254"/>
      <c r="CSI3" s="254"/>
      <c r="CSJ3" s="254"/>
      <c r="CSK3" s="254"/>
      <c r="CSL3" s="254"/>
      <c r="CSM3" s="254"/>
      <c r="CSN3" s="254"/>
      <c r="CSO3" s="254"/>
      <c r="CSP3" s="254"/>
      <c r="CSQ3" s="254"/>
      <c r="CSR3" s="254"/>
      <c r="CSS3" s="254"/>
      <c r="CST3" s="254"/>
      <c r="CSU3" s="254"/>
      <c r="CSV3" s="254"/>
      <c r="CSW3" s="254"/>
      <c r="CSX3" s="254"/>
      <c r="CSY3" s="254"/>
      <c r="CSZ3" s="254"/>
      <c r="CTA3" s="254"/>
      <c r="CTB3" s="254"/>
      <c r="CTC3" s="254"/>
      <c r="CTD3" s="254"/>
      <c r="CTE3" s="254"/>
      <c r="CTF3" s="254"/>
      <c r="CTG3" s="254"/>
      <c r="CTH3" s="254"/>
      <c r="CTI3" s="254"/>
      <c r="CTJ3" s="254"/>
      <c r="CTK3" s="254"/>
      <c r="CTL3" s="254"/>
      <c r="CTM3" s="254"/>
      <c r="CTN3" s="254"/>
      <c r="CTO3" s="254"/>
      <c r="CTP3" s="254"/>
      <c r="CTQ3" s="254"/>
      <c r="CTR3" s="254"/>
      <c r="CTS3" s="254"/>
      <c r="CTT3" s="254"/>
      <c r="CTU3" s="254"/>
      <c r="CTV3" s="254"/>
      <c r="CTW3" s="254"/>
      <c r="CTX3" s="254"/>
      <c r="CTY3" s="254"/>
      <c r="CTZ3" s="254"/>
      <c r="CUA3" s="254"/>
      <c r="CUB3" s="254"/>
      <c r="CUC3" s="254"/>
      <c r="CUD3" s="254"/>
      <c r="CUE3" s="254"/>
      <c r="CUF3" s="254"/>
      <c r="CUG3" s="254"/>
      <c r="CUH3" s="254"/>
      <c r="CUI3" s="254"/>
      <c r="CUJ3" s="254"/>
      <c r="CUK3" s="254"/>
      <c r="CUL3" s="254"/>
      <c r="CUM3" s="254"/>
      <c r="CUN3" s="254"/>
      <c r="CUO3" s="254"/>
      <c r="CUP3" s="254"/>
      <c r="CUQ3" s="254"/>
      <c r="CUR3" s="254"/>
      <c r="CUS3" s="254"/>
      <c r="CUT3" s="254"/>
      <c r="CUU3" s="254"/>
      <c r="CUV3" s="254"/>
      <c r="CUW3" s="254"/>
      <c r="CUX3" s="254"/>
      <c r="CUY3" s="254"/>
      <c r="CUZ3" s="254"/>
      <c r="CVA3" s="254"/>
      <c r="CVB3" s="254"/>
      <c r="CVC3" s="254"/>
      <c r="CVD3" s="254"/>
      <c r="CVE3" s="254"/>
      <c r="CVF3" s="254"/>
      <c r="CVG3" s="254"/>
      <c r="CVH3" s="254"/>
      <c r="CVI3" s="254"/>
      <c r="CVJ3" s="254"/>
      <c r="CVK3" s="254"/>
      <c r="CVL3" s="254"/>
      <c r="CVM3" s="254"/>
      <c r="CVN3" s="254"/>
      <c r="CVO3" s="254"/>
      <c r="CVP3" s="254"/>
      <c r="CVQ3" s="254"/>
      <c r="CVR3" s="254"/>
      <c r="CVS3" s="254"/>
      <c r="CVT3" s="254"/>
      <c r="CVU3" s="254"/>
      <c r="CVV3" s="254"/>
      <c r="CVW3" s="254"/>
      <c r="CVX3" s="254"/>
      <c r="CVY3" s="254"/>
      <c r="CVZ3" s="254"/>
      <c r="CWA3" s="254"/>
      <c r="CWB3" s="254"/>
      <c r="CWC3" s="254"/>
      <c r="CWD3" s="254"/>
      <c r="CWE3" s="254"/>
      <c r="CWF3" s="254"/>
      <c r="CWG3" s="254"/>
      <c r="CWH3" s="254"/>
      <c r="CWI3" s="254"/>
      <c r="CWJ3" s="254"/>
      <c r="CWK3" s="254"/>
      <c r="CWL3" s="254"/>
      <c r="CWM3" s="254"/>
      <c r="CWN3" s="254"/>
      <c r="CWO3" s="254"/>
      <c r="CWP3" s="254"/>
      <c r="CWQ3" s="254"/>
      <c r="CWR3" s="254"/>
      <c r="CWS3" s="254"/>
      <c r="CWT3" s="254"/>
      <c r="CWU3" s="254"/>
      <c r="CWV3" s="254"/>
      <c r="CWW3" s="254"/>
      <c r="CWX3" s="254"/>
      <c r="CWY3" s="254"/>
      <c r="CWZ3" s="254"/>
      <c r="CXA3" s="254"/>
      <c r="CXB3" s="254"/>
      <c r="CXC3" s="254"/>
      <c r="CXD3" s="254"/>
      <c r="CXE3" s="254"/>
      <c r="CXF3" s="254"/>
      <c r="CXG3" s="254"/>
      <c r="CXH3" s="254"/>
      <c r="CXI3" s="254"/>
      <c r="CXJ3" s="254"/>
      <c r="CXK3" s="254"/>
      <c r="CXL3" s="254"/>
      <c r="CXM3" s="254"/>
      <c r="CXN3" s="254"/>
      <c r="CXO3" s="254"/>
      <c r="CXP3" s="254"/>
      <c r="CXQ3" s="254"/>
      <c r="CXR3" s="254"/>
      <c r="CXS3" s="254"/>
      <c r="CXT3" s="254"/>
      <c r="CXU3" s="254"/>
      <c r="CXV3" s="254"/>
      <c r="CXW3" s="254"/>
      <c r="CXX3" s="254"/>
      <c r="CXY3" s="254"/>
      <c r="CXZ3" s="254"/>
      <c r="CYA3" s="254"/>
      <c r="CYB3" s="254"/>
      <c r="CYC3" s="254"/>
      <c r="CYD3" s="254"/>
      <c r="CYE3" s="254"/>
      <c r="CYF3" s="254"/>
      <c r="CYG3" s="254"/>
      <c r="CYH3" s="254"/>
      <c r="CYI3" s="254"/>
      <c r="CYJ3" s="254"/>
      <c r="CYK3" s="254"/>
      <c r="CYL3" s="254"/>
      <c r="CYM3" s="254"/>
      <c r="CYN3" s="254"/>
      <c r="CYO3" s="254"/>
      <c r="CYP3" s="254"/>
      <c r="CYQ3" s="254"/>
      <c r="CYR3" s="254"/>
      <c r="CYS3" s="254"/>
      <c r="CYT3" s="254"/>
      <c r="CYU3" s="254"/>
      <c r="CYV3" s="254"/>
      <c r="CYW3" s="254"/>
      <c r="CYX3" s="254"/>
      <c r="CYY3" s="254"/>
      <c r="CYZ3" s="254"/>
      <c r="CZA3" s="254"/>
      <c r="CZB3" s="254"/>
      <c r="CZC3" s="254"/>
      <c r="CZD3" s="254"/>
      <c r="CZE3" s="254"/>
      <c r="CZF3" s="254"/>
      <c r="CZG3" s="254"/>
      <c r="CZH3" s="254"/>
      <c r="CZI3" s="254"/>
      <c r="CZJ3" s="254"/>
      <c r="CZK3" s="254"/>
      <c r="CZL3" s="254"/>
      <c r="CZM3" s="254"/>
      <c r="CZN3" s="254"/>
      <c r="CZO3" s="254"/>
      <c r="CZP3" s="254"/>
      <c r="CZQ3" s="254"/>
      <c r="CZR3" s="254"/>
      <c r="CZS3" s="254"/>
      <c r="CZT3" s="254"/>
      <c r="CZU3" s="254"/>
      <c r="CZV3" s="254"/>
      <c r="CZW3" s="254"/>
      <c r="CZX3" s="254"/>
      <c r="CZY3" s="254"/>
      <c r="CZZ3" s="254"/>
      <c r="DAA3" s="254"/>
      <c r="DAB3" s="254"/>
      <c r="DAC3" s="254"/>
      <c r="DAD3" s="254"/>
      <c r="DAE3" s="254"/>
      <c r="DAF3" s="254"/>
      <c r="DAG3" s="254"/>
      <c r="DAH3" s="254"/>
      <c r="DAI3" s="254"/>
      <c r="DAJ3" s="254"/>
      <c r="DAK3" s="254"/>
      <c r="DAL3" s="254"/>
      <c r="DAM3" s="254"/>
      <c r="DAN3" s="254"/>
      <c r="DAO3" s="254"/>
      <c r="DAP3" s="254"/>
      <c r="DAQ3" s="254"/>
      <c r="DAR3" s="254"/>
      <c r="DAS3" s="254"/>
      <c r="DAT3" s="254"/>
      <c r="DAU3" s="254"/>
      <c r="DAV3" s="254"/>
      <c r="DAW3" s="254"/>
      <c r="DAX3" s="254"/>
      <c r="DAY3" s="254"/>
      <c r="DAZ3" s="254"/>
      <c r="DBA3" s="254"/>
      <c r="DBB3" s="254"/>
      <c r="DBC3" s="254"/>
      <c r="DBD3" s="254"/>
      <c r="DBE3" s="254"/>
      <c r="DBF3" s="254"/>
      <c r="DBG3" s="254"/>
      <c r="DBH3" s="254"/>
      <c r="DBI3" s="254"/>
      <c r="DBJ3" s="254"/>
      <c r="DBK3" s="254"/>
      <c r="DBL3" s="254"/>
      <c r="DBM3" s="254"/>
      <c r="DBN3" s="254"/>
      <c r="DBO3" s="254"/>
      <c r="DBP3" s="254"/>
      <c r="DBQ3" s="254"/>
      <c r="DBR3" s="254"/>
      <c r="DBS3" s="254"/>
      <c r="DBT3" s="254"/>
      <c r="DBU3" s="254"/>
      <c r="DBV3" s="254"/>
      <c r="DBW3" s="254"/>
      <c r="DBX3" s="254"/>
      <c r="DBY3" s="254"/>
      <c r="DBZ3" s="254"/>
      <c r="DCA3" s="254"/>
      <c r="DCB3" s="254"/>
      <c r="DCC3" s="254"/>
      <c r="DCD3" s="254"/>
      <c r="DCE3" s="254"/>
      <c r="DCF3" s="254"/>
      <c r="DCG3" s="254"/>
      <c r="DCH3" s="254"/>
      <c r="DCI3" s="254"/>
      <c r="DCJ3" s="254"/>
      <c r="DCK3" s="254"/>
      <c r="DCL3" s="254"/>
      <c r="DCM3" s="254"/>
      <c r="DCN3" s="254"/>
      <c r="DCO3" s="254"/>
      <c r="DCP3" s="254"/>
      <c r="DCQ3" s="254"/>
      <c r="DCR3" s="254"/>
      <c r="DCS3" s="254"/>
      <c r="DCT3" s="254"/>
      <c r="DCU3" s="254"/>
      <c r="DCV3" s="254"/>
      <c r="DCW3" s="254"/>
      <c r="DCX3" s="254"/>
      <c r="DCY3" s="254"/>
      <c r="DCZ3" s="254"/>
      <c r="DDA3" s="254"/>
      <c r="DDB3" s="254"/>
      <c r="DDC3" s="254"/>
      <c r="DDD3" s="254"/>
      <c r="DDE3" s="254"/>
      <c r="DDF3" s="254"/>
      <c r="DDG3" s="254"/>
      <c r="DDH3" s="254"/>
      <c r="DDI3" s="254"/>
      <c r="DDJ3" s="254"/>
      <c r="DDK3" s="254"/>
      <c r="DDL3" s="254"/>
      <c r="DDM3" s="254"/>
      <c r="DDN3" s="254"/>
      <c r="DDO3" s="254"/>
      <c r="DDP3" s="254"/>
      <c r="DDQ3" s="254"/>
      <c r="DDR3" s="254"/>
      <c r="DDS3" s="254"/>
      <c r="DDT3" s="254"/>
      <c r="DDU3" s="254"/>
      <c r="DDV3" s="254"/>
      <c r="DDW3" s="254"/>
      <c r="DDX3" s="254"/>
      <c r="DDY3" s="254"/>
      <c r="DDZ3" s="254"/>
      <c r="DEA3" s="254"/>
      <c r="DEB3" s="254"/>
      <c r="DEC3" s="254"/>
      <c r="DED3" s="254"/>
      <c r="DEE3" s="254"/>
      <c r="DEF3" s="254"/>
      <c r="DEG3" s="254"/>
      <c r="DEH3" s="254"/>
      <c r="DEI3" s="254"/>
      <c r="DEJ3" s="254"/>
      <c r="DEK3" s="254"/>
      <c r="DEL3" s="254"/>
      <c r="DEM3" s="254"/>
      <c r="DEN3" s="254"/>
      <c r="DEO3" s="254"/>
      <c r="DEP3" s="254"/>
      <c r="DEQ3" s="254"/>
      <c r="DER3" s="254"/>
      <c r="DES3" s="254"/>
      <c r="DET3" s="254"/>
      <c r="DEU3" s="254"/>
      <c r="DEV3" s="254"/>
      <c r="DEW3" s="254"/>
      <c r="DEX3" s="254"/>
      <c r="DEY3" s="254"/>
      <c r="DEZ3" s="254"/>
      <c r="DFA3" s="254"/>
      <c r="DFB3" s="254"/>
      <c r="DFC3" s="254"/>
      <c r="DFD3" s="254"/>
      <c r="DFE3" s="254"/>
      <c r="DFF3" s="254"/>
      <c r="DFG3" s="254"/>
      <c r="DFH3" s="254"/>
      <c r="DFI3" s="254"/>
      <c r="DFJ3" s="254"/>
      <c r="DFK3" s="254"/>
      <c r="DFL3" s="254"/>
      <c r="DFM3" s="254"/>
      <c r="DFN3" s="254"/>
      <c r="DFO3" s="254"/>
      <c r="DFP3" s="254"/>
      <c r="DFQ3" s="254"/>
      <c r="DFR3" s="254"/>
      <c r="DFS3" s="254"/>
      <c r="DFT3" s="254"/>
      <c r="DFU3" s="254"/>
      <c r="DFV3" s="254"/>
      <c r="DFW3" s="254"/>
      <c r="DFX3" s="254"/>
      <c r="DFY3" s="254"/>
      <c r="DFZ3" s="254"/>
      <c r="DGA3" s="254"/>
      <c r="DGB3" s="254"/>
      <c r="DGC3" s="254"/>
      <c r="DGD3" s="254"/>
      <c r="DGE3" s="254"/>
      <c r="DGF3" s="254"/>
      <c r="DGG3" s="254"/>
      <c r="DGH3" s="254"/>
      <c r="DGI3" s="254"/>
      <c r="DGJ3" s="254"/>
      <c r="DGK3" s="254"/>
      <c r="DGL3" s="254"/>
      <c r="DGM3" s="254"/>
      <c r="DGN3" s="254"/>
      <c r="DGO3" s="254"/>
      <c r="DGP3" s="254"/>
      <c r="DGQ3" s="254"/>
      <c r="DGR3" s="254"/>
      <c r="DGS3" s="254"/>
      <c r="DGT3" s="254"/>
      <c r="DGU3" s="254"/>
      <c r="DGV3" s="254"/>
      <c r="DGW3" s="254"/>
      <c r="DGX3" s="254"/>
      <c r="DGY3" s="254"/>
      <c r="DGZ3" s="254"/>
      <c r="DHA3" s="254"/>
      <c r="DHB3" s="254"/>
      <c r="DHC3" s="254"/>
      <c r="DHD3" s="254"/>
      <c r="DHE3" s="254"/>
      <c r="DHF3" s="254"/>
      <c r="DHG3" s="254"/>
      <c r="DHH3" s="254"/>
      <c r="DHI3" s="254"/>
      <c r="DHJ3" s="254"/>
      <c r="DHK3" s="254"/>
      <c r="DHL3" s="254"/>
      <c r="DHM3" s="254"/>
      <c r="DHN3" s="254"/>
      <c r="DHO3" s="254"/>
      <c r="DHP3" s="254"/>
      <c r="DHQ3" s="254"/>
      <c r="DHR3" s="254"/>
      <c r="DHS3" s="254"/>
      <c r="DHT3" s="254"/>
      <c r="DHU3" s="254"/>
      <c r="DHV3" s="254"/>
      <c r="DHW3" s="254"/>
      <c r="DHX3" s="254"/>
      <c r="DHY3" s="254"/>
      <c r="DHZ3" s="254"/>
      <c r="DIA3" s="254"/>
      <c r="DIB3" s="254"/>
      <c r="DIC3" s="254"/>
      <c r="DID3" s="254"/>
      <c r="DIE3" s="254"/>
      <c r="DIF3" s="254"/>
      <c r="DIG3" s="254"/>
      <c r="DIH3" s="254"/>
      <c r="DII3" s="254"/>
      <c r="DIJ3" s="254"/>
      <c r="DIK3" s="254"/>
      <c r="DIL3" s="254"/>
      <c r="DIM3" s="254"/>
      <c r="DIN3" s="254"/>
      <c r="DIO3" s="254"/>
      <c r="DIP3" s="254"/>
      <c r="DIQ3" s="254"/>
      <c r="DIR3" s="254"/>
      <c r="DIS3" s="254"/>
      <c r="DIT3" s="254"/>
      <c r="DIU3" s="254"/>
      <c r="DIV3" s="254"/>
      <c r="DIW3" s="254"/>
      <c r="DIX3" s="254"/>
      <c r="DIY3" s="254"/>
      <c r="DIZ3" s="254"/>
      <c r="DJA3" s="254"/>
      <c r="DJB3" s="254"/>
      <c r="DJC3" s="254"/>
      <c r="DJD3" s="254"/>
      <c r="DJE3" s="254"/>
      <c r="DJF3" s="254"/>
      <c r="DJG3" s="254"/>
      <c r="DJH3" s="254"/>
      <c r="DJI3" s="254"/>
      <c r="DJJ3" s="254"/>
      <c r="DJK3" s="254"/>
      <c r="DJL3" s="254"/>
      <c r="DJM3" s="254"/>
      <c r="DJN3" s="254"/>
      <c r="DJO3" s="254"/>
      <c r="DJP3" s="254"/>
      <c r="DJQ3" s="254"/>
      <c r="DJR3" s="254"/>
      <c r="DJS3" s="254"/>
      <c r="DJT3" s="254"/>
      <c r="DJU3" s="254"/>
      <c r="DJV3" s="254"/>
      <c r="DJW3" s="254"/>
      <c r="DJX3" s="254"/>
      <c r="DJY3" s="254"/>
      <c r="DJZ3" s="254"/>
      <c r="DKA3" s="254"/>
      <c r="DKB3" s="254"/>
      <c r="DKC3" s="254"/>
      <c r="DKD3" s="254"/>
      <c r="DKE3" s="254"/>
      <c r="DKF3" s="254"/>
      <c r="DKG3" s="254"/>
      <c r="DKH3" s="254"/>
      <c r="DKI3" s="254"/>
      <c r="DKJ3" s="254"/>
      <c r="DKK3" s="254"/>
      <c r="DKL3" s="254"/>
      <c r="DKM3" s="254"/>
      <c r="DKN3" s="254"/>
      <c r="DKO3" s="254"/>
      <c r="DKP3" s="254"/>
      <c r="DKQ3" s="254"/>
      <c r="DKR3" s="254"/>
      <c r="DKS3" s="254"/>
      <c r="DKT3" s="254"/>
      <c r="DKU3" s="254"/>
      <c r="DKV3" s="254"/>
      <c r="DKW3" s="254"/>
      <c r="DKX3" s="254"/>
      <c r="DKY3" s="254"/>
      <c r="DKZ3" s="254"/>
      <c r="DLA3" s="254"/>
      <c r="DLB3" s="254"/>
      <c r="DLC3" s="254"/>
      <c r="DLD3" s="254"/>
      <c r="DLE3" s="254"/>
      <c r="DLF3" s="254"/>
      <c r="DLG3" s="254"/>
      <c r="DLH3" s="254"/>
      <c r="DLI3" s="254"/>
      <c r="DLJ3" s="254"/>
      <c r="DLK3" s="254"/>
      <c r="DLL3" s="254"/>
      <c r="DLM3" s="254"/>
      <c r="DLN3" s="254"/>
      <c r="DLO3" s="254"/>
      <c r="DLP3" s="254"/>
      <c r="DLQ3" s="254"/>
      <c r="DLR3" s="254"/>
      <c r="DLS3" s="254"/>
      <c r="DLT3" s="254"/>
      <c r="DLU3" s="254"/>
      <c r="DLV3" s="254"/>
      <c r="DLW3" s="254"/>
      <c r="DLX3" s="254"/>
      <c r="DLY3" s="254"/>
      <c r="DLZ3" s="254"/>
      <c r="DMA3" s="254"/>
      <c r="DMB3" s="254"/>
      <c r="DMC3" s="254"/>
      <c r="DMD3" s="254"/>
      <c r="DME3" s="254"/>
      <c r="DMF3" s="254"/>
      <c r="DMG3" s="254"/>
      <c r="DMH3" s="254"/>
      <c r="DMI3" s="254"/>
      <c r="DMJ3" s="254"/>
      <c r="DMK3" s="254"/>
      <c r="DML3" s="254"/>
      <c r="DMM3" s="254"/>
      <c r="DMN3" s="254"/>
      <c r="DMO3" s="254"/>
      <c r="DMP3" s="254"/>
      <c r="DMQ3" s="254"/>
      <c r="DMR3" s="254"/>
      <c r="DMS3" s="254"/>
      <c r="DMT3" s="254"/>
      <c r="DMU3" s="254"/>
      <c r="DMV3" s="254"/>
      <c r="DMW3" s="254"/>
      <c r="DMX3" s="254"/>
      <c r="DMY3" s="254"/>
      <c r="DMZ3" s="254"/>
      <c r="DNA3" s="254"/>
      <c r="DNB3" s="254"/>
      <c r="DNC3" s="254"/>
      <c r="DND3" s="254"/>
      <c r="DNE3" s="254"/>
      <c r="DNF3" s="254"/>
      <c r="DNG3" s="254"/>
      <c r="DNH3" s="254"/>
      <c r="DNI3" s="254"/>
      <c r="DNJ3" s="254"/>
      <c r="DNK3" s="254"/>
      <c r="DNL3" s="254"/>
      <c r="DNM3" s="254"/>
      <c r="DNN3" s="254"/>
      <c r="DNO3" s="254"/>
      <c r="DNP3" s="254"/>
      <c r="DNQ3" s="254"/>
      <c r="DNR3" s="254"/>
      <c r="DNS3" s="254"/>
      <c r="DNT3" s="254"/>
      <c r="DNU3" s="254"/>
      <c r="DNV3" s="254"/>
      <c r="DNW3" s="254"/>
      <c r="DNX3" s="254"/>
      <c r="DNY3" s="254"/>
      <c r="DNZ3" s="254"/>
      <c r="DOA3" s="254"/>
      <c r="DOB3" s="254"/>
      <c r="DOC3" s="254"/>
      <c r="DOD3" s="254"/>
      <c r="DOE3" s="254"/>
      <c r="DOF3" s="254"/>
      <c r="DOG3" s="254"/>
      <c r="DOH3" s="254"/>
      <c r="DOI3" s="254"/>
      <c r="DOJ3" s="254"/>
      <c r="DOK3" s="254"/>
      <c r="DOL3" s="254"/>
      <c r="DOM3" s="254"/>
      <c r="DON3" s="254"/>
      <c r="DOO3" s="254"/>
      <c r="DOP3" s="254"/>
      <c r="DOQ3" s="254"/>
      <c r="DOR3" s="254"/>
      <c r="DOS3" s="254"/>
      <c r="DOT3" s="254"/>
      <c r="DOU3" s="254"/>
      <c r="DOV3" s="254"/>
      <c r="DOW3" s="254"/>
      <c r="DOX3" s="254"/>
      <c r="DOY3" s="254"/>
      <c r="DOZ3" s="254"/>
      <c r="DPA3" s="254"/>
      <c r="DPB3" s="254"/>
      <c r="DPC3" s="254"/>
      <c r="DPD3" s="254"/>
      <c r="DPE3" s="254"/>
      <c r="DPF3" s="254"/>
      <c r="DPG3" s="254"/>
      <c r="DPH3" s="254"/>
      <c r="DPI3" s="254"/>
      <c r="DPJ3" s="254"/>
      <c r="DPK3" s="254"/>
      <c r="DPL3" s="254"/>
      <c r="DPM3" s="254"/>
      <c r="DPN3" s="254"/>
      <c r="DPO3" s="254"/>
      <c r="DPP3" s="254"/>
      <c r="DPQ3" s="254"/>
      <c r="DPR3" s="254"/>
      <c r="DPS3" s="254"/>
      <c r="DPT3" s="254"/>
      <c r="DPU3" s="254"/>
      <c r="DPV3" s="254"/>
      <c r="DPW3" s="254"/>
      <c r="DPX3" s="254"/>
      <c r="DPY3" s="254"/>
      <c r="DPZ3" s="254"/>
      <c r="DQA3" s="254"/>
      <c r="DQB3" s="254"/>
      <c r="DQC3" s="254"/>
      <c r="DQD3" s="254"/>
      <c r="DQE3" s="254"/>
      <c r="DQF3" s="254"/>
      <c r="DQG3" s="254"/>
      <c r="DQH3" s="254"/>
      <c r="DQI3" s="254"/>
      <c r="DQJ3" s="254"/>
      <c r="DQK3" s="254"/>
      <c r="DQL3" s="254"/>
      <c r="DQM3" s="254"/>
      <c r="DQN3" s="254"/>
      <c r="DQO3" s="254"/>
      <c r="DQP3" s="254"/>
      <c r="DQQ3" s="254"/>
      <c r="DQR3" s="254"/>
      <c r="DQS3" s="254"/>
      <c r="DQT3" s="254"/>
      <c r="DQU3" s="254"/>
      <c r="DQV3" s="254"/>
      <c r="DQW3" s="254"/>
      <c r="DQX3" s="254"/>
      <c r="DQY3" s="254"/>
      <c r="DQZ3" s="254"/>
      <c r="DRA3" s="254"/>
      <c r="DRB3" s="254"/>
      <c r="DRC3" s="254"/>
      <c r="DRD3" s="254"/>
      <c r="DRE3" s="254"/>
      <c r="DRF3" s="254"/>
      <c r="DRG3" s="254"/>
      <c r="DRH3" s="254"/>
      <c r="DRI3" s="254"/>
      <c r="DRJ3" s="254"/>
      <c r="DRK3" s="254"/>
      <c r="DRL3" s="254"/>
      <c r="DRM3" s="254"/>
      <c r="DRN3" s="254"/>
      <c r="DRO3" s="254"/>
      <c r="DRP3" s="254"/>
      <c r="DRQ3" s="254"/>
      <c r="DRR3" s="254"/>
      <c r="DRS3" s="254"/>
      <c r="DRT3" s="254"/>
      <c r="DRU3" s="254"/>
      <c r="DRV3" s="254"/>
      <c r="DRW3" s="254"/>
      <c r="DRX3" s="254"/>
      <c r="DRY3" s="254"/>
      <c r="DRZ3" s="254"/>
      <c r="DSA3" s="254"/>
      <c r="DSB3" s="254"/>
      <c r="DSC3" s="254"/>
      <c r="DSD3" s="254"/>
      <c r="DSE3" s="254"/>
      <c r="DSF3" s="254"/>
      <c r="DSG3" s="254"/>
      <c r="DSH3" s="254"/>
      <c r="DSI3" s="254"/>
      <c r="DSJ3" s="254"/>
      <c r="DSK3" s="254"/>
      <c r="DSL3" s="254"/>
      <c r="DSM3" s="254"/>
      <c r="DSN3" s="254"/>
      <c r="DSO3" s="254"/>
      <c r="DSP3" s="254"/>
      <c r="DSQ3" s="254"/>
      <c r="DSR3" s="254"/>
      <c r="DSS3" s="254"/>
      <c r="DST3" s="254"/>
      <c r="DSU3" s="254"/>
      <c r="DSV3" s="254"/>
      <c r="DSW3" s="254"/>
      <c r="DSX3" s="254"/>
      <c r="DSY3" s="254"/>
      <c r="DSZ3" s="254"/>
      <c r="DTA3" s="254"/>
      <c r="DTB3" s="254"/>
      <c r="DTC3" s="254"/>
      <c r="DTD3" s="254"/>
      <c r="DTE3" s="254"/>
      <c r="DTF3" s="254"/>
      <c r="DTG3" s="254"/>
      <c r="DTH3" s="254"/>
      <c r="DTI3" s="254"/>
      <c r="DTJ3" s="254"/>
      <c r="DTK3" s="254"/>
      <c r="DTL3" s="254"/>
      <c r="DTM3" s="254"/>
      <c r="DTN3" s="254"/>
      <c r="DTO3" s="254"/>
      <c r="DTP3" s="254"/>
      <c r="DTQ3" s="254"/>
      <c r="DTR3" s="254"/>
      <c r="DTS3" s="254"/>
      <c r="DTT3" s="254"/>
      <c r="DTU3" s="254"/>
      <c r="DTV3" s="254"/>
      <c r="DTW3" s="254"/>
      <c r="DTX3" s="254"/>
      <c r="DTY3" s="254"/>
      <c r="DTZ3" s="254"/>
      <c r="DUA3" s="254"/>
      <c r="DUB3" s="254"/>
      <c r="DUC3" s="254"/>
      <c r="DUD3" s="254"/>
      <c r="DUE3" s="254"/>
      <c r="DUF3" s="254"/>
      <c r="DUG3" s="254"/>
      <c r="DUH3" s="254"/>
      <c r="DUI3" s="254"/>
      <c r="DUJ3" s="254"/>
      <c r="DUK3" s="254"/>
      <c r="DUL3" s="254"/>
      <c r="DUM3" s="254"/>
      <c r="DUN3" s="254"/>
      <c r="DUO3" s="254"/>
      <c r="DUP3" s="254"/>
      <c r="DUQ3" s="254"/>
      <c r="DUR3" s="254"/>
      <c r="DUS3" s="254"/>
      <c r="DUT3" s="254"/>
      <c r="DUU3" s="254"/>
      <c r="DUV3" s="254"/>
      <c r="DUW3" s="254"/>
      <c r="DUX3" s="254"/>
      <c r="DUY3" s="254"/>
      <c r="DUZ3" s="254"/>
      <c r="DVA3" s="254"/>
      <c r="DVB3" s="254"/>
      <c r="DVC3" s="254"/>
      <c r="DVD3" s="254"/>
      <c r="DVE3" s="254"/>
      <c r="DVF3" s="254"/>
      <c r="DVG3" s="254"/>
      <c r="DVH3" s="254"/>
      <c r="DVI3" s="254"/>
      <c r="DVJ3" s="254"/>
      <c r="DVK3" s="254"/>
      <c r="DVL3" s="254"/>
      <c r="DVM3" s="254"/>
      <c r="DVN3" s="254"/>
      <c r="DVO3" s="254"/>
      <c r="DVP3" s="254"/>
      <c r="DVQ3" s="254"/>
      <c r="DVR3" s="254"/>
      <c r="DVS3" s="254"/>
      <c r="DVT3" s="254"/>
      <c r="DVU3" s="254"/>
      <c r="DVV3" s="254"/>
      <c r="DVW3" s="254"/>
      <c r="DVX3" s="254"/>
      <c r="DVY3" s="254"/>
      <c r="DVZ3" s="254"/>
      <c r="DWA3" s="254"/>
      <c r="DWB3" s="254"/>
      <c r="DWC3" s="254"/>
      <c r="DWD3" s="254"/>
      <c r="DWE3" s="254"/>
      <c r="DWF3" s="254"/>
      <c r="DWG3" s="254"/>
      <c r="DWH3" s="254"/>
      <c r="DWI3" s="254"/>
      <c r="DWJ3" s="254"/>
      <c r="DWK3" s="254"/>
      <c r="DWL3" s="254"/>
      <c r="DWM3" s="254"/>
      <c r="DWN3" s="254"/>
      <c r="DWO3" s="254"/>
      <c r="DWP3" s="254"/>
      <c r="DWQ3" s="254"/>
      <c r="DWR3" s="254"/>
      <c r="DWS3" s="254"/>
      <c r="DWT3" s="254"/>
      <c r="DWU3" s="254"/>
      <c r="DWV3" s="254"/>
      <c r="DWW3" s="254"/>
      <c r="DWX3" s="254"/>
      <c r="DWY3" s="254"/>
      <c r="DWZ3" s="254"/>
      <c r="DXA3" s="254"/>
      <c r="DXB3" s="254"/>
      <c r="DXC3" s="254"/>
      <c r="DXD3" s="254"/>
      <c r="DXE3" s="254"/>
      <c r="DXF3" s="254"/>
      <c r="DXG3" s="254"/>
      <c r="DXH3" s="254"/>
      <c r="DXI3" s="254"/>
      <c r="DXJ3" s="254"/>
      <c r="DXK3" s="254"/>
      <c r="DXL3" s="254"/>
      <c r="DXM3" s="254"/>
      <c r="DXN3" s="254"/>
      <c r="DXO3" s="254"/>
      <c r="DXP3" s="254"/>
      <c r="DXQ3" s="254"/>
      <c r="DXR3" s="254"/>
      <c r="DXS3" s="254"/>
      <c r="DXT3" s="254"/>
      <c r="DXU3" s="254"/>
      <c r="DXV3" s="254"/>
      <c r="DXW3" s="254"/>
      <c r="DXX3" s="254"/>
      <c r="DXY3" s="254"/>
      <c r="DXZ3" s="254"/>
      <c r="DYA3" s="254"/>
      <c r="DYB3" s="254"/>
      <c r="DYC3" s="254"/>
      <c r="DYD3" s="254"/>
      <c r="DYE3" s="254"/>
      <c r="DYF3" s="254"/>
      <c r="DYG3" s="254"/>
      <c r="DYH3" s="254"/>
      <c r="DYI3" s="254"/>
      <c r="DYJ3" s="254"/>
      <c r="DYK3" s="254"/>
      <c r="DYL3" s="254"/>
      <c r="DYM3" s="254"/>
      <c r="DYN3" s="254"/>
      <c r="DYO3" s="254"/>
      <c r="DYP3" s="254"/>
      <c r="DYQ3" s="254"/>
      <c r="DYR3" s="254"/>
      <c r="DYS3" s="254"/>
      <c r="DYT3" s="254"/>
      <c r="DYU3" s="254"/>
      <c r="DYV3" s="254"/>
      <c r="DYW3" s="254"/>
      <c r="DYX3" s="254"/>
      <c r="DYY3" s="254"/>
      <c r="DYZ3" s="254"/>
      <c r="DZA3" s="254"/>
      <c r="DZB3" s="254"/>
      <c r="DZC3" s="254"/>
      <c r="DZD3" s="254"/>
      <c r="DZE3" s="254"/>
      <c r="DZF3" s="254"/>
      <c r="DZG3" s="254"/>
      <c r="DZH3" s="254"/>
      <c r="DZI3" s="254"/>
      <c r="DZJ3" s="254"/>
      <c r="DZK3" s="254"/>
      <c r="DZL3" s="254"/>
      <c r="DZM3" s="254"/>
      <c r="DZN3" s="254"/>
      <c r="DZO3" s="254"/>
      <c r="DZP3" s="254"/>
      <c r="DZQ3" s="254"/>
      <c r="DZR3" s="254"/>
      <c r="DZS3" s="254"/>
      <c r="DZT3" s="254"/>
      <c r="DZU3" s="254"/>
      <c r="DZV3" s="254"/>
      <c r="DZW3" s="254"/>
      <c r="DZX3" s="254"/>
      <c r="DZY3" s="254"/>
      <c r="DZZ3" s="254"/>
      <c r="EAA3" s="254"/>
      <c r="EAB3" s="254"/>
      <c r="EAC3" s="254"/>
      <c r="EAD3" s="254"/>
      <c r="EAE3" s="254"/>
      <c r="EAF3" s="254"/>
      <c r="EAG3" s="254"/>
      <c r="EAH3" s="254"/>
      <c r="EAI3" s="254"/>
      <c r="EAJ3" s="254"/>
      <c r="EAK3" s="254"/>
      <c r="EAL3" s="254"/>
      <c r="EAM3" s="254"/>
      <c r="EAN3" s="254"/>
      <c r="EAO3" s="254"/>
      <c r="EAP3" s="254"/>
      <c r="EAQ3" s="254"/>
      <c r="EAR3" s="254"/>
      <c r="EAS3" s="254"/>
      <c r="EAT3" s="254"/>
      <c r="EAU3" s="254"/>
      <c r="EAV3" s="254"/>
      <c r="EAW3" s="254"/>
      <c r="EAX3" s="254"/>
      <c r="EAY3" s="254"/>
      <c r="EAZ3" s="254"/>
      <c r="EBA3" s="254"/>
      <c r="EBB3" s="254"/>
      <c r="EBC3" s="254"/>
      <c r="EBD3" s="254"/>
      <c r="EBE3" s="254"/>
      <c r="EBF3" s="254"/>
      <c r="EBG3" s="254"/>
      <c r="EBH3" s="254"/>
      <c r="EBI3" s="254"/>
      <c r="EBJ3" s="254"/>
      <c r="EBK3" s="254"/>
      <c r="EBL3" s="254"/>
      <c r="EBM3" s="254"/>
      <c r="EBN3" s="254"/>
      <c r="EBO3" s="254"/>
      <c r="EBP3" s="254"/>
      <c r="EBQ3" s="254"/>
      <c r="EBR3" s="254"/>
      <c r="EBS3" s="254"/>
      <c r="EBT3" s="254"/>
      <c r="EBU3" s="254"/>
      <c r="EBV3" s="254"/>
      <c r="EBW3" s="254"/>
      <c r="EBX3" s="254"/>
      <c r="EBY3" s="254"/>
      <c r="EBZ3" s="254"/>
      <c r="ECA3" s="254"/>
      <c r="ECB3" s="254"/>
      <c r="ECC3" s="254"/>
      <c r="ECD3" s="254"/>
      <c r="ECE3" s="254"/>
      <c r="ECF3" s="254"/>
      <c r="ECG3" s="254"/>
      <c r="ECH3" s="254"/>
      <c r="ECI3" s="254"/>
      <c r="ECJ3" s="254"/>
      <c r="ECK3" s="254"/>
      <c r="ECL3" s="254"/>
      <c r="ECM3" s="254"/>
      <c r="ECN3" s="254"/>
      <c r="ECO3" s="254"/>
      <c r="ECP3" s="254"/>
      <c r="ECQ3" s="254"/>
      <c r="ECR3" s="254"/>
      <c r="ECS3" s="254"/>
      <c r="ECT3" s="254"/>
      <c r="ECU3" s="254"/>
      <c r="ECV3" s="254"/>
      <c r="ECW3" s="254"/>
      <c r="ECX3" s="254"/>
      <c r="ECY3" s="254"/>
      <c r="ECZ3" s="254"/>
      <c r="EDA3" s="254"/>
      <c r="EDB3" s="254"/>
      <c r="EDC3" s="254"/>
      <c r="EDD3" s="254"/>
      <c r="EDE3" s="254"/>
      <c r="EDF3" s="254"/>
      <c r="EDG3" s="254"/>
      <c r="EDH3" s="254"/>
      <c r="EDI3" s="254"/>
      <c r="EDJ3" s="254"/>
      <c r="EDK3" s="254"/>
      <c r="EDL3" s="254"/>
      <c r="EDM3" s="254"/>
      <c r="EDN3" s="254"/>
      <c r="EDO3" s="254"/>
      <c r="EDP3" s="254"/>
      <c r="EDQ3" s="254"/>
      <c r="EDR3" s="254"/>
      <c r="EDS3" s="254"/>
      <c r="EDT3" s="254"/>
      <c r="EDU3" s="254"/>
      <c r="EDV3" s="254"/>
      <c r="EDW3" s="254"/>
      <c r="EDX3" s="254"/>
      <c r="EDY3" s="254"/>
      <c r="EDZ3" s="254"/>
      <c r="EEA3" s="254"/>
      <c r="EEB3" s="254"/>
      <c r="EEC3" s="254"/>
      <c r="EED3" s="254"/>
      <c r="EEE3" s="254"/>
      <c r="EEF3" s="254"/>
      <c r="EEG3" s="254"/>
      <c r="EEH3" s="254"/>
      <c r="EEI3" s="254"/>
      <c r="EEJ3" s="254"/>
      <c r="EEK3" s="254"/>
      <c r="EEL3" s="254"/>
      <c r="EEM3" s="254"/>
      <c r="EEN3" s="254"/>
      <c r="EEO3" s="254"/>
      <c r="EEP3" s="254"/>
      <c r="EEQ3" s="254"/>
      <c r="EER3" s="254"/>
      <c r="EES3" s="254"/>
      <c r="EET3" s="254"/>
      <c r="EEU3" s="254"/>
      <c r="EEV3" s="254"/>
      <c r="EEW3" s="254"/>
      <c r="EEX3" s="254"/>
      <c r="EEY3" s="254"/>
      <c r="EEZ3" s="254"/>
      <c r="EFA3" s="254"/>
      <c r="EFB3" s="254"/>
      <c r="EFC3" s="254"/>
      <c r="EFD3" s="254"/>
      <c r="EFE3" s="254"/>
      <c r="EFF3" s="254"/>
      <c r="EFG3" s="254"/>
      <c r="EFH3" s="254"/>
      <c r="EFI3" s="254"/>
      <c r="EFJ3" s="254"/>
      <c r="EFK3" s="254"/>
      <c r="EFL3" s="254"/>
      <c r="EFM3" s="254"/>
      <c r="EFN3" s="254"/>
      <c r="EFO3" s="254"/>
      <c r="EFP3" s="254"/>
      <c r="EFQ3" s="254"/>
      <c r="EFR3" s="254"/>
      <c r="EFS3" s="254"/>
      <c r="EFT3" s="254"/>
      <c r="EFU3" s="254"/>
      <c r="EFV3" s="254"/>
      <c r="EFW3" s="254"/>
      <c r="EFX3" s="254"/>
      <c r="EFY3" s="254"/>
      <c r="EFZ3" s="254"/>
      <c r="EGA3" s="254"/>
      <c r="EGB3" s="254"/>
      <c r="EGC3" s="254"/>
      <c r="EGD3" s="254"/>
      <c r="EGE3" s="254"/>
      <c r="EGF3" s="254"/>
      <c r="EGG3" s="254"/>
      <c r="EGH3" s="254"/>
      <c r="EGI3" s="254"/>
      <c r="EGJ3" s="254"/>
      <c r="EGK3" s="254"/>
      <c r="EGL3" s="254"/>
      <c r="EGM3" s="254"/>
      <c r="EGN3" s="254"/>
      <c r="EGO3" s="254"/>
      <c r="EGP3" s="254"/>
      <c r="EGQ3" s="254"/>
      <c r="EGR3" s="254"/>
      <c r="EGS3" s="254"/>
      <c r="EGT3" s="254"/>
      <c r="EGU3" s="254"/>
      <c r="EGV3" s="254"/>
      <c r="EGW3" s="254"/>
      <c r="EGX3" s="254"/>
      <c r="EGY3" s="254"/>
      <c r="EGZ3" s="254"/>
      <c r="EHA3" s="254"/>
      <c r="EHB3" s="254"/>
      <c r="EHC3" s="254"/>
      <c r="EHD3" s="254"/>
      <c r="EHE3" s="254"/>
      <c r="EHF3" s="254"/>
      <c r="EHG3" s="254"/>
      <c r="EHH3" s="254"/>
      <c r="EHI3" s="254"/>
      <c r="EHJ3" s="254"/>
      <c r="EHK3" s="254"/>
      <c r="EHL3" s="254"/>
      <c r="EHM3" s="254"/>
      <c r="EHN3" s="254"/>
      <c r="EHO3" s="254"/>
      <c r="EHP3" s="254"/>
      <c r="EHQ3" s="254"/>
      <c r="EHR3" s="254"/>
      <c r="EHS3" s="254"/>
      <c r="EHT3" s="254"/>
      <c r="EHU3" s="254"/>
      <c r="EHV3" s="254"/>
      <c r="EHW3" s="254"/>
      <c r="EHX3" s="254"/>
      <c r="EHY3" s="254"/>
      <c r="EHZ3" s="254"/>
      <c r="EIA3" s="254"/>
      <c r="EIB3" s="254"/>
      <c r="EIC3" s="254"/>
      <c r="EID3" s="254"/>
      <c r="EIE3" s="254"/>
      <c r="EIF3" s="254"/>
      <c r="EIG3" s="254"/>
      <c r="EIH3" s="254"/>
      <c r="EII3" s="254"/>
      <c r="EIJ3" s="254"/>
      <c r="EIK3" s="254"/>
      <c r="EIL3" s="254"/>
      <c r="EIM3" s="254"/>
      <c r="EIN3" s="254"/>
      <c r="EIO3" s="254"/>
      <c r="EIP3" s="254"/>
      <c r="EIQ3" s="254"/>
      <c r="EIR3" s="254"/>
      <c r="EIS3" s="254"/>
      <c r="EIT3" s="254"/>
      <c r="EIU3" s="254"/>
      <c r="EIV3" s="254"/>
      <c r="EIW3" s="254"/>
      <c r="EIX3" s="254"/>
      <c r="EIY3" s="254"/>
      <c r="EIZ3" s="254"/>
      <c r="EJA3" s="254"/>
      <c r="EJB3" s="254"/>
      <c r="EJC3" s="254"/>
      <c r="EJD3" s="254"/>
      <c r="EJE3" s="254"/>
      <c r="EJF3" s="254"/>
      <c r="EJG3" s="254"/>
      <c r="EJH3" s="254"/>
      <c r="EJI3" s="254"/>
      <c r="EJJ3" s="254"/>
      <c r="EJK3" s="254"/>
      <c r="EJL3" s="254"/>
      <c r="EJM3" s="254"/>
      <c r="EJN3" s="254"/>
      <c r="EJO3" s="254"/>
      <c r="EJP3" s="254"/>
      <c r="EJQ3" s="254"/>
      <c r="EJR3" s="254"/>
      <c r="EJS3" s="254"/>
      <c r="EJT3" s="254"/>
      <c r="EJU3" s="254"/>
      <c r="EJV3" s="254"/>
      <c r="EJW3" s="254"/>
      <c r="EJX3" s="254"/>
      <c r="EJY3" s="254"/>
      <c r="EJZ3" s="254"/>
      <c r="EKA3" s="254"/>
      <c r="EKB3" s="254"/>
      <c r="EKC3" s="254"/>
      <c r="EKD3" s="254"/>
      <c r="EKE3" s="254"/>
      <c r="EKF3" s="254"/>
      <c r="EKG3" s="254"/>
      <c r="EKH3" s="254"/>
      <c r="EKI3" s="254"/>
      <c r="EKJ3" s="254"/>
      <c r="EKK3" s="254"/>
      <c r="EKL3" s="254"/>
      <c r="EKM3" s="254"/>
      <c r="EKN3" s="254"/>
      <c r="EKO3" s="254"/>
      <c r="EKP3" s="254"/>
      <c r="EKQ3" s="254"/>
      <c r="EKR3" s="254"/>
      <c r="EKS3" s="254"/>
      <c r="EKT3" s="254"/>
      <c r="EKU3" s="254"/>
      <c r="EKV3" s="254"/>
      <c r="EKW3" s="254"/>
      <c r="EKX3" s="254"/>
      <c r="EKY3" s="254"/>
      <c r="EKZ3" s="254"/>
      <c r="ELA3" s="254"/>
      <c r="ELB3" s="254"/>
      <c r="ELC3" s="254"/>
      <c r="ELD3" s="254"/>
      <c r="ELE3" s="254"/>
      <c r="ELF3" s="254"/>
      <c r="ELG3" s="254"/>
      <c r="ELH3" s="254"/>
      <c r="ELI3" s="254"/>
      <c r="ELJ3" s="254"/>
      <c r="ELK3" s="254"/>
      <c r="ELL3" s="254"/>
      <c r="ELM3" s="254"/>
      <c r="ELN3" s="254"/>
      <c r="ELO3" s="254"/>
      <c r="ELP3" s="254"/>
      <c r="ELQ3" s="254"/>
      <c r="ELR3" s="254"/>
      <c r="ELS3" s="254"/>
      <c r="ELT3" s="254"/>
      <c r="ELU3" s="254"/>
      <c r="ELV3" s="254"/>
      <c r="ELW3" s="254"/>
      <c r="ELX3" s="254"/>
      <c r="ELY3" s="254"/>
      <c r="ELZ3" s="254"/>
      <c r="EMA3" s="254"/>
      <c r="EMB3" s="254"/>
      <c r="EMC3" s="254"/>
      <c r="EMD3" s="254"/>
      <c r="EME3" s="254"/>
      <c r="EMF3" s="254"/>
      <c r="EMG3" s="254"/>
      <c r="EMH3" s="254"/>
      <c r="EMI3" s="254"/>
      <c r="EMJ3" s="254"/>
      <c r="EMK3" s="254"/>
      <c r="EML3" s="254"/>
      <c r="EMM3" s="254"/>
      <c r="EMN3" s="254"/>
      <c r="EMO3" s="254"/>
      <c r="EMP3" s="254"/>
      <c r="EMQ3" s="254"/>
      <c r="EMR3" s="254"/>
      <c r="EMS3" s="254"/>
      <c r="EMT3" s="254"/>
      <c r="EMU3" s="254"/>
      <c r="EMV3" s="254"/>
      <c r="EMW3" s="254"/>
      <c r="EMX3" s="254"/>
      <c r="EMY3" s="254"/>
      <c r="EMZ3" s="254"/>
      <c r="ENA3" s="254"/>
      <c r="ENB3" s="254"/>
      <c r="ENC3" s="254"/>
      <c r="END3" s="254"/>
      <c r="ENE3" s="254"/>
      <c r="ENF3" s="254"/>
      <c r="ENG3" s="254"/>
      <c r="ENH3" s="254"/>
      <c r="ENI3" s="254"/>
      <c r="ENJ3" s="254"/>
      <c r="ENK3" s="254"/>
      <c r="ENL3" s="254"/>
      <c r="ENM3" s="254"/>
      <c r="ENN3" s="254"/>
      <c r="ENO3" s="254"/>
      <c r="ENP3" s="254"/>
      <c r="ENQ3" s="254"/>
      <c r="ENR3" s="254"/>
      <c r="ENS3" s="254"/>
      <c r="ENT3" s="254"/>
      <c r="ENU3" s="254"/>
      <c r="ENV3" s="254"/>
      <c r="ENW3" s="254"/>
      <c r="ENX3" s="254"/>
      <c r="ENY3" s="254"/>
      <c r="ENZ3" s="254"/>
      <c r="EOA3" s="254"/>
      <c r="EOB3" s="254"/>
      <c r="EOC3" s="254"/>
      <c r="EOD3" s="254"/>
      <c r="EOE3" s="254"/>
      <c r="EOF3" s="254"/>
      <c r="EOG3" s="254"/>
      <c r="EOH3" s="254"/>
      <c r="EOI3" s="254"/>
      <c r="EOJ3" s="254"/>
      <c r="EOK3" s="254"/>
      <c r="EOL3" s="254"/>
      <c r="EOM3" s="254"/>
      <c r="EON3" s="254"/>
      <c r="EOO3" s="254"/>
      <c r="EOP3" s="254"/>
      <c r="EOQ3" s="254"/>
      <c r="EOR3" s="254"/>
      <c r="EOS3" s="254"/>
      <c r="EOT3" s="254"/>
      <c r="EOU3" s="254"/>
      <c r="EOV3" s="254"/>
      <c r="EOW3" s="254"/>
      <c r="EOX3" s="254"/>
      <c r="EOY3" s="254"/>
      <c r="EOZ3" s="254"/>
      <c r="EPA3" s="254"/>
      <c r="EPB3" s="254"/>
      <c r="EPC3" s="254"/>
      <c r="EPD3" s="254"/>
      <c r="EPE3" s="254"/>
      <c r="EPF3" s="254"/>
      <c r="EPG3" s="254"/>
      <c r="EPH3" s="254"/>
      <c r="EPI3" s="254"/>
      <c r="EPJ3" s="254"/>
      <c r="EPK3" s="254"/>
      <c r="EPL3" s="254"/>
      <c r="EPM3" s="254"/>
      <c r="EPN3" s="254"/>
      <c r="EPO3" s="254"/>
      <c r="EPP3" s="254"/>
      <c r="EPQ3" s="254"/>
      <c r="EPR3" s="254"/>
      <c r="EPS3" s="254"/>
      <c r="EPT3" s="254"/>
      <c r="EPU3" s="254"/>
      <c r="EPV3" s="254"/>
      <c r="EPW3" s="254"/>
      <c r="EPX3" s="254"/>
      <c r="EPY3" s="254"/>
      <c r="EPZ3" s="254"/>
      <c r="EQA3" s="254"/>
      <c r="EQB3" s="254"/>
      <c r="EQC3" s="254"/>
      <c r="EQD3" s="254"/>
      <c r="EQE3" s="254"/>
      <c r="EQF3" s="254"/>
      <c r="EQG3" s="254"/>
      <c r="EQH3" s="254"/>
      <c r="EQI3" s="254"/>
      <c r="EQJ3" s="254"/>
      <c r="EQK3" s="254"/>
      <c r="EQL3" s="254"/>
      <c r="EQM3" s="254"/>
      <c r="EQN3" s="254"/>
      <c r="EQO3" s="254"/>
      <c r="EQP3" s="254"/>
      <c r="EQQ3" s="254"/>
      <c r="EQR3" s="254"/>
      <c r="EQS3" s="254"/>
      <c r="EQT3" s="254"/>
      <c r="EQU3" s="254"/>
      <c r="EQV3" s="254"/>
      <c r="EQW3" s="254"/>
      <c r="EQX3" s="254"/>
      <c r="EQY3" s="254"/>
      <c r="EQZ3" s="254"/>
      <c r="ERA3" s="254"/>
      <c r="ERB3" s="254"/>
      <c r="ERC3" s="254"/>
      <c r="ERD3" s="254"/>
      <c r="ERE3" s="254"/>
      <c r="ERF3" s="254"/>
      <c r="ERG3" s="254"/>
      <c r="ERH3" s="254"/>
      <c r="ERI3" s="254"/>
      <c r="ERJ3" s="254"/>
      <c r="ERK3" s="254"/>
      <c r="ERL3" s="254"/>
      <c r="ERM3" s="254"/>
      <c r="ERN3" s="254"/>
      <c r="ERO3" s="254"/>
      <c r="ERP3" s="254"/>
      <c r="ERQ3" s="254"/>
      <c r="ERR3" s="254"/>
      <c r="ERS3" s="254"/>
      <c r="ERT3" s="254"/>
      <c r="ERU3" s="254"/>
      <c r="ERV3" s="254"/>
      <c r="ERW3" s="254"/>
      <c r="ERX3" s="254"/>
      <c r="ERY3" s="254"/>
      <c r="ERZ3" s="254"/>
      <c r="ESA3" s="254"/>
      <c r="ESB3" s="254"/>
      <c r="ESC3" s="254"/>
      <c r="ESD3" s="254"/>
      <c r="ESE3" s="254"/>
      <c r="ESF3" s="254"/>
      <c r="ESG3" s="254"/>
      <c r="ESH3" s="254"/>
      <c r="ESI3" s="254"/>
      <c r="ESJ3" s="254"/>
      <c r="ESK3" s="254"/>
      <c r="ESL3" s="254"/>
      <c r="ESM3" s="254"/>
      <c r="ESN3" s="254"/>
      <c r="ESO3" s="254"/>
      <c r="ESP3" s="254"/>
      <c r="ESQ3" s="254"/>
      <c r="ESR3" s="254"/>
      <c r="ESS3" s="254"/>
      <c r="EST3" s="254"/>
      <c r="ESU3" s="254"/>
      <c r="ESV3" s="254"/>
      <c r="ESW3" s="254"/>
      <c r="ESX3" s="254"/>
      <c r="ESY3" s="254"/>
      <c r="ESZ3" s="254"/>
      <c r="ETA3" s="254"/>
      <c r="ETB3" s="254"/>
      <c r="ETC3" s="254"/>
      <c r="ETD3" s="254"/>
      <c r="ETE3" s="254"/>
      <c r="ETF3" s="254"/>
      <c r="ETG3" s="254"/>
      <c r="ETH3" s="254"/>
      <c r="ETI3" s="254"/>
      <c r="ETJ3" s="254"/>
      <c r="ETK3" s="254"/>
      <c r="ETL3" s="254"/>
      <c r="ETM3" s="254"/>
      <c r="ETN3" s="254"/>
      <c r="ETO3" s="254"/>
      <c r="ETP3" s="254"/>
      <c r="ETQ3" s="254"/>
      <c r="ETR3" s="254"/>
      <c r="ETS3" s="254"/>
      <c r="ETT3" s="254"/>
      <c r="ETU3" s="254"/>
      <c r="ETV3" s="254"/>
      <c r="ETW3" s="254"/>
      <c r="ETX3" s="254"/>
      <c r="ETY3" s="254"/>
      <c r="ETZ3" s="254"/>
      <c r="EUA3" s="254"/>
      <c r="EUB3" s="254"/>
      <c r="EUC3" s="254"/>
      <c r="EUD3" s="254"/>
      <c r="EUE3" s="254"/>
      <c r="EUF3" s="254"/>
      <c r="EUG3" s="254"/>
      <c r="EUH3" s="254"/>
      <c r="EUI3" s="254"/>
      <c r="EUJ3" s="254"/>
      <c r="EUK3" s="254"/>
      <c r="EUL3" s="254"/>
      <c r="EUM3" s="254"/>
      <c r="EUN3" s="254"/>
      <c r="EUO3" s="254"/>
      <c r="EUP3" s="254"/>
      <c r="EUQ3" s="254"/>
      <c r="EUR3" s="254"/>
      <c r="EUS3" s="254"/>
      <c r="EUT3" s="254"/>
      <c r="EUU3" s="254"/>
      <c r="EUV3" s="254"/>
      <c r="EUW3" s="254"/>
      <c r="EUX3" s="254"/>
      <c r="EUY3" s="254"/>
      <c r="EUZ3" s="254"/>
      <c r="EVA3" s="254"/>
      <c r="EVB3" s="254"/>
      <c r="EVC3" s="254"/>
      <c r="EVD3" s="254"/>
      <c r="EVE3" s="254"/>
      <c r="EVF3" s="254"/>
      <c r="EVG3" s="254"/>
      <c r="EVH3" s="254"/>
      <c r="EVI3" s="254"/>
      <c r="EVJ3" s="254"/>
      <c r="EVK3" s="254"/>
      <c r="EVL3" s="254"/>
      <c r="EVM3" s="254"/>
      <c r="EVN3" s="254"/>
      <c r="EVO3" s="254"/>
      <c r="EVP3" s="254"/>
      <c r="EVQ3" s="254"/>
      <c r="EVR3" s="254"/>
      <c r="EVS3" s="254"/>
      <c r="EVT3" s="254"/>
      <c r="EVU3" s="254"/>
      <c r="EVV3" s="254"/>
      <c r="EVW3" s="254"/>
      <c r="EVX3" s="254"/>
      <c r="EVY3" s="254"/>
      <c r="EVZ3" s="254"/>
      <c r="EWA3" s="254"/>
      <c r="EWB3" s="254"/>
      <c r="EWC3" s="254"/>
      <c r="EWD3" s="254"/>
      <c r="EWE3" s="254"/>
      <c r="EWF3" s="254"/>
      <c r="EWG3" s="254"/>
      <c r="EWH3" s="254"/>
      <c r="EWI3" s="254"/>
      <c r="EWJ3" s="254"/>
      <c r="EWK3" s="254"/>
      <c r="EWL3" s="254"/>
      <c r="EWM3" s="254"/>
      <c r="EWN3" s="254"/>
      <c r="EWO3" s="254"/>
      <c r="EWP3" s="254"/>
      <c r="EWQ3" s="254"/>
      <c r="EWR3" s="254"/>
      <c r="EWS3" s="254"/>
      <c r="EWT3" s="254"/>
      <c r="EWU3" s="254"/>
      <c r="EWV3" s="254"/>
      <c r="EWW3" s="254"/>
      <c r="EWX3" s="254"/>
      <c r="EWY3" s="254"/>
      <c r="EWZ3" s="254"/>
      <c r="EXA3" s="254"/>
      <c r="EXB3" s="254"/>
      <c r="EXC3" s="254"/>
      <c r="EXD3" s="254"/>
      <c r="EXE3" s="254"/>
      <c r="EXF3" s="254"/>
      <c r="EXG3" s="254"/>
      <c r="EXH3" s="254"/>
      <c r="EXI3" s="254"/>
      <c r="EXJ3" s="254"/>
      <c r="EXK3" s="254"/>
      <c r="EXL3" s="254"/>
      <c r="EXM3" s="254"/>
      <c r="EXN3" s="254"/>
      <c r="EXO3" s="254"/>
      <c r="EXP3" s="254"/>
      <c r="EXQ3" s="254"/>
      <c r="EXR3" s="254"/>
      <c r="EXS3" s="254"/>
      <c r="EXT3" s="254"/>
      <c r="EXU3" s="254"/>
      <c r="EXV3" s="254"/>
      <c r="EXW3" s="254"/>
      <c r="EXX3" s="254"/>
      <c r="EXY3" s="254"/>
      <c r="EXZ3" s="254"/>
      <c r="EYA3" s="254"/>
      <c r="EYB3" s="254"/>
      <c r="EYC3" s="254"/>
      <c r="EYD3" s="254"/>
      <c r="EYE3" s="254"/>
      <c r="EYF3" s="254"/>
      <c r="EYG3" s="254"/>
      <c r="EYH3" s="254"/>
      <c r="EYI3" s="254"/>
      <c r="EYJ3" s="254"/>
      <c r="EYK3" s="254"/>
      <c r="EYL3" s="254"/>
      <c r="EYM3" s="254"/>
      <c r="EYN3" s="254"/>
      <c r="EYO3" s="254"/>
      <c r="EYP3" s="254"/>
      <c r="EYQ3" s="254"/>
      <c r="EYR3" s="254"/>
      <c r="EYS3" s="254"/>
      <c r="EYT3" s="254"/>
      <c r="EYU3" s="254"/>
      <c r="EYV3" s="254"/>
      <c r="EYW3" s="254"/>
      <c r="EYX3" s="254"/>
      <c r="EYY3" s="254"/>
      <c r="EYZ3" s="254"/>
      <c r="EZA3" s="254"/>
      <c r="EZB3" s="254"/>
      <c r="EZC3" s="254"/>
      <c r="EZD3" s="254"/>
      <c r="EZE3" s="254"/>
      <c r="EZF3" s="254"/>
      <c r="EZG3" s="254"/>
      <c r="EZH3" s="254"/>
      <c r="EZI3" s="254"/>
      <c r="EZJ3" s="254"/>
      <c r="EZK3" s="254"/>
      <c r="EZL3" s="254"/>
      <c r="EZM3" s="254"/>
      <c r="EZN3" s="254"/>
      <c r="EZO3" s="254"/>
      <c r="EZP3" s="254"/>
      <c r="EZQ3" s="254"/>
      <c r="EZR3" s="254"/>
      <c r="EZS3" s="254"/>
      <c r="EZT3" s="254"/>
      <c r="EZU3" s="254"/>
      <c r="EZV3" s="254"/>
      <c r="EZW3" s="254"/>
      <c r="EZX3" s="254"/>
      <c r="EZY3" s="254"/>
      <c r="EZZ3" s="254"/>
      <c r="FAA3" s="254"/>
      <c r="FAB3" s="254"/>
      <c r="FAC3" s="254"/>
      <c r="FAD3" s="254"/>
      <c r="FAE3" s="254"/>
      <c r="FAF3" s="254"/>
      <c r="FAG3" s="254"/>
      <c r="FAH3" s="254"/>
      <c r="FAI3" s="254"/>
      <c r="FAJ3" s="254"/>
      <c r="FAK3" s="254"/>
      <c r="FAL3" s="254"/>
      <c r="FAM3" s="254"/>
      <c r="FAN3" s="254"/>
      <c r="FAO3" s="254"/>
      <c r="FAP3" s="254"/>
      <c r="FAQ3" s="254"/>
      <c r="FAR3" s="254"/>
      <c r="FAS3" s="254"/>
      <c r="FAT3" s="254"/>
      <c r="FAU3" s="254"/>
      <c r="FAV3" s="254"/>
      <c r="FAW3" s="254"/>
      <c r="FAX3" s="254"/>
      <c r="FAY3" s="254"/>
      <c r="FAZ3" s="254"/>
      <c r="FBA3" s="254"/>
      <c r="FBB3" s="254"/>
      <c r="FBC3" s="254"/>
      <c r="FBD3" s="254"/>
      <c r="FBE3" s="254"/>
      <c r="FBF3" s="254"/>
      <c r="FBG3" s="254"/>
      <c r="FBH3" s="254"/>
      <c r="FBI3" s="254"/>
      <c r="FBJ3" s="254"/>
      <c r="FBK3" s="254"/>
      <c r="FBL3" s="254"/>
      <c r="FBM3" s="254"/>
      <c r="FBN3" s="254"/>
      <c r="FBO3" s="254"/>
      <c r="FBP3" s="254"/>
      <c r="FBQ3" s="254"/>
      <c r="FBR3" s="254"/>
      <c r="FBS3" s="254"/>
      <c r="FBT3" s="254"/>
      <c r="FBU3" s="254"/>
      <c r="FBV3" s="254"/>
      <c r="FBW3" s="254"/>
      <c r="FBX3" s="254"/>
      <c r="FBY3" s="254"/>
      <c r="FBZ3" s="254"/>
      <c r="FCA3" s="254"/>
      <c r="FCB3" s="254"/>
      <c r="FCC3" s="254"/>
      <c r="FCD3" s="254"/>
      <c r="FCE3" s="254"/>
      <c r="FCF3" s="254"/>
      <c r="FCG3" s="254"/>
      <c r="FCH3" s="254"/>
      <c r="FCI3" s="254"/>
      <c r="FCJ3" s="254"/>
      <c r="FCK3" s="254"/>
      <c r="FCL3" s="254"/>
      <c r="FCM3" s="254"/>
      <c r="FCN3" s="254"/>
      <c r="FCO3" s="254"/>
      <c r="FCP3" s="254"/>
      <c r="FCQ3" s="254"/>
      <c r="FCR3" s="254"/>
      <c r="FCS3" s="254"/>
      <c r="FCT3" s="254"/>
      <c r="FCU3" s="254"/>
      <c r="FCV3" s="254"/>
      <c r="FCW3" s="254"/>
      <c r="FCX3" s="254"/>
      <c r="FCY3" s="254"/>
      <c r="FCZ3" s="254"/>
      <c r="FDA3" s="254"/>
      <c r="FDB3" s="254"/>
      <c r="FDC3" s="254"/>
      <c r="FDD3" s="254"/>
      <c r="FDE3" s="254"/>
      <c r="FDF3" s="254"/>
      <c r="FDG3" s="254"/>
      <c r="FDH3" s="254"/>
      <c r="FDI3" s="254"/>
      <c r="FDJ3" s="254"/>
      <c r="FDK3" s="254"/>
      <c r="FDL3" s="254"/>
      <c r="FDM3" s="254"/>
      <c r="FDN3" s="254"/>
      <c r="FDO3" s="254"/>
      <c r="FDP3" s="254"/>
      <c r="FDQ3" s="254"/>
      <c r="FDR3" s="254"/>
      <c r="FDS3" s="254"/>
      <c r="FDT3" s="254"/>
      <c r="FDU3" s="254"/>
      <c r="FDV3" s="254"/>
      <c r="FDW3" s="254"/>
      <c r="FDX3" s="254"/>
      <c r="FDY3" s="254"/>
      <c r="FDZ3" s="254"/>
      <c r="FEA3" s="254"/>
      <c r="FEB3" s="254"/>
      <c r="FEC3" s="254"/>
      <c r="FED3" s="254"/>
      <c r="FEE3" s="254"/>
      <c r="FEF3" s="254"/>
      <c r="FEG3" s="254"/>
      <c r="FEH3" s="254"/>
      <c r="FEI3" s="254"/>
      <c r="FEJ3" s="254"/>
      <c r="FEK3" s="254"/>
      <c r="FEL3" s="254"/>
      <c r="FEM3" s="254"/>
      <c r="FEN3" s="254"/>
      <c r="FEO3" s="254"/>
      <c r="FEP3" s="254"/>
      <c r="FEQ3" s="254"/>
      <c r="FER3" s="254"/>
      <c r="FES3" s="254"/>
      <c r="FET3" s="254"/>
      <c r="FEU3" s="254"/>
      <c r="FEV3" s="254"/>
      <c r="FEW3" s="254"/>
      <c r="FEX3" s="254"/>
      <c r="FEY3" s="254"/>
      <c r="FEZ3" s="254"/>
      <c r="FFA3" s="254"/>
      <c r="FFB3" s="254"/>
      <c r="FFC3" s="254"/>
      <c r="FFD3" s="254"/>
      <c r="FFE3" s="254"/>
      <c r="FFF3" s="254"/>
      <c r="FFG3" s="254"/>
      <c r="FFH3" s="254"/>
      <c r="FFI3" s="254"/>
      <c r="FFJ3" s="254"/>
      <c r="FFK3" s="254"/>
      <c r="FFL3" s="254"/>
      <c r="FFM3" s="254"/>
      <c r="FFN3" s="254"/>
      <c r="FFO3" s="254"/>
      <c r="FFP3" s="254"/>
      <c r="FFQ3" s="254"/>
      <c r="FFR3" s="254"/>
      <c r="FFS3" s="254"/>
      <c r="FFT3" s="254"/>
      <c r="FFU3" s="254"/>
      <c r="FFV3" s="254"/>
      <c r="FFW3" s="254"/>
      <c r="FFX3" s="254"/>
      <c r="FFY3" s="254"/>
      <c r="FFZ3" s="254"/>
      <c r="FGA3" s="254"/>
      <c r="FGB3" s="254"/>
      <c r="FGC3" s="254"/>
      <c r="FGD3" s="254"/>
      <c r="FGE3" s="254"/>
      <c r="FGF3" s="254"/>
      <c r="FGG3" s="254"/>
      <c r="FGH3" s="254"/>
      <c r="FGI3" s="254"/>
      <c r="FGJ3" s="254"/>
      <c r="FGK3" s="254"/>
      <c r="FGL3" s="254"/>
      <c r="FGM3" s="254"/>
      <c r="FGN3" s="254"/>
      <c r="FGO3" s="254"/>
      <c r="FGP3" s="254"/>
      <c r="FGQ3" s="254"/>
      <c r="FGR3" s="254"/>
      <c r="FGS3" s="254"/>
      <c r="FGT3" s="254"/>
      <c r="FGU3" s="254"/>
      <c r="FGV3" s="254"/>
      <c r="FGW3" s="254"/>
      <c r="FGX3" s="254"/>
      <c r="FGY3" s="254"/>
      <c r="FGZ3" s="254"/>
      <c r="FHA3" s="254"/>
      <c r="FHB3" s="254"/>
      <c r="FHC3" s="254"/>
      <c r="FHD3" s="254"/>
      <c r="FHE3" s="254"/>
      <c r="FHF3" s="254"/>
      <c r="FHG3" s="254"/>
      <c r="FHH3" s="254"/>
      <c r="FHI3" s="254"/>
      <c r="FHJ3" s="254"/>
      <c r="FHK3" s="254"/>
      <c r="FHL3" s="254"/>
      <c r="FHM3" s="254"/>
      <c r="FHN3" s="254"/>
      <c r="FHO3" s="254"/>
      <c r="FHP3" s="254"/>
      <c r="FHQ3" s="254"/>
      <c r="FHR3" s="254"/>
      <c r="FHS3" s="254"/>
      <c r="FHT3" s="254"/>
      <c r="FHU3" s="254"/>
      <c r="FHV3" s="254"/>
      <c r="FHW3" s="254"/>
      <c r="FHX3" s="254"/>
      <c r="FHY3" s="254"/>
      <c r="FHZ3" s="254"/>
      <c r="FIA3" s="254"/>
      <c r="FIB3" s="254"/>
      <c r="FIC3" s="254"/>
      <c r="FID3" s="254"/>
      <c r="FIE3" s="254"/>
      <c r="FIF3" s="254"/>
      <c r="FIG3" s="254"/>
      <c r="FIH3" s="254"/>
      <c r="FII3" s="254"/>
      <c r="FIJ3" s="254"/>
      <c r="FIK3" s="254"/>
      <c r="FIL3" s="254"/>
      <c r="FIM3" s="254"/>
      <c r="FIN3" s="254"/>
      <c r="FIO3" s="254"/>
      <c r="FIP3" s="254"/>
      <c r="FIQ3" s="254"/>
      <c r="FIR3" s="254"/>
      <c r="FIS3" s="254"/>
      <c r="FIT3" s="254"/>
      <c r="FIU3" s="254"/>
      <c r="FIV3" s="254"/>
      <c r="FIW3" s="254"/>
      <c r="FIX3" s="254"/>
      <c r="FIY3" s="254"/>
      <c r="FIZ3" s="254"/>
      <c r="FJA3" s="254"/>
      <c r="FJB3" s="254"/>
      <c r="FJC3" s="254"/>
      <c r="FJD3" s="254"/>
      <c r="FJE3" s="254"/>
      <c r="FJF3" s="254"/>
      <c r="FJG3" s="254"/>
      <c r="FJH3" s="254"/>
      <c r="FJI3" s="254"/>
      <c r="FJJ3" s="254"/>
      <c r="FJK3" s="254"/>
      <c r="FJL3" s="254"/>
      <c r="FJM3" s="254"/>
      <c r="FJN3" s="254"/>
      <c r="FJO3" s="254"/>
      <c r="FJP3" s="254"/>
      <c r="FJQ3" s="254"/>
      <c r="FJR3" s="254"/>
      <c r="FJS3" s="254"/>
      <c r="FJT3" s="254"/>
      <c r="FJU3" s="254"/>
      <c r="FJV3" s="254"/>
      <c r="FJW3" s="254"/>
      <c r="FJX3" s="254"/>
      <c r="FJY3" s="254"/>
      <c r="FJZ3" s="254"/>
      <c r="FKA3" s="254"/>
      <c r="FKB3" s="254"/>
      <c r="FKC3" s="254"/>
      <c r="FKD3" s="254"/>
      <c r="FKE3" s="254"/>
      <c r="FKF3" s="254"/>
      <c r="FKG3" s="254"/>
      <c r="FKH3" s="254"/>
      <c r="FKI3" s="254"/>
      <c r="FKJ3" s="254"/>
      <c r="FKK3" s="254"/>
      <c r="FKL3" s="254"/>
      <c r="FKM3" s="254"/>
      <c r="FKN3" s="254"/>
      <c r="FKO3" s="254"/>
      <c r="FKP3" s="254"/>
      <c r="FKQ3" s="254"/>
      <c r="FKR3" s="254"/>
      <c r="FKS3" s="254"/>
      <c r="FKT3" s="254"/>
      <c r="FKU3" s="254"/>
      <c r="FKV3" s="254"/>
      <c r="FKW3" s="254"/>
      <c r="FKX3" s="254"/>
      <c r="FKY3" s="254"/>
      <c r="FKZ3" s="254"/>
      <c r="FLA3" s="254"/>
      <c r="FLB3" s="254"/>
      <c r="FLC3" s="254"/>
      <c r="FLD3" s="254"/>
      <c r="FLE3" s="254"/>
      <c r="FLF3" s="254"/>
      <c r="FLG3" s="254"/>
      <c r="FLH3" s="254"/>
      <c r="FLI3" s="254"/>
      <c r="FLJ3" s="254"/>
      <c r="FLK3" s="254"/>
      <c r="FLL3" s="254"/>
      <c r="FLM3" s="254"/>
      <c r="FLN3" s="254"/>
      <c r="FLO3" s="254"/>
      <c r="FLP3" s="254"/>
      <c r="FLQ3" s="254"/>
      <c r="FLR3" s="254"/>
      <c r="FLS3" s="254"/>
      <c r="FLT3" s="254"/>
      <c r="FLU3" s="254"/>
      <c r="FLV3" s="254"/>
      <c r="FLW3" s="254"/>
      <c r="FLX3" s="254"/>
      <c r="FLY3" s="254"/>
      <c r="FLZ3" s="254"/>
      <c r="FMA3" s="254"/>
      <c r="FMB3" s="254"/>
      <c r="FMC3" s="254"/>
      <c r="FMD3" s="254"/>
      <c r="FME3" s="254"/>
      <c r="FMF3" s="254"/>
      <c r="FMG3" s="254"/>
      <c r="FMH3" s="254"/>
      <c r="FMI3" s="254"/>
      <c r="FMJ3" s="254"/>
      <c r="FMK3" s="254"/>
      <c r="FML3" s="254"/>
      <c r="FMM3" s="254"/>
      <c r="FMN3" s="254"/>
      <c r="FMO3" s="254"/>
      <c r="FMP3" s="254"/>
      <c r="FMQ3" s="254"/>
      <c r="FMR3" s="254"/>
      <c r="FMS3" s="254"/>
      <c r="FMT3" s="254"/>
      <c r="FMU3" s="254"/>
      <c r="FMV3" s="254"/>
      <c r="FMW3" s="254"/>
      <c r="FMX3" s="254"/>
      <c r="FMY3" s="254"/>
      <c r="FMZ3" s="254"/>
      <c r="FNA3" s="254"/>
      <c r="FNB3" s="254"/>
      <c r="FNC3" s="254"/>
      <c r="FND3" s="254"/>
      <c r="FNE3" s="254"/>
      <c r="FNF3" s="254"/>
      <c r="FNG3" s="254"/>
      <c r="FNH3" s="254"/>
      <c r="FNI3" s="254"/>
      <c r="FNJ3" s="254"/>
      <c r="FNK3" s="254"/>
      <c r="FNL3" s="254"/>
      <c r="FNM3" s="254"/>
      <c r="FNN3" s="254"/>
      <c r="FNO3" s="254"/>
      <c r="FNP3" s="254"/>
      <c r="FNQ3" s="254"/>
      <c r="FNR3" s="254"/>
      <c r="FNS3" s="254"/>
      <c r="FNT3" s="254"/>
      <c r="FNU3" s="254"/>
      <c r="FNV3" s="254"/>
      <c r="FNW3" s="254"/>
      <c r="FNX3" s="254"/>
      <c r="FNY3" s="254"/>
      <c r="FNZ3" s="254"/>
      <c r="FOA3" s="254"/>
      <c r="FOB3" s="254"/>
      <c r="FOC3" s="254"/>
      <c r="FOD3" s="254"/>
      <c r="FOE3" s="254"/>
      <c r="FOF3" s="254"/>
      <c r="FOG3" s="254"/>
      <c r="FOH3" s="254"/>
      <c r="FOI3" s="254"/>
      <c r="FOJ3" s="254"/>
      <c r="FOK3" s="254"/>
      <c r="FOL3" s="254"/>
      <c r="FOM3" s="254"/>
      <c r="FON3" s="254"/>
      <c r="FOO3" s="254"/>
      <c r="FOP3" s="254"/>
      <c r="FOQ3" s="254"/>
      <c r="FOR3" s="254"/>
      <c r="FOS3" s="254"/>
      <c r="FOT3" s="254"/>
      <c r="FOU3" s="254"/>
      <c r="FOV3" s="254"/>
      <c r="FOW3" s="254"/>
      <c r="FOX3" s="254"/>
      <c r="FOY3" s="254"/>
      <c r="FOZ3" s="254"/>
      <c r="FPA3" s="254"/>
      <c r="FPB3" s="254"/>
      <c r="FPC3" s="254"/>
      <c r="FPD3" s="254"/>
      <c r="FPE3" s="254"/>
      <c r="FPF3" s="254"/>
      <c r="FPG3" s="254"/>
      <c r="FPH3" s="254"/>
      <c r="FPI3" s="254"/>
      <c r="FPJ3" s="254"/>
      <c r="FPK3" s="254"/>
      <c r="FPL3" s="254"/>
      <c r="FPM3" s="254"/>
      <c r="FPN3" s="254"/>
      <c r="FPO3" s="254"/>
      <c r="FPP3" s="254"/>
      <c r="FPQ3" s="254"/>
      <c r="FPR3" s="254"/>
      <c r="FPS3" s="254"/>
      <c r="FPT3" s="254"/>
      <c r="FPU3" s="254"/>
      <c r="FPV3" s="254"/>
      <c r="FPW3" s="254"/>
      <c r="FPX3" s="254"/>
      <c r="FPY3" s="254"/>
      <c r="FPZ3" s="254"/>
      <c r="FQA3" s="254"/>
      <c r="FQB3" s="254"/>
      <c r="FQC3" s="254"/>
      <c r="FQD3" s="254"/>
      <c r="FQE3" s="254"/>
      <c r="FQF3" s="254"/>
      <c r="FQG3" s="254"/>
      <c r="FQH3" s="254"/>
      <c r="FQI3" s="254"/>
      <c r="FQJ3" s="254"/>
      <c r="FQK3" s="254"/>
      <c r="FQL3" s="254"/>
      <c r="FQM3" s="254"/>
      <c r="FQN3" s="254"/>
      <c r="FQO3" s="254"/>
      <c r="FQP3" s="254"/>
      <c r="FQQ3" s="254"/>
      <c r="FQR3" s="254"/>
      <c r="FQS3" s="254"/>
      <c r="FQT3" s="254"/>
      <c r="FQU3" s="254"/>
      <c r="FQV3" s="254"/>
      <c r="FQW3" s="254"/>
      <c r="FQX3" s="254"/>
      <c r="FQY3" s="254"/>
      <c r="FQZ3" s="254"/>
      <c r="FRA3" s="254"/>
      <c r="FRB3" s="254"/>
      <c r="FRC3" s="254"/>
      <c r="FRD3" s="254"/>
      <c r="FRE3" s="254"/>
      <c r="FRF3" s="254"/>
      <c r="FRG3" s="254"/>
      <c r="FRH3" s="254"/>
      <c r="FRI3" s="254"/>
      <c r="FRJ3" s="254"/>
      <c r="FRK3" s="254"/>
      <c r="FRL3" s="254"/>
      <c r="FRM3" s="254"/>
      <c r="FRN3" s="254"/>
      <c r="FRO3" s="254"/>
      <c r="FRP3" s="254"/>
      <c r="FRQ3" s="254"/>
      <c r="FRR3" s="254"/>
      <c r="FRS3" s="254"/>
      <c r="FRT3" s="254"/>
      <c r="FRU3" s="254"/>
      <c r="FRV3" s="254"/>
      <c r="FRW3" s="254"/>
      <c r="FRX3" s="254"/>
      <c r="FRY3" s="254"/>
      <c r="FRZ3" s="254"/>
      <c r="FSA3" s="254"/>
      <c r="FSB3" s="254"/>
      <c r="FSC3" s="254"/>
      <c r="FSD3" s="254"/>
      <c r="FSE3" s="254"/>
      <c r="FSF3" s="254"/>
      <c r="FSG3" s="254"/>
      <c r="FSH3" s="254"/>
      <c r="FSI3" s="254"/>
      <c r="FSJ3" s="254"/>
      <c r="FSK3" s="254"/>
      <c r="FSL3" s="254"/>
      <c r="FSM3" s="254"/>
      <c r="FSN3" s="254"/>
      <c r="FSO3" s="254"/>
      <c r="FSP3" s="254"/>
      <c r="FSQ3" s="254"/>
      <c r="FSR3" s="254"/>
      <c r="FSS3" s="254"/>
      <c r="FST3" s="254"/>
      <c r="FSU3" s="254"/>
      <c r="FSV3" s="254"/>
      <c r="FSW3" s="254"/>
      <c r="FSX3" s="254"/>
      <c r="FSY3" s="254"/>
      <c r="FSZ3" s="254"/>
      <c r="FTA3" s="254"/>
      <c r="FTB3" s="254"/>
      <c r="FTC3" s="254"/>
      <c r="FTD3" s="254"/>
      <c r="FTE3" s="254"/>
      <c r="FTF3" s="254"/>
      <c r="FTG3" s="254"/>
      <c r="FTH3" s="254"/>
      <c r="FTI3" s="254"/>
      <c r="FTJ3" s="254"/>
      <c r="FTK3" s="254"/>
      <c r="FTL3" s="254"/>
      <c r="FTM3" s="254"/>
      <c r="FTN3" s="254"/>
      <c r="FTO3" s="254"/>
      <c r="FTP3" s="254"/>
      <c r="FTQ3" s="254"/>
      <c r="FTR3" s="254"/>
      <c r="FTS3" s="254"/>
      <c r="FTT3" s="254"/>
      <c r="FTU3" s="254"/>
      <c r="FTV3" s="254"/>
      <c r="FTW3" s="254"/>
      <c r="FTX3" s="254"/>
      <c r="FTY3" s="254"/>
      <c r="FTZ3" s="254"/>
      <c r="FUA3" s="254"/>
      <c r="FUB3" s="254"/>
      <c r="FUC3" s="254"/>
      <c r="FUD3" s="254"/>
      <c r="FUE3" s="254"/>
      <c r="FUF3" s="254"/>
      <c r="FUG3" s="254"/>
      <c r="FUH3" s="254"/>
      <c r="FUI3" s="254"/>
      <c r="FUJ3" s="254"/>
      <c r="FUK3" s="254"/>
      <c r="FUL3" s="254"/>
      <c r="FUM3" s="254"/>
      <c r="FUN3" s="254"/>
      <c r="FUO3" s="254"/>
      <c r="FUP3" s="254"/>
      <c r="FUQ3" s="254"/>
      <c r="FUR3" s="254"/>
      <c r="FUS3" s="254"/>
      <c r="FUT3" s="254"/>
      <c r="FUU3" s="254"/>
      <c r="FUV3" s="254"/>
      <c r="FUW3" s="254"/>
      <c r="FUX3" s="254"/>
      <c r="FUY3" s="254"/>
      <c r="FUZ3" s="254"/>
      <c r="FVA3" s="254"/>
      <c r="FVB3" s="254"/>
      <c r="FVC3" s="254"/>
      <c r="FVD3" s="254"/>
      <c r="FVE3" s="254"/>
      <c r="FVF3" s="254"/>
      <c r="FVG3" s="254"/>
      <c r="FVH3" s="254"/>
      <c r="FVI3" s="254"/>
      <c r="FVJ3" s="254"/>
      <c r="FVK3" s="254"/>
      <c r="FVL3" s="254"/>
      <c r="FVM3" s="254"/>
      <c r="FVN3" s="254"/>
      <c r="FVO3" s="254"/>
      <c r="FVP3" s="254"/>
      <c r="FVQ3" s="254"/>
      <c r="FVR3" s="254"/>
      <c r="FVS3" s="254"/>
      <c r="FVT3" s="254"/>
      <c r="FVU3" s="254"/>
      <c r="FVV3" s="254"/>
      <c r="FVW3" s="254"/>
      <c r="FVX3" s="254"/>
      <c r="FVY3" s="254"/>
      <c r="FVZ3" s="254"/>
      <c r="FWA3" s="254"/>
      <c r="FWB3" s="254"/>
      <c r="FWC3" s="254"/>
      <c r="FWD3" s="254"/>
      <c r="FWE3" s="254"/>
      <c r="FWF3" s="254"/>
      <c r="FWG3" s="254"/>
      <c r="FWH3" s="254"/>
      <c r="FWI3" s="254"/>
      <c r="FWJ3" s="254"/>
      <c r="FWK3" s="254"/>
      <c r="FWL3" s="254"/>
      <c r="FWM3" s="254"/>
      <c r="FWN3" s="254"/>
      <c r="FWO3" s="254"/>
      <c r="FWP3" s="254"/>
      <c r="FWQ3" s="254"/>
      <c r="FWR3" s="254"/>
      <c r="FWS3" s="254"/>
      <c r="FWT3" s="254"/>
      <c r="FWU3" s="254"/>
      <c r="FWV3" s="254"/>
      <c r="FWW3" s="254"/>
      <c r="FWX3" s="254"/>
      <c r="FWY3" s="254"/>
      <c r="FWZ3" s="254"/>
      <c r="FXA3" s="254"/>
      <c r="FXB3" s="254"/>
      <c r="FXC3" s="254"/>
      <c r="FXD3" s="254"/>
      <c r="FXE3" s="254"/>
      <c r="FXF3" s="254"/>
      <c r="FXG3" s="254"/>
      <c r="FXH3" s="254"/>
      <c r="FXI3" s="254"/>
      <c r="FXJ3" s="254"/>
      <c r="FXK3" s="254"/>
      <c r="FXL3" s="254"/>
      <c r="FXM3" s="254"/>
      <c r="FXN3" s="254"/>
      <c r="FXO3" s="254"/>
      <c r="FXP3" s="254"/>
      <c r="FXQ3" s="254"/>
      <c r="FXR3" s="254"/>
      <c r="FXS3" s="254"/>
      <c r="FXT3" s="254"/>
      <c r="FXU3" s="254"/>
      <c r="FXV3" s="254"/>
      <c r="FXW3" s="254"/>
      <c r="FXX3" s="254"/>
      <c r="FXY3" s="254"/>
      <c r="FXZ3" s="254"/>
      <c r="FYA3" s="254"/>
      <c r="FYB3" s="254"/>
      <c r="FYC3" s="254"/>
      <c r="FYD3" s="254"/>
      <c r="FYE3" s="254"/>
      <c r="FYF3" s="254"/>
      <c r="FYG3" s="254"/>
      <c r="FYH3" s="254"/>
      <c r="FYI3" s="254"/>
      <c r="FYJ3" s="254"/>
      <c r="FYK3" s="254"/>
      <c r="FYL3" s="254"/>
      <c r="FYM3" s="254"/>
      <c r="FYN3" s="254"/>
      <c r="FYO3" s="254"/>
      <c r="FYP3" s="254"/>
      <c r="FYQ3" s="254"/>
      <c r="FYR3" s="254"/>
      <c r="FYS3" s="254"/>
      <c r="FYT3" s="254"/>
      <c r="FYU3" s="254"/>
      <c r="FYV3" s="254"/>
      <c r="FYW3" s="254"/>
      <c r="FYX3" s="254"/>
      <c r="FYY3" s="254"/>
      <c r="FYZ3" s="254"/>
      <c r="FZA3" s="254"/>
      <c r="FZB3" s="254"/>
      <c r="FZC3" s="254"/>
      <c r="FZD3" s="254"/>
      <c r="FZE3" s="254"/>
      <c r="FZF3" s="254"/>
      <c r="FZG3" s="254"/>
      <c r="FZH3" s="254"/>
      <c r="FZI3" s="254"/>
      <c r="FZJ3" s="254"/>
      <c r="FZK3" s="254"/>
      <c r="FZL3" s="254"/>
      <c r="FZM3" s="254"/>
      <c r="FZN3" s="254"/>
      <c r="FZO3" s="254"/>
      <c r="FZP3" s="254"/>
      <c r="FZQ3" s="254"/>
      <c r="FZR3" s="254"/>
      <c r="FZS3" s="254"/>
      <c r="FZT3" s="254"/>
      <c r="FZU3" s="254"/>
      <c r="FZV3" s="254"/>
      <c r="FZW3" s="254"/>
      <c r="FZX3" s="254"/>
      <c r="FZY3" s="254"/>
      <c r="FZZ3" s="254"/>
      <c r="GAA3" s="254"/>
      <c r="GAB3" s="254"/>
      <c r="GAC3" s="254"/>
      <c r="GAD3" s="254"/>
      <c r="GAE3" s="254"/>
      <c r="GAF3" s="254"/>
      <c r="GAG3" s="254"/>
      <c r="GAH3" s="254"/>
      <c r="GAI3" s="254"/>
      <c r="GAJ3" s="254"/>
      <c r="GAK3" s="254"/>
      <c r="GAL3" s="254"/>
      <c r="GAM3" s="254"/>
      <c r="GAN3" s="254"/>
      <c r="GAO3" s="254"/>
      <c r="GAP3" s="254"/>
      <c r="GAQ3" s="254"/>
      <c r="GAR3" s="254"/>
      <c r="GAS3" s="254"/>
      <c r="GAT3" s="254"/>
      <c r="GAU3" s="254"/>
      <c r="GAV3" s="254"/>
      <c r="GAW3" s="254"/>
      <c r="GAX3" s="254"/>
      <c r="GAY3" s="254"/>
      <c r="GAZ3" s="254"/>
      <c r="GBA3" s="254"/>
      <c r="GBB3" s="254"/>
      <c r="GBC3" s="254"/>
      <c r="GBD3" s="254"/>
      <c r="GBE3" s="254"/>
      <c r="GBF3" s="254"/>
      <c r="GBG3" s="254"/>
      <c r="GBH3" s="254"/>
      <c r="GBI3" s="254"/>
      <c r="GBJ3" s="254"/>
      <c r="GBK3" s="254"/>
      <c r="GBL3" s="254"/>
      <c r="GBM3" s="254"/>
      <c r="GBN3" s="254"/>
      <c r="GBO3" s="254"/>
      <c r="GBP3" s="254"/>
      <c r="GBQ3" s="254"/>
      <c r="GBR3" s="254"/>
      <c r="GBS3" s="254"/>
      <c r="GBT3" s="254"/>
      <c r="GBU3" s="254"/>
      <c r="GBV3" s="254"/>
      <c r="GBW3" s="254"/>
      <c r="GBX3" s="254"/>
      <c r="GBY3" s="254"/>
      <c r="GBZ3" s="254"/>
      <c r="GCA3" s="254"/>
      <c r="GCB3" s="254"/>
      <c r="GCC3" s="254"/>
      <c r="GCD3" s="254"/>
      <c r="GCE3" s="254"/>
      <c r="GCF3" s="254"/>
      <c r="GCG3" s="254"/>
      <c r="GCH3" s="254"/>
      <c r="GCI3" s="254"/>
      <c r="GCJ3" s="254"/>
      <c r="GCK3" s="254"/>
      <c r="GCL3" s="254"/>
      <c r="GCM3" s="254"/>
      <c r="GCN3" s="254"/>
      <c r="GCO3" s="254"/>
      <c r="GCP3" s="254"/>
      <c r="GCQ3" s="254"/>
      <c r="GCR3" s="254"/>
      <c r="GCS3" s="254"/>
      <c r="GCT3" s="254"/>
      <c r="GCU3" s="254"/>
      <c r="GCV3" s="254"/>
      <c r="GCW3" s="254"/>
      <c r="GCX3" s="254"/>
      <c r="GCY3" s="254"/>
      <c r="GCZ3" s="254"/>
      <c r="GDA3" s="254"/>
      <c r="GDB3" s="254"/>
      <c r="GDC3" s="254"/>
      <c r="GDD3" s="254"/>
      <c r="GDE3" s="254"/>
      <c r="GDF3" s="254"/>
      <c r="GDG3" s="254"/>
      <c r="GDH3" s="254"/>
      <c r="GDI3" s="254"/>
      <c r="GDJ3" s="254"/>
      <c r="GDK3" s="254"/>
      <c r="GDL3" s="254"/>
      <c r="GDM3" s="254"/>
      <c r="GDN3" s="254"/>
      <c r="GDO3" s="254"/>
      <c r="GDP3" s="254"/>
      <c r="GDQ3" s="254"/>
      <c r="GDR3" s="254"/>
      <c r="GDS3" s="254"/>
      <c r="GDT3" s="254"/>
      <c r="GDU3" s="254"/>
      <c r="GDV3" s="254"/>
      <c r="GDW3" s="254"/>
      <c r="GDX3" s="254"/>
      <c r="GDY3" s="254"/>
      <c r="GDZ3" s="254"/>
      <c r="GEA3" s="254"/>
      <c r="GEB3" s="254"/>
      <c r="GEC3" s="254"/>
      <c r="GED3" s="254"/>
      <c r="GEE3" s="254"/>
      <c r="GEF3" s="254"/>
      <c r="GEG3" s="254"/>
      <c r="GEH3" s="254"/>
      <c r="GEI3" s="254"/>
      <c r="GEJ3" s="254"/>
      <c r="GEK3" s="254"/>
      <c r="GEL3" s="254"/>
      <c r="GEM3" s="254"/>
      <c r="GEN3" s="254"/>
      <c r="GEO3" s="254"/>
      <c r="GEP3" s="254"/>
      <c r="GEQ3" s="254"/>
      <c r="GER3" s="254"/>
      <c r="GES3" s="254"/>
      <c r="GET3" s="254"/>
      <c r="GEU3" s="254"/>
      <c r="GEV3" s="254"/>
      <c r="GEW3" s="254"/>
      <c r="GEX3" s="254"/>
      <c r="GEY3" s="254"/>
      <c r="GEZ3" s="254"/>
      <c r="GFA3" s="254"/>
      <c r="GFB3" s="254"/>
      <c r="GFC3" s="254"/>
      <c r="GFD3" s="254"/>
      <c r="GFE3" s="254"/>
      <c r="GFF3" s="254"/>
      <c r="GFG3" s="254"/>
      <c r="GFH3" s="254"/>
      <c r="GFI3" s="254"/>
      <c r="GFJ3" s="254"/>
      <c r="GFK3" s="254"/>
      <c r="GFL3" s="254"/>
      <c r="GFM3" s="254"/>
      <c r="GFN3" s="254"/>
      <c r="GFO3" s="254"/>
      <c r="GFP3" s="254"/>
      <c r="GFQ3" s="254"/>
      <c r="GFR3" s="254"/>
      <c r="GFS3" s="254"/>
      <c r="GFT3" s="254"/>
      <c r="GFU3" s="254"/>
      <c r="GFV3" s="254"/>
      <c r="GFW3" s="254"/>
      <c r="GFX3" s="254"/>
      <c r="GFY3" s="254"/>
      <c r="GFZ3" s="254"/>
      <c r="GGA3" s="254"/>
      <c r="GGB3" s="254"/>
      <c r="GGC3" s="254"/>
      <c r="GGD3" s="254"/>
      <c r="GGE3" s="254"/>
      <c r="GGF3" s="254"/>
      <c r="GGG3" s="254"/>
      <c r="GGH3" s="254"/>
      <c r="GGI3" s="254"/>
      <c r="GGJ3" s="254"/>
      <c r="GGK3" s="254"/>
      <c r="GGL3" s="254"/>
      <c r="GGM3" s="254"/>
      <c r="GGN3" s="254"/>
      <c r="GGO3" s="254"/>
      <c r="GGP3" s="254"/>
      <c r="GGQ3" s="254"/>
      <c r="GGR3" s="254"/>
      <c r="GGS3" s="254"/>
      <c r="GGT3" s="254"/>
      <c r="GGU3" s="254"/>
      <c r="GGV3" s="254"/>
      <c r="GGW3" s="254"/>
      <c r="GGX3" s="254"/>
      <c r="GGY3" s="254"/>
      <c r="GGZ3" s="254"/>
      <c r="GHA3" s="254"/>
      <c r="GHB3" s="254"/>
      <c r="GHC3" s="254"/>
      <c r="GHD3" s="254"/>
      <c r="GHE3" s="254"/>
      <c r="GHF3" s="254"/>
      <c r="GHG3" s="254"/>
      <c r="GHH3" s="254"/>
      <c r="GHI3" s="254"/>
      <c r="GHJ3" s="254"/>
      <c r="GHK3" s="254"/>
      <c r="GHL3" s="254"/>
      <c r="GHM3" s="254"/>
      <c r="GHN3" s="254"/>
      <c r="GHO3" s="254"/>
      <c r="GHP3" s="254"/>
      <c r="GHQ3" s="254"/>
      <c r="GHR3" s="254"/>
      <c r="GHS3" s="254"/>
      <c r="GHT3" s="254"/>
      <c r="GHU3" s="254"/>
      <c r="GHV3" s="254"/>
      <c r="GHW3" s="254"/>
      <c r="GHX3" s="254"/>
      <c r="GHY3" s="254"/>
      <c r="GHZ3" s="254"/>
      <c r="GIA3" s="254"/>
      <c r="GIB3" s="254"/>
      <c r="GIC3" s="254"/>
      <c r="GID3" s="254"/>
      <c r="GIE3" s="254"/>
      <c r="GIF3" s="254"/>
      <c r="GIG3" s="254"/>
      <c r="GIH3" s="254"/>
      <c r="GII3" s="254"/>
      <c r="GIJ3" s="254"/>
      <c r="GIK3" s="254"/>
      <c r="GIL3" s="254"/>
      <c r="GIM3" s="254"/>
      <c r="GIN3" s="254"/>
      <c r="GIO3" s="254"/>
      <c r="GIP3" s="254"/>
      <c r="GIQ3" s="254"/>
      <c r="GIR3" s="254"/>
      <c r="GIS3" s="254"/>
      <c r="GIT3" s="254"/>
      <c r="GIU3" s="254"/>
      <c r="GIV3" s="254"/>
      <c r="GIW3" s="254"/>
      <c r="GIX3" s="254"/>
      <c r="GIY3" s="254"/>
      <c r="GIZ3" s="254"/>
      <c r="GJA3" s="254"/>
      <c r="GJB3" s="254"/>
      <c r="GJC3" s="254"/>
      <c r="GJD3" s="254"/>
      <c r="GJE3" s="254"/>
      <c r="GJF3" s="254"/>
      <c r="GJG3" s="254"/>
      <c r="GJH3" s="254"/>
      <c r="GJI3" s="254"/>
      <c r="GJJ3" s="254"/>
      <c r="GJK3" s="254"/>
      <c r="GJL3" s="254"/>
      <c r="GJM3" s="254"/>
      <c r="GJN3" s="254"/>
      <c r="GJO3" s="254"/>
      <c r="GJP3" s="254"/>
      <c r="GJQ3" s="254"/>
      <c r="GJR3" s="254"/>
      <c r="GJS3" s="254"/>
      <c r="GJT3" s="254"/>
      <c r="GJU3" s="254"/>
      <c r="GJV3" s="254"/>
      <c r="GJW3" s="254"/>
      <c r="GJX3" s="254"/>
      <c r="GJY3" s="254"/>
      <c r="GJZ3" s="254"/>
      <c r="GKA3" s="254"/>
      <c r="GKB3" s="254"/>
      <c r="GKC3" s="254"/>
      <c r="GKD3" s="254"/>
      <c r="GKE3" s="254"/>
      <c r="GKF3" s="254"/>
      <c r="GKG3" s="254"/>
      <c r="GKH3" s="254"/>
      <c r="GKI3" s="254"/>
      <c r="GKJ3" s="254"/>
      <c r="GKK3" s="254"/>
      <c r="GKL3" s="254"/>
      <c r="GKM3" s="254"/>
      <c r="GKN3" s="254"/>
      <c r="GKO3" s="254"/>
      <c r="GKP3" s="254"/>
      <c r="GKQ3" s="254"/>
      <c r="GKR3" s="254"/>
      <c r="GKS3" s="254"/>
      <c r="GKT3" s="254"/>
      <c r="GKU3" s="254"/>
      <c r="GKV3" s="254"/>
      <c r="GKW3" s="254"/>
      <c r="GKX3" s="254"/>
      <c r="GKY3" s="254"/>
      <c r="GKZ3" s="254"/>
      <c r="GLA3" s="254"/>
      <c r="GLB3" s="254"/>
      <c r="GLC3" s="254"/>
      <c r="GLD3" s="254"/>
      <c r="GLE3" s="254"/>
      <c r="GLF3" s="254"/>
      <c r="GLG3" s="254"/>
      <c r="GLH3" s="254"/>
      <c r="GLI3" s="254"/>
      <c r="GLJ3" s="254"/>
      <c r="GLK3" s="254"/>
      <c r="GLL3" s="254"/>
      <c r="GLM3" s="254"/>
      <c r="GLN3" s="254"/>
      <c r="GLO3" s="254"/>
      <c r="GLP3" s="254"/>
      <c r="GLQ3" s="254"/>
      <c r="GLR3" s="254"/>
      <c r="GLS3" s="254"/>
      <c r="GLT3" s="254"/>
      <c r="GLU3" s="254"/>
      <c r="GLV3" s="254"/>
      <c r="GLW3" s="254"/>
      <c r="GLX3" s="254"/>
      <c r="GLY3" s="254"/>
      <c r="GLZ3" s="254"/>
      <c r="GMA3" s="254"/>
      <c r="GMB3" s="254"/>
      <c r="GMC3" s="254"/>
      <c r="GMD3" s="254"/>
      <c r="GME3" s="254"/>
      <c r="GMF3" s="254"/>
      <c r="GMG3" s="254"/>
      <c r="GMH3" s="254"/>
      <c r="GMI3" s="254"/>
      <c r="GMJ3" s="254"/>
      <c r="GMK3" s="254"/>
      <c r="GML3" s="254"/>
      <c r="GMM3" s="254"/>
      <c r="GMN3" s="254"/>
      <c r="GMO3" s="254"/>
      <c r="GMP3" s="254"/>
      <c r="GMQ3" s="254"/>
      <c r="GMR3" s="254"/>
      <c r="GMS3" s="254"/>
      <c r="GMT3" s="254"/>
      <c r="GMU3" s="254"/>
      <c r="GMV3" s="254"/>
      <c r="GMW3" s="254"/>
      <c r="GMX3" s="254"/>
      <c r="GMY3" s="254"/>
      <c r="GMZ3" s="254"/>
      <c r="GNA3" s="254"/>
      <c r="GNB3" s="254"/>
      <c r="GNC3" s="254"/>
      <c r="GND3" s="254"/>
      <c r="GNE3" s="254"/>
      <c r="GNF3" s="254"/>
      <c r="GNG3" s="254"/>
      <c r="GNH3" s="254"/>
      <c r="GNI3" s="254"/>
      <c r="GNJ3" s="254"/>
      <c r="GNK3" s="254"/>
      <c r="GNL3" s="254"/>
      <c r="GNM3" s="254"/>
      <c r="GNN3" s="254"/>
      <c r="GNO3" s="254"/>
      <c r="GNP3" s="254"/>
      <c r="GNQ3" s="254"/>
      <c r="GNR3" s="254"/>
      <c r="GNS3" s="254"/>
      <c r="GNT3" s="254"/>
      <c r="GNU3" s="254"/>
      <c r="GNV3" s="254"/>
      <c r="GNW3" s="254"/>
      <c r="GNX3" s="254"/>
      <c r="GNY3" s="254"/>
      <c r="GNZ3" s="254"/>
      <c r="GOA3" s="254"/>
      <c r="GOB3" s="254"/>
      <c r="GOC3" s="254"/>
      <c r="GOD3" s="254"/>
      <c r="GOE3" s="254"/>
      <c r="GOF3" s="254"/>
      <c r="GOG3" s="254"/>
      <c r="GOH3" s="254"/>
      <c r="GOI3" s="254"/>
      <c r="GOJ3" s="254"/>
      <c r="GOK3" s="254"/>
      <c r="GOL3" s="254"/>
      <c r="GOM3" s="254"/>
      <c r="GON3" s="254"/>
      <c r="GOO3" s="254"/>
      <c r="GOP3" s="254"/>
      <c r="GOQ3" s="254"/>
      <c r="GOR3" s="254"/>
      <c r="GOS3" s="254"/>
      <c r="GOT3" s="254"/>
      <c r="GOU3" s="254"/>
      <c r="GOV3" s="254"/>
      <c r="GOW3" s="254"/>
      <c r="GOX3" s="254"/>
      <c r="GOY3" s="254"/>
      <c r="GOZ3" s="254"/>
      <c r="GPA3" s="254"/>
      <c r="GPB3" s="254"/>
      <c r="GPC3" s="254"/>
      <c r="GPD3" s="254"/>
      <c r="GPE3" s="254"/>
      <c r="GPF3" s="254"/>
      <c r="GPG3" s="254"/>
      <c r="GPH3" s="254"/>
      <c r="GPI3" s="254"/>
      <c r="GPJ3" s="254"/>
      <c r="GPK3" s="254"/>
      <c r="GPL3" s="254"/>
      <c r="GPM3" s="254"/>
      <c r="GPN3" s="254"/>
      <c r="GPO3" s="254"/>
      <c r="GPP3" s="254"/>
      <c r="GPQ3" s="254"/>
      <c r="GPR3" s="254"/>
      <c r="GPS3" s="254"/>
      <c r="GPT3" s="254"/>
      <c r="GPU3" s="254"/>
      <c r="GPV3" s="254"/>
      <c r="GPW3" s="254"/>
      <c r="GPX3" s="254"/>
      <c r="GPY3" s="254"/>
      <c r="GPZ3" s="254"/>
      <c r="GQA3" s="254"/>
      <c r="GQB3" s="254"/>
      <c r="GQC3" s="254"/>
      <c r="GQD3" s="254"/>
      <c r="GQE3" s="254"/>
      <c r="GQF3" s="254"/>
      <c r="GQG3" s="254"/>
      <c r="GQH3" s="254"/>
      <c r="GQI3" s="254"/>
      <c r="GQJ3" s="254"/>
      <c r="GQK3" s="254"/>
      <c r="GQL3" s="254"/>
      <c r="GQM3" s="254"/>
      <c r="GQN3" s="254"/>
      <c r="GQO3" s="254"/>
      <c r="GQP3" s="254"/>
      <c r="GQQ3" s="254"/>
      <c r="GQR3" s="254"/>
      <c r="GQS3" s="254"/>
      <c r="GQT3" s="254"/>
      <c r="GQU3" s="254"/>
      <c r="GQV3" s="254"/>
      <c r="GQW3" s="254"/>
      <c r="GQX3" s="254"/>
      <c r="GQY3" s="254"/>
      <c r="GQZ3" s="254"/>
      <c r="GRA3" s="254"/>
      <c r="GRB3" s="254"/>
      <c r="GRC3" s="254"/>
      <c r="GRD3" s="254"/>
      <c r="GRE3" s="254"/>
      <c r="GRF3" s="254"/>
      <c r="GRG3" s="254"/>
      <c r="GRH3" s="254"/>
      <c r="GRI3" s="254"/>
      <c r="GRJ3" s="254"/>
      <c r="GRK3" s="254"/>
      <c r="GRL3" s="254"/>
      <c r="GRM3" s="254"/>
      <c r="GRN3" s="254"/>
      <c r="GRO3" s="254"/>
      <c r="GRP3" s="254"/>
      <c r="GRQ3" s="254"/>
      <c r="GRR3" s="254"/>
      <c r="GRS3" s="254"/>
      <c r="GRT3" s="254"/>
      <c r="GRU3" s="254"/>
      <c r="GRV3" s="254"/>
      <c r="GRW3" s="254"/>
      <c r="GRX3" s="254"/>
      <c r="GRY3" s="254"/>
      <c r="GRZ3" s="254"/>
      <c r="GSA3" s="254"/>
      <c r="GSB3" s="254"/>
      <c r="GSC3" s="254"/>
      <c r="GSD3" s="254"/>
      <c r="GSE3" s="254"/>
      <c r="GSF3" s="254"/>
      <c r="GSG3" s="254"/>
      <c r="GSH3" s="254"/>
      <c r="GSI3" s="254"/>
      <c r="GSJ3" s="254"/>
      <c r="GSK3" s="254"/>
      <c r="GSL3" s="254"/>
      <c r="GSM3" s="254"/>
      <c r="GSN3" s="254"/>
      <c r="GSO3" s="254"/>
      <c r="GSP3" s="254"/>
      <c r="GSQ3" s="254"/>
      <c r="GSR3" s="254"/>
      <c r="GSS3" s="254"/>
      <c r="GST3" s="254"/>
      <c r="GSU3" s="254"/>
      <c r="GSV3" s="254"/>
      <c r="GSW3" s="254"/>
      <c r="GSX3" s="254"/>
      <c r="GSY3" s="254"/>
      <c r="GSZ3" s="254"/>
      <c r="GTA3" s="254"/>
      <c r="GTB3" s="254"/>
      <c r="GTC3" s="254"/>
      <c r="GTD3" s="254"/>
      <c r="GTE3" s="254"/>
      <c r="GTF3" s="254"/>
      <c r="GTG3" s="254"/>
      <c r="GTH3" s="254"/>
      <c r="GTI3" s="254"/>
      <c r="GTJ3" s="254"/>
      <c r="GTK3" s="254"/>
      <c r="GTL3" s="254"/>
      <c r="GTM3" s="254"/>
      <c r="GTN3" s="254"/>
      <c r="GTO3" s="254"/>
      <c r="GTP3" s="254"/>
      <c r="GTQ3" s="254"/>
      <c r="GTR3" s="254"/>
      <c r="GTS3" s="254"/>
      <c r="GTT3" s="254"/>
      <c r="GTU3" s="254"/>
      <c r="GTV3" s="254"/>
      <c r="GTW3" s="254"/>
      <c r="GTX3" s="254"/>
      <c r="GTY3" s="254"/>
      <c r="GTZ3" s="254"/>
      <c r="GUA3" s="254"/>
      <c r="GUB3" s="254"/>
      <c r="GUC3" s="254"/>
      <c r="GUD3" s="254"/>
      <c r="GUE3" s="254"/>
      <c r="GUF3" s="254"/>
      <c r="GUG3" s="254"/>
      <c r="GUH3" s="254"/>
      <c r="GUI3" s="254"/>
      <c r="GUJ3" s="254"/>
      <c r="GUK3" s="254"/>
      <c r="GUL3" s="254"/>
      <c r="GUM3" s="254"/>
      <c r="GUN3" s="254"/>
      <c r="GUO3" s="254"/>
      <c r="GUP3" s="254"/>
      <c r="GUQ3" s="254"/>
      <c r="GUR3" s="254"/>
      <c r="GUS3" s="254"/>
      <c r="GUT3" s="254"/>
      <c r="GUU3" s="254"/>
      <c r="GUV3" s="254"/>
      <c r="GUW3" s="254"/>
      <c r="GUX3" s="254"/>
      <c r="GUY3" s="254"/>
      <c r="GUZ3" s="254"/>
      <c r="GVA3" s="254"/>
      <c r="GVB3" s="254"/>
      <c r="GVC3" s="254"/>
      <c r="GVD3" s="254"/>
      <c r="GVE3" s="254"/>
      <c r="GVF3" s="254"/>
      <c r="GVG3" s="254"/>
      <c r="GVH3" s="254"/>
      <c r="GVI3" s="254"/>
      <c r="GVJ3" s="254"/>
      <c r="GVK3" s="254"/>
      <c r="GVL3" s="254"/>
      <c r="GVM3" s="254"/>
      <c r="GVN3" s="254"/>
      <c r="GVO3" s="254"/>
      <c r="GVP3" s="254"/>
      <c r="GVQ3" s="254"/>
      <c r="GVR3" s="254"/>
      <c r="GVS3" s="254"/>
      <c r="GVT3" s="254"/>
      <c r="GVU3" s="254"/>
      <c r="GVV3" s="254"/>
      <c r="GVW3" s="254"/>
      <c r="GVX3" s="254"/>
      <c r="GVY3" s="254"/>
      <c r="GVZ3" s="254"/>
      <c r="GWA3" s="254"/>
      <c r="GWB3" s="254"/>
      <c r="GWC3" s="254"/>
      <c r="GWD3" s="254"/>
      <c r="GWE3" s="254"/>
      <c r="GWF3" s="254"/>
      <c r="GWG3" s="254"/>
      <c r="GWH3" s="254"/>
      <c r="GWI3" s="254"/>
      <c r="GWJ3" s="254"/>
      <c r="GWK3" s="254"/>
      <c r="GWL3" s="254"/>
      <c r="GWM3" s="254"/>
      <c r="GWN3" s="254"/>
      <c r="GWO3" s="254"/>
      <c r="GWP3" s="254"/>
      <c r="GWQ3" s="254"/>
      <c r="GWR3" s="254"/>
      <c r="GWS3" s="254"/>
      <c r="GWT3" s="254"/>
      <c r="GWU3" s="254"/>
      <c r="GWV3" s="254"/>
      <c r="GWW3" s="254"/>
      <c r="GWX3" s="254"/>
      <c r="GWY3" s="254"/>
      <c r="GWZ3" s="254"/>
      <c r="GXA3" s="254"/>
      <c r="GXB3" s="254"/>
      <c r="GXC3" s="254"/>
      <c r="GXD3" s="254"/>
      <c r="GXE3" s="254"/>
      <c r="GXF3" s="254"/>
      <c r="GXG3" s="254"/>
      <c r="GXH3" s="254"/>
      <c r="GXI3" s="254"/>
      <c r="GXJ3" s="254"/>
      <c r="GXK3" s="254"/>
      <c r="GXL3" s="254"/>
      <c r="GXM3" s="254"/>
      <c r="GXN3" s="254"/>
      <c r="GXO3" s="254"/>
      <c r="GXP3" s="254"/>
      <c r="GXQ3" s="254"/>
      <c r="GXR3" s="254"/>
      <c r="GXS3" s="254"/>
      <c r="GXT3" s="254"/>
      <c r="GXU3" s="254"/>
      <c r="GXV3" s="254"/>
      <c r="GXW3" s="254"/>
      <c r="GXX3" s="254"/>
      <c r="GXY3" s="254"/>
      <c r="GXZ3" s="254"/>
      <c r="GYA3" s="254"/>
      <c r="GYB3" s="254"/>
      <c r="GYC3" s="254"/>
      <c r="GYD3" s="254"/>
      <c r="GYE3" s="254"/>
      <c r="GYF3" s="254"/>
      <c r="GYG3" s="254"/>
      <c r="GYH3" s="254"/>
      <c r="GYI3" s="254"/>
      <c r="GYJ3" s="254"/>
      <c r="GYK3" s="254"/>
      <c r="GYL3" s="254"/>
      <c r="GYM3" s="254"/>
      <c r="GYN3" s="254"/>
      <c r="GYO3" s="254"/>
      <c r="GYP3" s="254"/>
      <c r="GYQ3" s="254"/>
      <c r="GYR3" s="254"/>
      <c r="GYS3" s="254"/>
      <c r="GYT3" s="254"/>
      <c r="GYU3" s="254"/>
      <c r="GYV3" s="254"/>
      <c r="GYW3" s="254"/>
      <c r="GYX3" s="254"/>
      <c r="GYY3" s="254"/>
      <c r="GYZ3" s="254"/>
      <c r="GZA3" s="254"/>
      <c r="GZB3" s="254"/>
      <c r="GZC3" s="254"/>
      <c r="GZD3" s="254"/>
      <c r="GZE3" s="254"/>
      <c r="GZF3" s="254"/>
      <c r="GZG3" s="254"/>
      <c r="GZH3" s="254"/>
      <c r="GZI3" s="254"/>
      <c r="GZJ3" s="254"/>
      <c r="GZK3" s="254"/>
      <c r="GZL3" s="254"/>
      <c r="GZM3" s="254"/>
      <c r="GZN3" s="254"/>
      <c r="GZO3" s="254"/>
      <c r="GZP3" s="254"/>
      <c r="GZQ3" s="254"/>
      <c r="GZR3" s="254"/>
      <c r="GZS3" s="254"/>
      <c r="GZT3" s="254"/>
      <c r="GZU3" s="254"/>
      <c r="GZV3" s="254"/>
      <c r="GZW3" s="254"/>
      <c r="GZX3" s="254"/>
      <c r="GZY3" s="254"/>
      <c r="GZZ3" s="254"/>
      <c r="HAA3" s="254"/>
      <c r="HAB3" s="254"/>
      <c r="HAC3" s="254"/>
      <c r="HAD3" s="254"/>
      <c r="HAE3" s="254"/>
      <c r="HAF3" s="254"/>
      <c r="HAG3" s="254"/>
      <c r="HAH3" s="254"/>
      <c r="HAI3" s="254"/>
      <c r="HAJ3" s="254"/>
      <c r="HAK3" s="254"/>
      <c r="HAL3" s="254"/>
      <c r="HAM3" s="254"/>
      <c r="HAN3" s="254"/>
      <c r="HAO3" s="254"/>
      <c r="HAP3" s="254"/>
      <c r="HAQ3" s="254"/>
      <c r="HAR3" s="254"/>
      <c r="HAS3" s="254"/>
      <c r="HAT3" s="254"/>
      <c r="HAU3" s="254"/>
      <c r="HAV3" s="254"/>
      <c r="HAW3" s="254"/>
      <c r="HAX3" s="254"/>
      <c r="HAY3" s="254"/>
      <c r="HAZ3" s="254"/>
      <c r="HBA3" s="254"/>
      <c r="HBB3" s="254"/>
      <c r="HBC3" s="254"/>
      <c r="HBD3" s="254"/>
      <c r="HBE3" s="254"/>
      <c r="HBF3" s="254"/>
      <c r="HBG3" s="254"/>
      <c r="HBH3" s="254"/>
      <c r="HBI3" s="254"/>
      <c r="HBJ3" s="254"/>
      <c r="HBK3" s="254"/>
      <c r="HBL3" s="254"/>
      <c r="HBM3" s="254"/>
      <c r="HBN3" s="254"/>
      <c r="HBO3" s="254"/>
      <c r="HBP3" s="254"/>
      <c r="HBQ3" s="254"/>
      <c r="HBR3" s="254"/>
      <c r="HBS3" s="254"/>
      <c r="HBT3" s="254"/>
      <c r="HBU3" s="254"/>
      <c r="HBV3" s="254"/>
      <c r="HBW3" s="254"/>
      <c r="HBX3" s="254"/>
      <c r="HBY3" s="254"/>
      <c r="HBZ3" s="254"/>
      <c r="HCA3" s="254"/>
      <c r="HCB3" s="254"/>
      <c r="HCC3" s="254"/>
      <c r="HCD3" s="254"/>
      <c r="HCE3" s="254"/>
      <c r="HCF3" s="254"/>
      <c r="HCG3" s="254"/>
      <c r="HCH3" s="254"/>
      <c r="HCI3" s="254"/>
      <c r="HCJ3" s="254"/>
      <c r="HCK3" s="254"/>
      <c r="HCL3" s="254"/>
      <c r="HCM3" s="254"/>
      <c r="HCN3" s="254"/>
      <c r="HCO3" s="254"/>
      <c r="HCP3" s="254"/>
      <c r="HCQ3" s="254"/>
      <c r="HCR3" s="254"/>
      <c r="HCS3" s="254"/>
      <c r="HCT3" s="254"/>
      <c r="HCU3" s="254"/>
      <c r="HCV3" s="254"/>
      <c r="HCW3" s="254"/>
      <c r="HCX3" s="254"/>
      <c r="HCY3" s="254"/>
      <c r="HCZ3" s="254"/>
      <c r="HDA3" s="254"/>
      <c r="HDB3" s="254"/>
      <c r="HDC3" s="254"/>
      <c r="HDD3" s="254"/>
      <c r="HDE3" s="254"/>
      <c r="HDF3" s="254"/>
      <c r="HDG3" s="254"/>
      <c r="HDH3" s="254"/>
      <c r="HDI3" s="254"/>
      <c r="HDJ3" s="254"/>
      <c r="HDK3" s="254"/>
      <c r="HDL3" s="254"/>
      <c r="HDM3" s="254"/>
      <c r="HDN3" s="254"/>
      <c r="HDO3" s="254"/>
      <c r="HDP3" s="254"/>
      <c r="HDQ3" s="254"/>
      <c r="HDR3" s="254"/>
      <c r="HDS3" s="254"/>
      <c r="HDT3" s="254"/>
      <c r="HDU3" s="254"/>
      <c r="HDV3" s="254"/>
      <c r="HDW3" s="254"/>
      <c r="HDX3" s="254"/>
      <c r="HDY3" s="254"/>
      <c r="HDZ3" s="254"/>
      <c r="HEA3" s="254"/>
      <c r="HEB3" s="254"/>
      <c r="HEC3" s="254"/>
      <c r="HED3" s="254"/>
      <c r="HEE3" s="254"/>
      <c r="HEF3" s="254"/>
      <c r="HEG3" s="254"/>
      <c r="HEH3" s="254"/>
      <c r="HEI3" s="254"/>
      <c r="HEJ3" s="254"/>
      <c r="HEK3" s="254"/>
      <c r="HEL3" s="254"/>
      <c r="HEM3" s="254"/>
      <c r="HEN3" s="254"/>
      <c r="HEO3" s="254"/>
      <c r="HEP3" s="254"/>
      <c r="HEQ3" s="254"/>
      <c r="HER3" s="254"/>
      <c r="HES3" s="254"/>
      <c r="HET3" s="254"/>
      <c r="HEU3" s="254"/>
      <c r="HEV3" s="254"/>
      <c r="HEW3" s="254"/>
      <c r="HEX3" s="254"/>
      <c r="HEY3" s="254"/>
      <c r="HEZ3" s="254"/>
      <c r="HFA3" s="254"/>
      <c r="HFB3" s="254"/>
      <c r="HFC3" s="254"/>
      <c r="HFD3" s="254"/>
      <c r="HFE3" s="254"/>
      <c r="HFF3" s="254"/>
      <c r="HFG3" s="254"/>
      <c r="HFH3" s="254"/>
      <c r="HFI3" s="254"/>
      <c r="HFJ3" s="254"/>
      <c r="HFK3" s="254"/>
      <c r="HFL3" s="254"/>
      <c r="HFM3" s="254"/>
      <c r="HFN3" s="254"/>
      <c r="HFO3" s="254"/>
      <c r="HFP3" s="254"/>
      <c r="HFQ3" s="254"/>
      <c r="HFR3" s="254"/>
      <c r="HFS3" s="254"/>
      <c r="HFT3" s="254"/>
      <c r="HFU3" s="254"/>
      <c r="HFV3" s="254"/>
      <c r="HFW3" s="254"/>
      <c r="HFX3" s="254"/>
      <c r="HFY3" s="254"/>
      <c r="HFZ3" s="254"/>
      <c r="HGA3" s="254"/>
      <c r="HGB3" s="254"/>
      <c r="HGC3" s="254"/>
      <c r="HGD3" s="254"/>
      <c r="HGE3" s="254"/>
      <c r="HGF3" s="254"/>
      <c r="HGG3" s="254"/>
      <c r="HGH3" s="254"/>
      <c r="HGI3" s="254"/>
      <c r="HGJ3" s="254"/>
      <c r="HGK3" s="254"/>
      <c r="HGL3" s="254"/>
      <c r="HGM3" s="254"/>
      <c r="HGN3" s="254"/>
      <c r="HGO3" s="254"/>
      <c r="HGP3" s="254"/>
      <c r="HGQ3" s="254"/>
      <c r="HGR3" s="254"/>
      <c r="HGS3" s="254"/>
      <c r="HGT3" s="254"/>
      <c r="HGU3" s="254"/>
      <c r="HGV3" s="254"/>
      <c r="HGW3" s="254"/>
      <c r="HGX3" s="254"/>
      <c r="HGY3" s="254"/>
      <c r="HGZ3" s="254"/>
      <c r="HHA3" s="254"/>
      <c r="HHB3" s="254"/>
      <c r="HHC3" s="254"/>
      <c r="HHD3" s="254"/>
      <c r="HHE3" s="254"/>
      <c r="HHF3" s="254"/>
      <c r="HHG3" s="254"/>
      <c r="HHH3" s="254"/>
      <c r="HHI3" s="254"/>
      <c r="HHJ3" s="254"/>
      <c r="HHK3" s="254"/>
      <c r="HHL3" s="254"/>
      <c r="HHM3" s="254"/>
      <c r="HHN3" s="254"/>
      <c r="HHO3" s="254"/>
      <c r="HHP3" s="254"/>
      <c r="HHQ3" s="254"/>
      <c r="HHR3" s="254"/>
      <c r="HHS3" s="254"/>
      <c r="HHT3" s="254"/>
      <c r="HHU3" s="254"/>
      <c r="HHV3" s="254"/>
      <c r="HHW3" s="254"/>
      <c r="HHX3" s="254"/>
      <c r="HHY3" s="254"/>
      <c r="HHZ3" s="254"/>
      <c r="HIA3" s="254"/>
      <c r="HIB3" s="254"/>
      <c r="HIC3" s="254"/>
      <c r="HID3" s="254"/>
      <c r="HIE3" s="254"/>
      <c r="HIF3" s="254"/>
      <c r="HIG3" s="254"/>
      <c r="HIH3" s="254"/>
      <c r="HII3" s="254"/>
      <c r="HIJ3" s="254"/>
      <c r="HIK3" s="254"/>
      <c r="HIL3" s="254"/>
      <c r="HIM3" s="254"/>
      <c r="HIN3" s="254"/>
      <c r="HIO3" s="254"/>
      <c r="HIP3" s="254"/>
      <c r="HIQ3" s="254"/>
      <c r="HIR3" s="254"/>
      <c r="HIS3" s="254"/>
      <c r="HIT3" s="254"/>
      <c r="HIU3" s="254"/>
      <c r="HIV3" s="254"/>
      <c r="HIW3" s="254"/>
      <c r="HIX3" s="254"/>
      <c r="HIY3" s="254"/>
      <c r="HIZ3" s="254"/>
      <c r="HJA3" s="254"/>
      <c r="HJB3" s="254"/>
      <c r="HJC3" s="254"/>
      <c r="HJD3" s="254"/>
      <c r="HJE3" s="254"/>
      <c r="HJF3" s="254"/>
      <c r="HJG3" s="254"/>
      <c r="HJH3" s="254"/>
      <c r="HJI3" s="254"/>
      <c r="HJJ3" s="254"/>
      <c r="HJK3" s="254"/>
      <c r="HJL3" s="254"/>
      <c r="HJM3" s="254"/>
      <c r="HJN3" s="254"/>
      <c r="HJO3" s="254"/>
      <c r="HJP3" s="254"/>
      <c r="HJQ3" s="254"/>
      <c r="HJR3" s="254"/>
      <c r="HJS3" s="254"/>
      <c r="HJT3" s="254"/>
      <c r="HJU3" s="254"/>
      <c r="HJV3" s="254"/>
      <c r="HJW3" s="254"/>
      <c r="HJX3" s="254"/>
      <c r="HJY3" s="254"/>
      <c r="HJZ3" s="254"/>
      <c r="HKA3" s="254"/>
      <c r="HKB3" s="254"/>
      <c r="HKC3" s="254"/>
      <c r="HKD3" s="254"/>
      <c r="HKE3" s="254"/>
      <c r="HKF3" s="254"/>
      <c r="HKG3" s="254"/>
      <c r="HKH3" s="254"/>
      <c r="HKI3" s="254"/>
      <c r="HKJ3" s="254"/>
      <c r="HKK3" s="254"/>
      <c r="HKL3" s="254"/>
      <c r="HKM3" s="254"/>
      <c r="HKN3" s="254"/>
      <c r="HKO3" s="254"/>
      <c r="HKP3" s="254"/>
      <c r="HKQ3" s="254"/>
      <c r="HKR3" s="254"/>
      <c r="HKS3" s="254"/>
      <c r="HKT3" s="254"/>
      <c r="HKU3" s="254"/>
      <c r="HKV3" s="254"/>
      <c r="HKW3" s="254"/>
      <c r="HKX3" s="254"/>
      <c r="HKY3" s="254"/>
      <c r="HKZ3" s="254"/>
      <c r="HLA3" s="254"/>
      <c r="HLB3" s="254"/>
      <c r="HLC3" s="254"/>
      <c r="HLD3" s="254"/>
      <c r="HLE3" s="254"/>
      <c r="HLF3" s="254"/>
      <c r="HLG3" s="254"/>
      <c r="HLH3" s="254"/>
      <c r="HLI3" s="254"/>
      <c r="HLJ3" s="254"/>
      <c r="HLK3" s="254"/>
      <c r="HLL3" s="254"/>
      <c r="HLM3" s="254"/>
      <c r="HLN3" s="254"/>
      <c r="HLO3" s="254"/>
      <c r="HLP3" s="254"/>
      <c r="HLQ3" s="254"/>
      <c r="HLR3" s="254"/>
      <c r="HLS3" s="254"/>
      <c r="HLT3" s="254"/>
      <c r="HLU3" s="254"/>
      <c r="HLV3" s="254"/>
      <c r="HLW3" s="254"/>
      <c r="HLX3" s="254"/>
      <c r="HLY3" s="254"/>
      <c r="HLZ3" s="254"/>
      <c r="HMA3" s="254"/>
      <c r="HMB3" s="254"/>
      <c r="HMC3" s="254"/>
      <c r="HMD3" s="254"/>
      <c r="HME3" s="254"/>
      <c r="HMF3" s="254"/>
      <c r="HMG3" s="254"/>
      <c r="HMH3" s="254"/>
      <c r="HMI3" s="254"/>
      <c r="HMJ3" s="254"/>
      <c r="HMK3" s="254"/>
      <c r="HML3" s="254"/>
      <c r="HMM3" s="254"/>
      <c r="HMN3" s="254"/>
      <c r="HMO3" s="254"/>
      <c r="HMP3" s="254"/>
      <c r="HMQ3" s="254"/>
      <c r="HMR3" s="254"/>
      <c r="HMS3" s="254"/>
      <c r="HMT3" s="254"/>
      <c r="HMU3" s="254"/>
      <c r="HMV3" s="254"/>
      <c r="HMW3" s="254"/>
      <c r="HMX3" s="254"/>
      <c r="HMY3" s="254"/>
      <c r="HMZ3" s="254"/>
      <c r="HNA3" s="254"/>
      <c r="HNB3" s="254"/>
      <c r="HNC3" s="254"/>
      <c r="HND3" s="254"/>
      <c r="HNE3" s="254"/>
      <c r="HNF3" s="254"/>
      <c r="HNG3" s="254"/>
      <c r="HNH3" s="254"/>
      <c r="HNI3" s="254"/>
      <c r="HNJ3" s="254"/>
      <c r="HNK3" s="254"/>
      <c r="HNL3" s="254"/>
      <c r="HNM3" s="254"/>
      <c r="HNN3" s="254"/>
      <c r="HNO3" s="254"/>
      <c r="HNP3" s="254"/>
      <c r="HNQ3" s="254"/>
      <c r="HNR3" s="254"/>
      <c r="HNS3" s="254"/>
      <c r="HNT3" s="254"/>
      <c r="HNU3" s="254"/>
      <c r="HNV3" s="254"/>
      <c r="HNW3" s="254"/>
      <c r="HNX3" s="254"/>
      <c r="HNY3" s="254"/>
      <c r="HNZ3" s="254"/>
      <c r="HOA3" s="254"/>
      <c r="HOB3" s="254"/>
      <c r="HOC3" s="254"/>
      <c r="HOD3" s="254"/>
      <c r="HOE3" s="254"/>
      <c r="HOF3" s="254"/>
      <c r="HOG3" s="254"/>
      <c r="HOH3" s="254"/>
      <c r="HOI3" s="254"/>
      <c r="HOJ3" s="254"/>
      <c r="HOK3" s="254"/>
      <c r="HOL3" s="254"/>
      <c r="HOM3" s="254"/>
      <c r="HON3" s="254"/>
      <c r="HOO3" s="254"/>
      <c r="HOP3" s="254"/>
      <c r="HOQ3" s="254"/>
      <c r="HOR3" s="254"/>
      <c r="HOS3" s="254"/>
      <c r="HOT3" s="254"/>
      <c r="HOU3" s="254"/>
      <c r="HOV3" s="254"/>
      <c r="HOW3" s="254"/>
      <c r="HOX3" s="254"/>
      <c r="HOY3" s="254"/>
      <c r="HOZ3" s="254"/>
      <c r="HPA3" s="254"/>
      <c r="HPB3" s="254"/>
      <c r="HPC3" s="254"/>
      <c r="HPD3" s="254"/>
      <c r="HPE3" s="254"/>
      <c r="HPF3" s="254"/>
      <c r="HPG3" s="254"/>
      <c r="HPH3" s="254"/>
      <c r="HPI3" s="254"/>
      <c r="HPJ3" s="254"/>
      <c r="HPK3" s="254"/>
      <c r="HPL3" s="254"/>
      <c r="HPM3" s="254"/>
      <c r="HPN3" s="254"/>
      <c r="HPO3" s="254"/>
      <c r="HPP3" s="254"/>
      <c r="HPQ3" s="254"/>
      <c r="HPR3" s="254"/>
      <c r="HPS3" s="254"/>
      <c r="HPT3" s="254"/>
      <c r="HPU3" s="254"/>
      <c r="HPV3" s="254"/>
      <c r="HPW3" s="254"/>
      <c r="HPX3" s="254"/>
      <c r="HPY3" s="254"/>
      <c r="HPZ3" s="254"/>
      <c r="HQA3" s="254"/>
      <c r="HQB3" s="254"/>
      <c r="HQC3" s="254"/>
      <c r="HQD3" s="254"/>
      <c r="HQE3" s="254"/>
      <c r="HQF3" s="254"/>
      <c r="HQG3" s="254"/>
      <c r="HQH3" s="254"/>
      <c r="HQI3" s="254"/>
      <c r="HQJ3" s="254"/>
      <c r="HQK3" s="254"/>
      <c r="HQL3" s="254"/>
      <c r="HQM3" s="254"/>
      <c r="HQN3" s="254"/>
      <c r="HQO3" s="254"/>
      <c r="HQP3" s="254"/>
      <c r="HQQ3" s="254"/>
      <c r="HQR3" s="254"/>
      <c r="HQS3" s="254"/>
      <c r="HQT3" s="254"/>
      <c r="HQU3" s="254"/>
      <c r="HQV3" s="254"/>
      <c r="HQW3" s="254"/>
      <c r="HQX3" s="254"/>
      <c r="HQY3" s="254"/>
      <c r="HQZ3" s="254"/>
      <c r="HRA3" s="254"/>
      <c r="HRB3" s="254"/>
      <c r="HRC3" s="254"/>
      <c r="HRD3" s="254"/>
      <c r="HRE3" s="254"/>
      <c r="HRF3" s="254"/>
      <c r="HRG3" s="254"/>
      <c r="HRH3" s="254"/>
      <c r="HRI3" s="254"/>
      <c r="HRJ3" s="254"/>
      <c r="HRK3" s="254"/>
      <c r="HRL3" s="254"/>
      <c r="HRM3" s="254"/>
      <c r="HRN3" s="254"/>
      <c r="HRO3" s="254"/>
      <c r="HRP3" s="254"/>
      <c r="HRQ3" s="254"/>
      <c r="HRR3" s="254"/>
      <c r="HRS3" s="254"/>
      <c r="HRT3" s="254"/>
      <c r="HRU3" s="254"/>
      <c r="HRV3" s="254"/>
      <c r="HRW3" s="254"/>
      <c r="HRX3" s="254"/>
      <c r="HRY3" s="254"/>
      <c r="HRZ3" s="254"/>
      <c r="HSA3" s="254"/>
      <c r="HSB3" s="254"/>
      <c r="HSC3" s="254"/>
      <c r="HSD3" s="254"/>
      <c r="HSE3" s="254"/>
      <c r="HSF3" s="254"/>
      <c r="HSG3" s="254"/>
      <c r="HSH3" s="254"/>
      <c r="HSI3" s="254"/>
      <c r="HSJ3" s="254"/>
      <c r="HSK3" s="254"/>
      <c r="HSL3" s="254"/>
      <c r="HSM3" s="254"/>
      <c r="HSN3" s="254"/>
      <c r="HSO3" s="254"/>
      <c r="HSP3" s="254"/>
      <c r="HSQ3" s="254"/>
      <c r="HSR3" s="254"/>
      <c r="HSS3" s="254"/>
      <c r="HST3" s="254"/>
      <c r="HSU3" s="254"/>
      <c r="HSV3" s="254"/>
      <c r="HSW3" s="254"/>
      <c r="HSX3" s="254"/>
      <c r="HSY3" s="254"/>
      <c r="HSZ3" s="254"/>
      <c r="HTA3" s="254"/>
      <c r="HTB3" s="254"/>
      <c r="HTC3" s="254"/>
      <c r="HTD3" s="254"/>
      <c r="HTE3" s="254"/>
      <c r="HTF3" s="254"/>
      <c r="HTG3" s="254"/>
      <c r="HTH3" s="254"/>
      <c r="HTI3" s="254"/>
      <c r="HTJ3" s="254"/>
      <c r="HTK3" s="254"/>
      <c r="HTL3" s="254"/>
      <c r="HTM3" s="254"/>
      <c r="HTN3" s="254"/>
      <c r="HTO3" s="254"/>
      <c r="HTP3" s="254"/>
      <c r="HTQ3" s="254"/>
      <c r="HTR3" s="254"/>
      <c r="HTS3" s="254"/>
      <c r="HTT3" s="254"/>
      <c r="HTU3" s="254"/>
      <c r="HTV3" s="254"/>
      <c r="HTW3" s="254"/>
      <c r="HTX3" s="254"/>
      <c r="HTY3" s="254"/>
      <c r="HTZ3" s="254"/>
      <c r="HUA3" s="254"/>
      <c r="HUB3" s="254"/>
      <c r="HUC3" s="254"/>
      <c r="HUD3" s="254"/>
      <c r="HUE3" s="254"/>
      <c r="HUF3" s="254"/>
      <c r="HUG3" s="254"/>
      <c r="HUH3" s="254"/>
      <c r="HUI3" s="254"/>
      <c r="HUJ3" s="254"/>
      <c r="HUK3" s="254"/>
      <c r="HUL3" s="254"/>
      <c r="HUM3" s="254"/>
      <c r="HUN3" s="254"/>
      <c r="HUO3" s="254"/>
      <c r="HUP3" s="254"/>
      <c r="HUQ3" s="254"/>
      <c r="HUR3" s="254"/>
      <c r="HUS3" s="254"/>
      <c r="HUT3" s="254"/>
      <c r="HUU3" s="254"/>
      <c r="HUV3" s="254"/>
      <c r="HUW3" s="254"/>
      <c r="HUX3" s="254"/>
      <c r="HUY3" s="254"/>
      <c r="HUZ3" s="254"/>
      <c r="HVA3" s="254"/>
      <c r="HVB3" s="254"/>
      <c r="HVC3" s="254"/>
      <c r="HVD3" s="254"/>
      <c r="HVE3" s="254"/>
      <c r="HVF3" s="254"/>
      <c r="HVG3" s="254"/>
      <c r="HVH3" s="254"/>
      <c r="HVI3" s="254"/>
      <c r="HVJ3" s="254"/>
      <c r="HVK3" s="254"/>
      <c r="HVL3" s="254"/>
      <c r="HVM3" s="254"/>
      <c r="HVN3" s="254"/>
      <c r="HVO3" s="254"/>
      <c r="HVP3" s="254"/>
      <c r="HVQ3" s="254"/>
      <c r="HVR3" s="254"/>
      <c r="HVS3" s="254"/>
      <c r="HVT3" s="254"/>
      <c r="HVU3" s="254"/>
      <c r="HVV3" s="254"/>
      <c r="HVW3" s="254"/>
      <c r="HVX3" s="254"/>
      <c r="HVY3" s="254"/>
      <c r="HVZ3" s="254"/>
      <c r="HWA3" s="254"/>
      <c r="HWB3" s="254"/>
      <c r="HWC3" s="254"/>
      <c r="HWD3" s="254"/>
      <c r="HWE3" s="254"/>
      <c r="HWF3" s="254"/>
      <c r="HWG3" s="254"/>
      <c r="HWH3" s="254"/>
      <c r="HWI3" s="254"/>
      <c r="HWJ3" s="254"/>
      <c r="HWK3" s="254"/>
      <c r="HWL3" s="254"/>
      <c r="HWM3" s="254"/>
      <c r="HWN3" s="254"/>
      <c r="HWO3" s="254"/>
      <c r="HWP3" s="254"/>
      <c r="HWQ3" s="254"/>
      <c r="HWR3" s="254"/>
      <c r="HWS3" s="254"/>
      <c r="HWT3" s="254"/>
      <c r="HWU3" s="254"/>
      <c r="HWV3" s="254"/>
      <c r="HWW3" s="254"/>
      <c r="HWX3" s="254"/>
      <c r="HWY3" s="254"/>
      <c r="HWZ3" s="254"/>
      <c r="HXA3" s="254"/>
      <c r="HXB3" s="254"/>
      <c r="HXC3" s="254"/>
      <c r="HXD3" s="254"/>
      <c r="HXE3" s="254"/>
      <c r="HXF3" s="254"/>
      <c r="HXG3" s="254"/>
      <c r="HXH3" s="254"/>
      <c r="HXI3" s="254"/>
      <c r="HXJ3" s="254"/>
      <c r="HXK3" s="254"/>
      <c r="HXL3" s="254"/>
      <c r="HXM3" s="254"/>
      <c r="HXN3" s="254"/>
      <c r="HXO3" s="254"/>
      <c r="HXP3" s="254"/>
      <c r="HXQ3" s="254"/>
      <c r="HXR3" s="254"/>
      <c r="HXS3" s="254"/>
      <c r="HXT3" s="254"/>
      <c r="HXU3" s="254"/>
      <c r="HXV3" s="254"/>
      <c r="HXW3" s="254"/>
      <c r="HXX3" s="254"/>
      <c r="HXY3" s="254"/>
      <c r="HXZ3" s="254"/>
      <c r="HYA3" s="254"/>
      <c r="HYB3" s="254"/>
      <c r="HYC3" s="254"/>
      <c r="HYD3" s="254"/>
      <c r="HYE3" s="254"/>
      <c r="HYF3" s="254"/>
      <c r="HYG3" s="254"/>
      <c r="HYH3" s="254"/>
      <c r="HYI3" s="254"/>
      <c r="HYJ3" s="254"/>
      <c r="HYK3" s="254"/>
      <c r="HYL3" s="254"/>
      <c r="HYM3" s="254"/>
      <c r="HYN3" s="254"/>
      <c r="HYO3" s="254"/>
      <c r="HYP3" s="254"/>
      <c r="HYQ3" s="254"/>
      <c r="HYR3" s="254"/>
      <c r="HYS3" s="254"/>
      <c r="HYT3" s="254"/>
      <c r="HYU3" s="254"/>
      <c r="HYV3" s="254"/>
      <c r="HYW3" s="254"/>
      <c r="HYX3" s="254"/>
      <c r="HYY3" s="254"/>
      <c r="HYZ3" s="254"/>
      <c r="HZA3" s="254"/>
      <c r="HZB3" s="254"/>
      <c r="HZC3" s="254"/>
      <c r="HZD3" s="254"/>
      <c r="HZE3" s="254"/>
      <c r="HZF3" s="254"/>
      <c r="HZG3" s="254"/>
      <c r="HZH3" s="254"/>
      <c r="HZI3" s="254"/>
      <c r="HZJ3" s="254"/>
      <c r="HZK3" s="254"/>
      <c r="HZL3" s="254"/>
      <c r="HZM3" s="254"/>
      <c r="HZN3" s="254"/>
      <c r="HZO3" s="254"/>
      <c r="HZP3" s="254"/>
      <c r="HZQ3" s="254"/>
      <c r="HZR3" s="254"/>
      <c r="HZS3" s="254"/>
      <c r="HZT3" s="254"/>
      <c r="HZU3" s="254"/>
      <c r="HZV3" s="254"/>
      <c r="HZW3" s="254"/>
      <c r="HZX3" s="254"/>
      <c r="HZY3" s="254"/>
      <c r="HZZ3" s="254"/>
      <c r="IAA3" s="254"/>
      <c r="IAB3" s="254"/>
      <c r="IAC3" s="254"/>
      <c r="IAD3" s="254"/>
      <c r="IAE3" s="254"/>
      <c r="IAF3" s="254"/>
      <c r="IAG3" s="254"/>
      <c r="IAH3" s="254"/>
      <c r="IAI3" s="254"/>
      <c r="IAJ3" s="254"/>
      <c r="IAK3" s="254"/>
      <c r="IAL3" s="254"/>
      <c r="IAM3" s="254"/>
      <c r="IAN3" s="254"/>
      <c r="IAO3" s="254"/>
      <c r="IAP3" s="254"/>
      <c r="IAQ3" s="254"/>
      <c r="IAR3" s="254"/>
      <c r="IAS3" s="254"/>
      <c r="IAT3" s="254"/>
      <c r="IAU3" s="254"/>
      <c r="IAV3" s="254"/>
      <c r="IAW3" s="254"/>
      <c r="IAX3" s="254"/>
      <c r="IAY3" s="254"/>
      <c r="IAZ3" s="254"/>
      <c r="IBA3" s="254"/>
      <c r="IBB3" s="254"/>
      <c r="IBC3" s="254"/>
      <c r="IBD3" s="254"/>
      <c r="IBE3" s="254"/>
      <c r="IBF3" s="254"/>
      <c r="IBG3" s="254"/>
      <c r="IBH3" s="254"/>
      <c r="IBI3" s="254"/>
      <c r="IBJ3" s="254"/>
      <c r="IBK3" s="254"/>
      <c r="IBL3" s="254"/>
      <c r="IBM3" s="254"/>
      <c r="IBN3" s="254"/>
      <c r="IBO3" s="254"/>
      <c r="IBP3" s="254"/>
      <c r="IBQ3" s="254"/>
      <c r="IBR3" s="254"/>
      <c r="IBS3" s="254"/>
      <c r="IBT3" s="254"/>
      <c r="IBU3" s="254"/>
      <c r="IBV3" s="254"/>
      <c r="IBW3" s="254"/>
      <c r="IBX3" s="254"/>
      <c r="IBY3" s="254"/>
      <c r="IBZ3" s="254"/>
      <c r="ICA3" s="254"/>
      <c r="ICB3" s="254"/>
      <c r="ICC3" s="254"/>
      <c r="ICD3" s="254"/>
      <c r="ICE3" s="254"/>
      <c r="ICF3" s="254"/>
      <c r="ICG3" s="254"/>
      <c r="ICH3" s="254"/>
      <c r="ICI3" s="254"/>
      <c r="ICJ3" s="254"/>
      <c r="ICK3" s="254"/>
      <c r="ICL3" s="254"/>
      <c r="ICM3" s="254"/>
      <c r="ICN3" s="254"/>
      <c r="ICO3" s="254"/>
      <c r="ICP3" s="254"/>
      <c r="ICQ3" s="254"/>
      <c r="ICR3" s="254"/>
      <c r="ICS3" s="254"/>
      <c r="ICT3" s="254"/>
      <c r="ICU3" s="254"/>
      <c r="ICV3" s="254"/>
      <c r="ICW3" s="254"/>
      <c r="ICX3" s="254"/>
      <c r="ICY3" s="254"/>
      <c r="ICZ3" s="254"/>
      <c r="IDA3" s="254"/>
      <c r="IDB3" s="254"/>
      <c r="IDC3" s="254"/>
      <c r="IDD3" s="254"/>
      <c r="IDE3" s="254"/>
      <c r="IDF3" s="254"/>
      <c r="IDG3" s="254"/>
      <c r="IDH3" s="254"/>
      <c r="IDI3" s="254"/>
      <c r="IDJ3" s="254"/>
      <c r="IDK3" s="254"/>
      <c r="IDL3" s="254"/>
      <c r="IDM3" s="254"/>
      <c r="IDN3" s="254"/>
      <c r="IDO3" s="254"/>
      <c r="IDP3" s="254"/>
      <c r="IDQ3" s="254"/>
      <c r="IDR3" s="254"/>
      <c r="IDS3" s="254"/>
      <c r="IDT3" s="254"/>
      <c r="IDU3" s="254"/>
      <c r="IDV3" s="254"/>
      <c r="IDW3" s="254"/>
      <c r="IDX3" s="254"/>
      <c r="IDY3" s="254"/>
      <c r="IDZ3" s="254"/>
      <c r="IEA3" s="254"/>
      <c r="IEB3" s="254"/>
      <c r="IEC3" s="254"/>
      <c r="IED3" s="254"/>
      <c r="IEE3" s="254"/>
      <c r="IEF3" s="254"/>
      <c r="IEG3" s="254"/>
      <c r="IEH3" s="254"/>
      <c r="IEI3" s="254"/>
      <c r="IEJ3" s="254"/>
      <c r="IEK3" s="254"/>
      <c r="IEL3" s="254"/>
      <c r="IEM3" s="254"/>
      <c r="IEN3" s="254"/>
      <c r="IEO3" s="254"/>
      <c r="IEP3" s="254"/>
      <c r="IEQ3" s="254"/>
      <c r="IER3" s="254"/>
      <c r="IES3" s="254"/>
      <c r="IET3" s="254"/>
      <c r="IEU3" s="254"/>
      <c r="IEV3" s="254"/>
      <c r="IEW3" s="254"/>
      <c r="IEX3" s="254"/>
      <c r="IEY3" s="254"/>
      <c r="IEZ3" s="254"/>
      <c r="IFA3" s="254"/>
      <c r="IFB3" s="254"/>
      <c r="IFC3" s="254"/>
      <c r="IFD3" s="254"/>
      <c r="IFE3" s="254"/>
      <c r="IFF3" s="254"/>
      <c r="IFG3" s="254"/>
      <c r="IFH3" s="254"/>
      <c r="IFI3" s="254"/>
      <c r="IFJ3" s="254"/>
      <c r="IFK3" s="254"/>
      <c r="IFL3" s="254"/>
      <c r="IFM3" s="254"/>
      <c r="IFN3" s="254"/>
      <c r="IFO3" s="254"/>
      <c r="IFP3" s="254"/>
      <c r="IFQ3" s="254"/>
      <c r="IFR3" s="254"/>
      <c r="IFS3" s="254"/>
      <c r="IFT3" s="254"/>
      <c r="IFU3" s="254"/>
      <c r="IFV3" s="254"/>
      <c r="IFW3" s="254"/>
      <c r="IFX3" s="254"/>
      <c r="IFY3" s="254"/>
      <c r="IFZ3" s="254"/>
      <c r="IGA3" s="254"/>
      <c r="IGB3" s="254"/>
      <c r="IGC3" s="254"/>
      <c r="IGD3" s="254"/>
      <c r="IGE3" s="254"/>
      <c r="IGF3" s="254"/>
      <c r="IGG3" s="254"/>
      <c r="IGH3" s="254"/>
      <c r="IGI3" s="254"/>
      <c r="IGJ3" s="254"/>
      <c r="IGK3" s="254"/>
      <c r="IGL3" s="254"/>
      <c r="IGM3" s="254"/>
      <c r="IGN3" s="254"/>
      <c r="IGO3" s="254"/>
      <c r="IGP3" s="254"/>
      <c r="IGQ3" s="254"/>
      <c r="IGR3" s="254"/>
      <c r="IGS3" s="254"/>
      <c r="IGT3" s="254"/>
      <c r="IGU3" s="254"/>
      <c r="IGV3" s="254"/>
      <c r="IGW3" s="254"/>
      <c r="IGX3" s="254"/>
      <c r="IGY3" s="254"/>
      <c r="IGZ3" s="254"/>
      <c r="IHA3" s="254"/>
      <c r="IHB3" s="254"/>
      <c r="IHC3" s="254"/>
      <c r="IHD3" s="254"/>
      <c r="IHE3" s="254"/>
      <c r="IHF3" s="254"/>
      <c r="IHG3" s="254"/>
      <c r="IHH3" s="254"/>
      <c r="IHI3" s="254"/>
      <c r="IHJ3" s="254"/>
      <c r="IHK3" s="254"/>
      <c r="IHL3" s="254"/>
      <c r="IHM3" s="254"/>
      <c r="IHN3" s="254"/>
      <c r="IHO3" s="254"/>
      <c r="IHP3" s="254"/>
      <c r="IHQ3" s="254"/>
      <c r="IHR3" s="254"/>
      <c r="IHS3" s="254"/>
      <c r="IHT3" s="254"/>
      <c r="IHU3" s="254"/>
      <c r="IHV3" s="254"/>
      <c r="IHW3" s="254"/>
      <c r="IHX3" s="254"/>
      <c r="IHY3" s="254"/>
      <c r="IHZ3" s="254"/>
      <c r="IIA3" s="254"/>
      <c r="IIB3" s="254"/>
      <c r="IIC3" s="254"/>
      <c r="IID3" s="254"/>
      <c r="IIE3" s="254"/>
      <c r="IIF3" s="254"/>
      <c r="IIG3" s="254"/>
      <c r="IIH3" s="254"/>
      <c r="III3" s="254"/>
      <c r="IIJ3" s="254"/>
      <c r="IIK3" s="254"/>
      <c r="IIL3" s="254"/>
      <c r="IIM3" s="254"/>
      <c r="IIN3" s="254"/>
      <c r="IIO3" s="254"/>
      <c r="IIP3" s="254"/>
      <c r="IIQ3" s="254"/>
      <c r="IIR3" s="254"/>
      <c r="IIS3" s="254"/>
      <c r="IIT3" s="254"/>
      <c r="IIU3" s="254"/>
      <c r="IIV3" s="254"/>
      <c r="IIW3" s="254"/>
      <c r="IIX3" s="254"/>
      <c r="IIY3" s="254"/>
      <c r="IIZ3" s="254"/>
      <c r="IJA3" s="254"/>
      <c r="IJB3" s="254"/>
      <c r="IJC3" s="254"/>
      <c r="IJD3" s="254"/>
      <c r="IJE3" s="254"/>
      <c r="IJF3" s="254"/>
      <c r="IJG3" s="254"/>
      <c r="IJH3" s="254"/>
      <c r="IJI3" s="254"/>
      <c r="IJJ3" s="254"/>
      <c r="IJK3" s="254"/>
      <c r="IJL3" s="254"/>
      <c r="IJM3" s="254"/>
      <c r="IJN3" s="254"/>
      <c r="IJO3" s="254"/>
      <c r="IJP3" s="254"/>
      <c r="IJQ3" s="254"/>
      <c r="IJR3" s="254"/>
      <c r="IJS3" s="254"/>
      <c r="IJT3" s="254"/>
      <c r="IJU3" s="254"/>
      <c r="IJV3" s="254"/>
      <c r="IJW3" s="254"/>
      <c r="IJX3" s="254"/>
      <c r="IJY3" s="254"/>
      <c r="IJZ3" s="254"/>
      <c r="IKA3" s="254"/>
      <c r="IKB3" s="254"/>
      <c r="IKC3" s="254"/>
      <c r="IKD3" s="254"/>
      <c r="IKE3" s="254"/>
      <c r="IKF3" s="254"/>
      <c r="IKG3" s="254"/>
      <c r="IKH3" s="254"/>
      <c r="IKI3" s="254"/>
      <c r="IKJ3" s="254"/>
      <c r="IKK3" s="254"/>
      <c r="IKL3" s="254"/>
      <c r="IKM3" s="254"/>
      <c r="IKN3" s="254"/>
      <c r="IKO3" s="254"/>
      <c r="IKP3" s="254"/>
      <c r="IKQ3" s="254"/>
      <c r="IKR3" s="254"/>
      <c r="IKS3" s="254"/>
      <c r="IKT3" s="254"/>
      <c r="IKU3" s="254"/>
      <c r="IKV3" s="254"/>
      <c r="IKW3" s="254"/>
      <c r="IKX3" s="254"/>
      <c r="IKY3" s="254"/>
      <c r="IKZ3" s="254"/>
      <c r="ILA3" s="254"/>
      <c r="ILB3" s="254"/>
      <c r="ILC3" s="254"/>
      <c r="ILD3" s="254"/>
      <c r="ILE3" s="254"/>
      <c r="ILF3" s="254"/>
      <c r="ILG3" s="254"/>
      <c r="ILH3" s="254"/>
      <c r="ILI3" s="254"/>
      <c r="ILJ3" s="254"/>
      <c r="ILK3" s="254"/>
      <c r="ILL3" s="254"/>
      <c r="ILM3" s="254"/>
      <c r="ILN3" s="254"/>
      <c r="ILO3" s="254"/>
      <c r="ILP3" s="254"/>
      <c r="ILQ3" s="254"/>
      <c r="ILR3" s="254"/>
      <c r="ILS3" s="254"/>
      <c r="ILT3" s="254"/>
      <c r="ILU3" s="254"/>
      <c r="ILV3" s="254"/>
      <c r="ILW3" s="254"/>
      <c r="ILX3" s="254"/>
      <c r="ILY3" s="254"/>
      <c r="ILZ3" s="254"/>
      <c r="IMA3" s="254"/>
      <c r="IMB3" s="254"/>
      <c r="IMC3" s="254"/>
      <c r="IMD3" s="254"/>
      <c r="IME3" s="254"/>
      <c r="IMF3" s="254"/>
      <c r="IMG3" s="254"/>
      <c r="IMH3" s="254"/>
      <c r="IMI3" s="254"/>
      <c r="IMJ3" s="254"/>
      <c r="IMK3" s="254"/>
      <c r="IML3" s="254"/>
      <c r="IMM3" s="254"/>
      <c r="IMN3" s="254"/>
      <c r="IMO3" s="254"/>
      <c r="IMP3" s="254"/>
      <c r="IMQ3" s="254"/>
      <c r="IMR3" s="254"/>
      <c r="IMS3" s="254"/>
      <c r="IMT3" s="254"/>
      <c r="IMU3" s="254"/>
      <c r="IMV3" s="254"/>
      <c r="IMW3" s="254"/>
      <c r="IMX3" s="254"/>
      <c r="IMY3" s="254"/>
      <c r="IMZ3" s="254"/>
      <c r="INA3" s="254"/>
      <c r="INB3" s="254"/>
      <c r="INC3" s="254"/>
      <c r="IND3" s="254"/>
      <c r="INE3" s="254"/>
      <c r="INF3" s="254"/>
      <c r="ING3" s="254"/>
      <c r="INH3" s="254"/>
      <c r="INI3" s="254"/>
      <c r="INJ3" s="254"/>
      <c r="INK3" s="254"/>
      <c r="INL3" s="254"/>
      <c r="INM3" s="254"/>
      <c r="INN3" s="254"/>
      <c r="INO3" s="254"/>
      <c r="INP3" s="254"/>
      <c r="INQ3" s="254"/>
      <c r="INR3" s="254"/>
      <c r="INS3" s="254"/>
      <c r="INT3" s="254"/>
      <c r="INU3" s="254"/>
      <c r="INV3" s="254"/>
      <c r="INW3" s="254"/>
      <c r="INX3" s="254"/>
      <c r="INY3" s="254"/>
      <c r="INZ3" s="254"/>
      <c r="IOA3" s="254"/>
      <c r="IOB3" s="254"/>
      <c r="IOC3" s="254"/>
      <c r="IOD3" s="254"/>
      <c r="IOE3" s="254"/>
      <c r="IOF3" s="254"/>
      <c r="IOG3" s="254"/>
      <c r="IOH3" s="254"/>
      <c r="IOI3" s="254"/>
      <c r="IOJ3" s="254"/>
      <c r="IOK3" s="254"/>
      <c r="IOL3" s="254"/>
      <c r="IOM3" s="254"/>
      <c r="ION3" s="254"/>
      <c r="IOO3" s="254"/>
      <c r="IOP3" s="254"/>
      <c r="IOQ3" s="254"/>
      <c r="IOR3" s="254"/>
      <c r="IOS3" s="254"/>
      <c r="IOT3" s="254"/>
      <c r="IOU3" s="254"/>
      <c r="IOV3" s="254"/>
      <c r="IOW3" s="254"/>
      <c r="IOX3" s="254"/>
      <c r="IOY3" s="254"/>
      <c r="IOZ3" s="254"/>
      <c r="IPA3" s="254"/>
      <c r="IPB3" s="254"/>
      <c r="IPC3" s="254"/>
      <c r="IPD3" s="254"/>
      <c r="IPE3" s="254"/>
      <c r="IPF3" s="254"/>
      <c r="IPG3" s="254"/>
      <c r="IPH3" s="254"/>
      <c r="IPI3" s="254"/>
      <c r="IPJ3" s="254"/>
      <c r="IPK3" s="254"/>
      <c r="IPL3" s="254"/>
      <c r="IPM3" s="254"/>
      <c r="IPN3" s="254"/>
      <c r="IPO3" s="254"/>
      <c r="IPP3" s="254"/>
      <c r="IPQ3" s="254"/>
      <c r="IPR3" s="254"/>
      <c r="IPS3" s="254"/>
      <c r="IPT3" s="254"/>
      <c r="IPU3" s="254"/>
      <c r="IPV3" s="254"/>
      <c r="IPW3" s="254"/>
      <c r="IPX3" s="254"/>
      <c r="IPY3" s="254"/>
      <c r="IPZ3" s="254"/>
      <c r="IQA3" s="254"/>
      <c r="IQB3" s="254"/>
      <c r="IQC3" s="254"/>
      <c r="IQD3" s="254"/>
      <c r="IQE3" s="254"/>
      <c r="IQF3" s="254"/>
      <c r="IQG3" s="254"/>
      <c r="IQH3" s="254"/>
      <c r="IQI3" s="254"/>
      <c r="IQJ3" s="254"/>
      <c r="IQK3" s="254"/>
      <c r="IQL3" s="254"/>
      <c r="IQM3" s="254"/>
      <c r="IQN3" s="254"/>
      <c r="IQO3" s="254"/>
      <c r="IQP3" s="254"/>
      <c r="IQQ3" s="254"/>
      <c r="IQR3" s="254"/>
      <c r="IQS3" s="254"/>
      <c r="IQT3" s="254"/>
      <c r="IQU3" s="254"/>
      <c r="IQV3" s="254"/>
      <c r="IQW3" s="254"/>
      <c r="IQX3" s="254"/>
      <c r="IQY3" s="254"/>
      <c r="IQZ3" s="254"/>
      <c r="IRA3" s="254"/>
      <c r="IRB3" s="254"/>
      <c r="IRC3" s="254"/>
      <c r="IRD3" s="254"/>
      <c r="IRE3" s="254"/>
      <c r="IRF3" s="254"/>
      <c r="IRG3" s="254"/>
      <c r="IRH3" s="254"/>
      <c r="IRI3" s="254"/>
      <c r="IRJ3" s="254"/>
      <c r="IRK3" s="254"/>
      <c r="IRL3" s="254"/>
      <c r="IRM3" s="254"/>
      <c r="IRN3" s="254"/>
      <c r="IRO3" s="254"/>
      <c r="IRP3" s="254"/>
      <c r="IRQ3" s="254"/>
      <c r="IRR3" s="254"/>
      <c r="IRS3" s="254"/>
      <c r="IRT3" s="254"/>
      <c r="IRU3" s="254"/>
      <c r="IRV3" s="254"/>
      <c r="IRW3" s="254"/>
      <c r="IRX3" s="254"/>
      <c r="IRY3" s="254"/>
      <c r="IRZ3" s="254"/>
      <c r="ISA3" s="254"/>
      <c r="ISB3" s="254"/>
      <c r="ISC3" s="254"/>
      <c r="ISD3" s="254"/>
      <c r="ISE3" s="254"/>
      <c r="ISF3" s="254"/>
      <c r="ISG3" s="254"/>
      <c r="ISH3" s="254"/>
      <c r="ISI3" s="254"/>
      <c r="ISJ3" s="254"/>
      <c r="ISK3" s="254"/>
      <c r="ISL3" s="254"/>
      <c r="ISM3" s="254"/>
      <c r="ISN3" s="254"/>
      <c r="ISO3" s="254"/>
      <c r="ISP3" s="254"/>
      <c r="ISQ3" s="254"/>
      <c r="ISR3" s="254"/>
      <c r="ISS3" s="254"/>
      <c r="IST3" s="254"/>
      <c r="ISU3" s="254"/>
      <c r="ISV3" s="254"/>
      <c r="ISW3" s="254"/>
      <c r="ISX3" s="254"/>
      <c r="ISY3" s="254"/>
      <c r="ISZ3" s="254"/>
      <c r="ITA3" s="254"/>
      <c r="ITB3" s="254"/>
      <c r="ITC3" s="254"/>
      <c r="ITD3" s="254"/>
      <c r="ITE3" s="254"/>
      <c r="ITF3" s="254"/>
      <c r="ITG3" s="254"/>
      <c r="ITH3" s="254"/>
      <c r="ITI3" s="254"/>
      <c r="ITJ3" s="254"/>
      <c r="ITK3" s="254"/>
      <c r="ITL3" s="254"/>
      <c r="ITM3" s="254"/>
      <c r="ITN3" s="254"/>
      <c r="ITO3" s="254"/>
      <c r="ITP3" s="254"/>
      <c r="ITQ3" s="254"/>
      <c r="ITR3" s="254"/>
      <c r="ITS3" s="254"/>
      <c r="ITT3" s="254"/>
      <c r="ITU3" s="254"/>
      <c r="ITV3" s="254"/>
      <c r="ITW3" s="254"/>
      <c r="ITX3" s="254"/>
      <c r="ITY3" s="254"/>
      <c r="ITZ3" s="254"/>
      <c r="IUA3" s="254"/>
      <c r="IUB3" s="254"/>
      <c r="IUC3" s="254"/>
      <c r="IUD3" s="254"/>
      <c r="IUE3" s="254"/>
      <c r="IUF3" s="254"/>
      <c r="IUG3" s="254"/>
      <c r="IUH3" s="254"/>
      <c r="IUI3" s="254"/>
      <c r="IUJ3" s="254"/>
      <c r="IUK3" s="254"/>
      <c r="IUL3" s="254"/>
      <c r="IUM3" s="254"/>
      <c r="IUN3" s="254"/>
      <c r="IUO3" s="254"/>
      <c r="IUP3" s="254"/>
      <c r="IUQ3" s="254"/>
      <c r="IUR3" s="254"/>
      <c r="IUS3" s="254"/>
      <c r="IUT3" s="254"/>
      <c r="IUU3" s="254"/>
      <c r="IUV3" s="254"/>
      <c r="IUW3" s="254"/>
      <c r="IUX3" s="254"/>
      <c r="IUY3" s="254"/>
      <c r="IUZ3" s="254"/>
      <c r="IVA3" s="254"/>
      <c r="IVB3" s="254"/>
      <c r="IVC3" s="254"/>
      <c r="IVD3" s="254"/>
      <c r="IVE3" s="254"/>
      <c r="IVF3" s="254"/>
      <c r="IVG3" s="254"/>
      <c r="IVH3" s="254"/>
      <c r="IVI3" s="254"/>
      <c r="IVJ3" s="254"/>
      <c r="IVK3" s="254"/>
      <c r="IVL3" s="254"/>
      <c r="IVM3" s="254"/>
      <c r="IVN3" s="254"/>
      <c r="IVO3" s="254"/>
      <c r="IVP3" s="254"/>
      <c r="IVQ3" s="254"/>
      <c r="IVR3" s="254"/>
      <c r="IVS3" s="254"/>
      <c r="IVT3" s="254"/>
      <c r="IVU3" s="254"/>
      <c r="IVV3" s="254"/>
      <c r="IVW3" s="254"/>
      <c r="IVX3" s="254"/>
      <c r="IVY3" s="254"/>
      <c r="IVZ3" s="254"/>
      <c r="IWA3" s="254"/>
      <c r="IWB3" s="254"/>
      <c r="IWC3" s="254"/>
      <c r="IWD3" s="254"/>
      <c r="IWE3" s="254"/>
      <c r="IWF3" s="254"/>
      <c r="IWG3" s="254"/>
      <c r="IWH3" s="254"/>
      <c r="IWI3" s="254"/>
      <c r="IWJ3" s="254"/>
      <c r="IWK3" s="254"/>
      <c r="IWL3" s="254"/>
      <c r="IWM3" s="254"/>
      <c r="IWN3" s="254"/>
      <c r="IWO3" s="254"/>
      <c r="IWP3" s="254"/>
      <c r="IWQ3" s="254"/>
      <c r="IWR3" s="254"/>
      <c r="IWS3" s="254"/>
      <c r="IWT3" s="254"/>
      <c r="IWU3" s="254"/>
      <c r="IWV3" s="254"/>
      <c r="IWW3" s="254"/>
      <c r="IWX3" s="254"/>
      <c r="IWY3" s="254"/>
      <c r="IWZ3" s="254"/>
      <c r="IXA3" s="254"/>
      <c r="IXB3" s="254"/>
      <c r="IXC3" s="254"/>
      <c r="IXD3" s="254"/>
      <c r="IXE3" s="254"/>
      <c r="IXF3" s="254"/>
      <c r="IXG3" s="254"/>
      <c r="IXH3" s="254"/>
      <c r="IXI3" s="254"/>
      <c r="IXJ3" s="254"/>
      <c r="IXK3" s="254"/>
      <c r="IXL3" s="254"/>
      <c r="IXM3" s="254"/>
      <c r="IXN3" s="254"/>
      <c r="IXO3" s="254"/>
      <c r="IXP3" s="254"/>
      <c r="IXQ3" s="254"/>
      <c r="IXR3" s="254"/>
      <c r="IXS3" s="254"/>
      <c r="IXT3" s="254"/>
      <c r="IXU3" s="254"/>
      <c r="IXV3" s="254"/>
      <c r="IXW3" s="254"/>
      <c r="IXX3" s="254"/>
      <c r="IXY3" s="254"/>
      <c r="IXZ3" s="254"/>
      <c r="IYA3" s="254"/>
      <c r="IYB3" s="254"/>
      <c r="IYC3" s="254"/>
      <c r="IYD3" s="254"/>
      <c r="IYE3" s="254"/>
      <c r="IYF3" s="254"/>
      <c r="IYG3" s="254"/>
      <c r="IYH3" s="254"/>
      <c r="IYI3" s="254"/>
      <c r="IYJ3" s="254"/>
      <c r="IYK3" s="254"/>
      <c r="IYL3" s="254"/>
      <c r="IYM3" s="254"/>
      <c r="IYN3" s="254"/>
      <c r="IYO3" s="254"/>
      <c r="IYP3" s="254"/>
      <c r="IYQ3" s="254"/>
      <c r="IYR3" s="254"/>
      <c r="IYS3" s="254"/>
      <c r="IYT3" s="254"/>
      <c r="IYU3" s="254"/>
      <c r="IYV3" s="254"/>
      <c r="IYW3" s="254"/>
      <c r="IYX3" s="254"/>
      <c r="IYY3" s="254"/>
      <c r="IYZ3" s="254"/>
      <c r="IZA3" s="254"/>
      <c r="IZB3" s="254"/>
      <c r="IZC3" s="254"/>
      <c r="IZD3" s="254"/>
      <c r="IZE3" s="254"/>
      <c r="IZF3" s="254"/>
      <c r="IZG3" s="254"/>
      <c r="IZH3" s="254"/>
      <c r="IZI3" s="254"/>
      <c r="IZJ3" s="254"/>
      <c r="IZK3" s="254"/>
      <c r="IZL3" s="254"/>
      <c r="IZM3" s="254"/>
      <c r="IZN3" s="254"/>
      <c r="IZO3" s="254"/>
      <c r="IZP3" s="254"/>
      <c r="IZQ3" s="254"/>
      <c r="IZR3" s="254"/>
      <c r="IZS3" s="254"/>
      <c r="IZT3" s="254"/>
      <c r="IZU3" s="254"/>
      <c r="IZV3" s="254"/>
      <c r="IZW3" s="254"/>
      <c r="IZX3" s="254"/>
      <c r="IZY3" s="254"/>
      <c r="IZZ3" s="254"/>
      <c r="JAA3" s="254"/>
      <c r="JAB3" s="254"/>
      <c r="JAC3" s="254"/>
      <c r="JAD3" s="254"/>
      <c r="JAE3" s="254"/>
      <c r="JAF3" s="254"/>
      <c r="JAG3" s="254"/>
      <c r="JAH3" s="254"/>
      <c r="JAI3" s="254"/>
      <c r="JAJ3" s="254"/>
      <c r="JAK3" s="254"/>
      <c r="JAL3" s="254"/>
      <c r="JAM3" s="254"/>
      <c r="JAN3" s="254"/>
      <c r="JAO3" s="254"/>
      <c r="JAP3" s="254"/>
      <c r="JAQ3" s="254"/>
      <c r="JAR3" s="254"/>
      <c r="JAS3" s="254"/>
      <c r="JAT3" s="254"/>
      <c r="JAU3" s="254"/>
      <c r="JAV3" s="254"/>
      <c r="JAW3" s="254"/>
      <c r="JAX3" s="254"/>
      <c r="JAY3" s="254"/>
      <c r="JAZ3" s="254"/>
      <c r="JBA3" s="254"/>
      <c r="JBB3" s="254"/>
      <c r="JBC3" s="254"/>
      <c r="JBD3" s="254"/>
      <c r="JBE3" s="254"/>
      <c r="JBF3" s="254"/>
      <c r="JBG3" s="254"/>
      <c r="JBH3" s="254"/>
      <c r="JBI3" s="254"/>
      <c r="JBJ3" s="254"/>
      <c r="JBK3" s="254"/>
      <c r="JBL3" s="254"/>
      <c r="JBM3" s="254"/>
      <c r="JBN3" s="254"/>
      <c r="JBO3" s="254"/>
      <c r="JBP3" s="254"/>
      <c r="JBQ3" s="254"/>
      <c r="JBR3" s="254"/>
      <c r="JBS3" s="254"/>
      <c r="JBT3" s="254"/>
      <c r="JBU3" s="254"/>
      <c r="JBV3" s="254"/>
      <c r="JBW3" s="254"/>
      <c r="JBX3" s="254"/>
      <c r="JBY3" s="254"/>
      <c r="JBZ3" s="254"/>
      <c r="JCA3" s="254"/>
      <c r="JCB3" s="254"/>
      <c r="JCC3" s="254"/>
      <c r="JCD3" s="254"/>
      <c r="JCE3" s="254"/>
      <c r="JCF3" s="254"/>
      <c r="JCG3" s="254"/>
      <c r="JCH3" s="254"/>
      <c r="JCI3" s="254"/>
      <c r="JCJ3" s="254"/>
      <c r="JCK3" s="254"/>
      <c r="JCL3" s="254"/>
      <c r="JCM3" s="254"/>
      <c r="JCN3" s="254"/>
      <c r="JCO3" s="254"/>
      <c r="JCP3" s="254"/>
      <c r="JCQ3" s="254"/>
      <c r="JCR3" s="254"/>
      <c r="JCS3" s="254"/>
      <c r="JCT3" s="254"/>
      <c r="JCU3" s="254"/>
      <c r="JCV3" s="254"/>
      <c r="JCW3" s="254"/>
      <c r="JCX3" s="254"/>
      <c r="JCY3" s="254"/>
      <c r="JCZ3" s="254"/>
      <c r="JDA3" s="254"/>
      <c r="JDB3" s="254"/>
      <c r="JDC3" s="254"/>
      <c r="JDD3" s="254"/>
      <c r="JDE3" s="254"/>
      <c r="JDF3" s="254"/>
      <c r="JDG3" s="254"/>
      <c r="JDH3" s="254"/>
      <c r="JDI3" s="254"/>
      <c r="JDJ3" s="254"/>
      <c r="JDK3" s="254"/>
      <c r="JDL3" s="254"/>
      <c r="JDM3" s="254"/>
      <c r="JDN3" s="254"/>
      <c r="JDO3" s="254"/>
      <c r="JDP3" s="254"/>
      <c r="JDQ3" s="254"/>
      <c r="JDR3" s="254"/>
      <c r="JDS3" s="254"/>
      <c r="JDT3" s="254"/>
      <c r="JDU3" s="254"/>
      <c r="JDV3" s="254"/>
      <c r="JDW3" s="254"/>
      <c r="JDX3" s="254"/>
      <c r="JDY3" s="254"/>
      <c r="JDZ3" s="254"/>
      <c r="JEA3" s="254"/>
      <c r="JEB3" s="254"/>
      <c r="JEC3" s="254"/>
      <c r="JED3" s="254"/>
      <c r="JEE3" s="254"/>
      <c r="JEF3" s="254"/>
      <c r="JEG3" s="254"/>
      <c r="JEH3" s="254"/>
      <c r="JEI3" s="254"/>
      <c r="JEJ3" s="254"/>
      <c r="JEK3" s="254"/>
      <c r="JEL3" s="254"/>
      <c r="JEM3" s="254"/>
      <c r="JEN3" s="254"/>
      <c r="JEO3" s="254"/>
      <c r="JEP3" s="254"/>
      <c r="JEQ3" s="254"/>
      <c r="JER3" s="254"/>
      <c r="JES3" s="254"/>
      <c r="JET3" s="254"/>
      <c r="JEU3" s="254"/>
      <c r="JEV3" s="254"/>
      <c r="JEW3" s="254"/>
      <c r="JEX3" s="254"/>
      <c r="JEY3" s="254"/>
      <c r="JEZ3" s="254"/>
      <c r="JFA3" s="254"/>
      <c r="JFB3" s="254"/>
      <c r="JFC3" s="254"/>
      <c r="JFD3" s="254"/>
      <c r="JFE3" s="254"/>
      <c r="JFF3" s="254"/>
      <c r="JFG3" s="254"/>
      <c r="JFH3" s="254"/>
      <c r="JFI3" s="254"/>
      <c r="JFJ3" s="254"/>
      <c r="JFK3" s="254"/>
      <c r="JFL3" s="254"/>
      <c r="JFM3" s="254"/>
      <c r="JFN3" s="254"/>
      <c r="JFO3" s="254"/>
      <c r="JFP3" s="254"/>
      <c r="JFQ3" s="254"/>
      <c r="JFR3" s="254"/>
      <c r="JFS3" s="254"/>
      <c r="JFT3" s="254"/>
      <c r="JFU3" s="254"/>
      <c r="JFV3" s="254"/>
      <c r="JFW3" s="254"/>
      <c r="JFX3" s="254"/>
      <c r="JFY3" s="254"/>
      <c r="JFZ3" s="254"/>
      <c r="JGA3" s="254"/>
      <c r="JGB3" s="254"/>
      <c r="JGC3" s="254"/>
      <c r="JGD3" s="254"/>
      <c r="JGE3" s="254"/>
      <c r="JGF3" s="254"/>
      <c r="JGG3" s="254"/>
      <c r="JGH3" s="254"/>
      <c r="JGI3" s="254"/>
      <c r="JGJ3" s="254"/>
      <c r="JGK3" s="254"/>
      <c r="JGL3" s="254"/>
      <c r="JGM3" s="254"/>
      <c r="JGN3" s="254"/>
      <c r="JGO3" s="254"/>
      <c r="JGP3" s="254"/>
      <c r="JGQ3" s="254"/>
      <c r="JGR3" s="254"/>
      <c r="JGS3" s="254"/>
      <c r="JGT3" s="254"/>
      <c r="JGU3" s="254"/>
      <c r="JGV3" s="254"/>
      <c r="JGW3" s="254"/>
      <c r="JGX3" s="254"/>
      <c r="JGY3" s="254"/>
      <c r="JGZ3" s="254"/>
      <c r="JHA3" s="254"/>
      <c r="JHB3" s="254"/>
      <c r="JHC3" s="254"/>
      <c r="JHD3" s="254"/>
      <c r="JHE3" s="254"/>
      <c r="JHF3" s="254"/>
      <c r="JHG3" s="254"/>
      <c r="JHH3" s="254"/>
      <c r="JHI3" s="254"/>
      <c r="JHJ3" s="254"/>
      <c r="JHK3" s="254"/>
      <c r="JHL3" s="254"/>
      <c r="JHM3" s="254"/>
      <c r="JHN3" s="254"/>
      <c r="JHO3" s="254"/>
      <c r="JHP3" s="254"/>
      <c r="JHQ3" s="254"/>
      <c r="JHR3" s="254"/>
      <c r="JHS3" s="254"/>
      <c r="JHT3" s="254"/>
      <c r="JHU3" s="254"/>
      <c r="JHV3" s="254"/>
      <c r="JHW3" s="254"/>
      <c r="JHX3" s="254"/>
      <c r="JHY3" s="254"/>
      <c r="JHZ3" s="254"/>
      <c r="JIA3" s="254"/>
      <c r="JIB3" s="254"/>
      <c r="JIC3" s="254"/>
      <c r="JID3" s="254"/>
      <c r="JIE3" s="254"/>
      <c r="JIF3" s="254"/>
      <c r="JIG3" s="254"/>
      <c r="JIH3" s="254"/>
      <c r="JII3" s="254"/>
      <c r="JIJ3" s="254"/>
      <c r="JIK3" s="254"/>
      <c r="JIL3" s="254"/>
      <c r="JIM3" s="254"/>
      <c r="JIN3" s="254"/>
      <c r="JIO3" s="254"/>
      <c r="JIP3" s="254"/>
      <c r="JIQ3" s="254"/>
      <c r="JIR3" s="254"/>
      <c r="JIS3" s="254"/>
      <c r="JIT3" s="254"/>
      <c r="JIU3" s="254"/>
      <c r="JIV3" s="254"/>
      <c r="JIW3" s="254"/>
      <c r="JIX3" s="254"/>
      <c r="JIY3" s="254"/>
      <c r="JIZ3" s="254"/>
      <c r="JJA3" s="254"/>
      <c r="JJB3" s="254"/>
      <c r="JJC3" s="254"/>
      <c r="JJD3" s="254"/>
      <c r="JJE3" s="254"/>
      <c r="JJF3" s="254"/>
      <c r="JJG3" s="254"/>
      <c r="JJH3" s="254"/>
      <c r="JJI3" s="254"/>
      <c r="JJJ3" s="254"/>
      <c r="JJK3" s="254"/>
      <c r="JJL3" s="254"/>
      <c r="JJM3" s="254"/>
      <c r="JJN3" s="254"/>
      <c r="JJO3" s="254"/>
      <c r="JJP3" s="254"/>
      <c r="JJQ3" s="254"/>
      <c r="JJR3" s="254"/>
      <c r="JJS3" s="254"/>
      <c r="JJT3" s="254"/>
      <c r="JJU3" s="254"/>
      <c r="JJV3" s="254"/>
      <c r="JJW3" s="254"/>
      <c r="JJX3" s="254"/>
      <c r="JJY3" s="254"/>
      <c r="JJZ3" s="254"/>
      <c r="JKA3" s="254"/>
      <c r="JKB3" s="254"/>
      <c r="JKC3" s="254"/>
      <c r="JKD3" s="254"/>
      <c r="JKE3" s="254"/>
      <c r="JKF3" s="254"/>
      <c r="JKG3" s="254"/>
      <c r="JKH3" s="254"/>
      <c r="JKI3" s="254"/>
      <c r="JKJ3" s="254"/>
      <c r="JKK3" s="254"/>
      <c r="JKL3" s="254"/>
      <c r="JKM3" s="254"/>
      <c r="JKN3" s="254"/>
      <c r="JKO3" s="254"/>
      <c r="JKP3" s="254"/>
      <c r="JKQ3" s="254"/>
      <c r="JKR3" s="254"/>
      <c r="JKS3" s="254"/>
      <c r="JKT3" s="254"/>
      <c r="JKU3" s="254"/>
      <c r="JKV3" s="254"/>
      <c r="JKW3" s="254"/>
      <c r="JKX3" s="254"/>
      <c r="JKY3" s="254"/>
      <c r="JKZ3" s="254"/>
      <c r="JLA3" s="254"/>
      <c r="JLB3" s="254"/>
      <c r="JLC3" s="254"/>
      <c r="JLD3" s="254"/>
      <c r="JLE3" s="254"/>
      <c r="JLF3" s="254"/>
      <c r="JLG3" s="254"/>
      <c r="JLH3" s="254"/>
      <c r="JLI3" s="254"/>
      <c r="JLJ3" s="254"/>
      <c r="JLK3" s="254"/>
      <c r="JLL3" s="254"/>
      <c r="JLM3" s="254"/>
      <c r="JLN3" s="254"/>
      <c r="JLO3" s="254"/>
      <c r="JLP3" s="254"/>
      <c r="JLQ3" s="254"/>
      <c r="JLR3" s="254"/>
      <c r="JLS3" s="254"/>
      <c r="JLT3" s="254"/>
      <c r="JLU3" s="254"/>
      <c r="JLV3" s="254"/>
      <c r="JLW3" s="254"/>
      <c r="JLX3" s="254"/>
      <c r="JLY3" s="254"/>
      <c r="JLZ3" s="254"/>
      <c r="JMA3" s="254"/>
      <c r="JMB3" s="254"/>
      <c r="JMC3" s="254"/>
      <c r="JMD3" s="254"/>
      <c r="JME3" s="254"/>
      <c r="JMF3" s="254"/>
      <c r="JMG3" s="254"/>
      <c r="JMH3" s="254"/>
      <c r="JMI3" s="254"/>
      <c r="JMJ3" s="254"/>
      <c r="JMK3" s="254"/>
      <c r="JML3" s="254"/>
      <c r="JMM3" s="254"/>
      <c r="JMN3" s="254"/>
      <c r="JMO3" s="254"/>
      <c r="JMP3" s="254"/>
      <c r="JMQ3" s="254"/>
      <c r="JMR3" s="254"/>
      <c r="JMS3" s="254"/>
      <c r="JMT3" s="254"/>
      <c r="JMU3" s="254"/>
      <c r="JMV3" s="254"/>
      <c r="JMW3" s="254"/>
      <c r="JMX3" s="254"/>
      <c r="JMY3" s="254"/>
      <c r="JMZ3" s="254"/>
      <c r="JNA3" s="254"/>
      <c r="JNB3" s="254"/>
      <c r="JNC3" s="254"/>
      <c r="JND3" s="254"/>
      <c r="JNE3" s="254"/>
      <c r="JNF3" s="254"/>
      <c r="JNG3" s="254"/>
      <c r="JNH3" s="254"/>
      <c r="JNI3" s="254"/>
      <c r="JNJ3" s="254"/>
      <c r="JNK3" s="254"/>
      <c r="JNL3" s="254"/>
      <c r="JNM3" s="254"/>
      <c r="JNN3" s="254"/>
      <c r="JNO3" s="254"/>
      <c r="JNP3" s="254"/>
      <c r="JNQ3" s="254"/>
      <c r="JNR3" s="254"/>
      <c r="JNS3" s="254"/>
      <c r="JNT3" s="254"/>
      <c r="JNU3" s="254"/>
      <c r="JNV3" s="254"/>
      <c r="JNW3" s="254"/>
      <c r="JNX3" s="254"/>
      <c r="JNY3" s="254"/>
      <c r="JNZ3" s="254"/>
      <c r="JOA3" s="254"/>
      <c r="JOB3" s="254"/>
      <c r="JOC3" s="254"/>
      <c r="JOD3" s="254"/>
      <c r="JOE3" s="254"/>
      <c r="JOF3" s="254"/>
      <c r="JOG3" s="254"/>
      <c r="JOH3" s="254"/>
      <c r="JOI3" s="254"/>
      <c r="JOJ3" s="254"/>
      <c r="JOK3" s="254"/>
      <c r="JOL3" s="254"/>
      <c r="JOM3" s="254"/>
      <c r="JON3" s="254"/>
      <c r="JOO3" s="254"/>
      <c r="JOP3" s="254"/>
      <c r="JOQ3" s="254"/>
      <c r="JOR3" s="254"/>
      <c r="JOS3" s="254"/>
      <c r="JOT3" s="254"/>
      <c r="JOU3" s="254"/>
      <c r="JOV3" s="254"/>
      <c r="JOW3" s="254"/>
      <c r="JOX3" s="254"/>
      <c r="JOY3" s="254"/>
      <c r="JOZ3" s="254"/>
      <c r="JPA3" s="254"/>
      <c r="JPB3" s="254"/>
      <c r="JPC3" s="254"/>
      <c r="JPD3" s="254"/>
      <c r="JPE3" s="254"/>
      <c r="JPF3" s="254"/>
      <c r="JPG3" s="254"/>
      <c r="JPH3" s="254"/>
      <c r="JPI3" s="254"/>
      <c r="JPJ3" s="254"/>
      <c r="JPK3" s="254"/>
      <c r="JPL3" s="254"/>
      <c r="JPM3" s="254"/>
      <c r="JPN3" s="254"/>
      <c r="JPO3" s="254"/>
      <c r="JPP3" s="254"/>
      <c r="JPQ3" s="254"/>
      <c r="JPR3" s="254"/>
      <c r="JPS3" s="254"/>
      <c r="JPT3" s="254"/>
      <c r="JPU3" s="254"/>
      <c r="JPV3" s="254"/>
      <c r="JPW3" s="254"/>
      <c r="JPX3" s="254"/>
      <c r="JPY3" s="254"/>
      <c r="JPZ3" s="254"/>
      <c r="JQA3" s="254"/>
      <c r="JQB3" s="254"/>
      <c r="JQC3" s="254"/>
      <c r="JQD3" s="254"/>
      <c r="JQE3" s="254"/>
      <c r="JQF3" s="254"/>
      <c r="JQG3" s="254"/>
      <c r="JQH3" s="254"/>
      <c r="JQI3" s="254"/>
      <c r="JQJ3" s="254"/>
      <c r="JQK3" s="254"/>
      <c r="JQL3" s="254"/>
      <c r="JQM3" s="254"/>
      <c r="JQN3" s="254"/>
      <c r="JQO3" s="254"/>
      <c r="JQP3" s="254"/>
      <c r="JQQ3" s="254"/>
      <c r="JQR3" s="254"/>
      <c r="JQS3" s="254"/>
      <c r="JQT3" s="254"/>
      <c r="JQU3" s="254"/>
      <c r="JQV3" s="254"/>
      <c r="JQW3" s="254"/>
      <c r="JQX3" s="254"/>
      <c r="JQY3" s="254"/>
      <c r="JQZ3" s="254"/>
      <c r="JRA3" s="254"/>
      <c r="JRB3" s="254"/>
      <c r="JRC3" s="254"/>
      <c r="JRD3" s="254"/>
      <c r="JRE3" s="254"/>
      <c r="JRF3" s="254"/>
      <c r="JRG3" s="254"/>
      <c r="JRH3" s="254"/>
      <c r="JRI3" s="254"/>
      <c r="JRJ3" s="254"/>
      <c r="JRK3" s="254"/>
      <c r="JRL3" s="254"/>
      <c r="JRM3" s="254"/>
      <c r="JRN3" s="254"/>
      <c r="JRO3" s="254"/>
      <c r="JRP3" s="254"/>
      <c r="JRQ3" s="254"/>
      <c r="JRR3" s="254"/>
      <c r="JRS3" s="254"/>
      <c r="JRT3" s="254"/>
      <c r="JRU3" s="254"/>
      <c r="JRV3" s="254"/>
      <c r="JRW3" s="254"/>
      <c r="JRX3" s="254"/>
      <c r="JRY3" s="254"/>
      <c r="JRZ3" s="254"/>
      <c r="JSA3" s="254"/>
      <c r="JSB3" s="254"/>
      <c r="JSC3" s="254"/>
      <c r="JSD3" s="254"/>
      <c r="JSE3" s="254"/>
      <c r="JSF3" s="254"/>
      <c r="JSG3" s="254"/>
      <c r="JSH3" s="254"/>
      <c r="JSI3" s="254"/>
      <c r="JSJ3" s="254"/>
      <c r="JSK3" s="254"/>
      <c r="JSL3" s="254"/>
      <c r="JSM3" s="254"/>
      <c r="JSN3" s="254"/>
      <c r="JSO3" s="254"/>
      <c r="JSP3" s="254"/>
      <c r="JSQ3" s="254"/>
      <c r="JSR3" s="254"/>
      <c r="JSS3" s="254"/>
      <c r="JST3" s="254"/>
      <c r="JSU3" s="254"/>
      <c r="JSV3" s="254"/>
      <c r="JSW3" s="254"/>
      <c r="JSX3" s="254"/>
      <c r="JSY3" s="254"/>
      <c r="JSZ3" s="254"/>
      <c r="JTA3" s="254"/>
      <c r="JTB3" s="254"/>
      <c r="JTC3" s="254"/>
      <c r="JTD3" s="254"/>
      <c r="JTE3" s="254"/>
      <c r="JTF3" s="254"/>
      <c r="JTG3" s="254"/>
      <c r="JTH3" s="254"/>
      <c r="JTI3" s="254"/>
      <c r="JTJ3" s="254"/>
      <c r="JTK3" s="254"/>
      <c r="JTL3" s="254"/>
      <c r="JTM3" s="254"/>
      <c r="JTN3" s="254"/>
      <c r="JTO3" s="254"/>
      <c r="JTP3" s="254"/>
      <c r="JTQ3" s="254"/>
      <c r="JTR3" s="254"/>
      <c r="JTS3" s="254"/>
      <c r="JTT3" s="254"/>
      <c r="JTU3" s="254"/>
      <c r="JTV3" s="254"/>
      <c r="JTW3" s="254"/>
      <c r="JTX3" s="254"/>
      <c r="JTY3" s="254"/>
      <c r="JTZ3" s="254"/>
      <c r="JUA3" s="254"/>
      <c r="JUB3" s="254"/>
      <c r="JUC3" s="254"/>
      <c r="JUD3" s="254"/>
      <c r="JUE3" s="254"/>
      <c r="JUF3" s="254"/>
      <c r="JUG3" s="254"/>
      <c r="JUH3" s="254"/>
      <c r="JUI3" s="254"/>
      <c r="JUJ3" s="254"/>
      <c r="JUK3" s="254"/>
      <c r="JUL3" s="254"/>
      <c r="JUM3" s="254"/>
      <c r="JUN3" s="254"/>
      <c r="JUO3" s="254"/>
      <c r="JUP3" s="254"/>
      <c r="JUQ3" s="254"/>
      <c r="JUR3" s="254"/>
      <c r="JUS3" s="254"/>
      <c r="JUT3" s="254"/>
      <c r="JUU3" s="254"/>
      <c r="JUV3" s="254"/>
      <c r="JUW3" s="254"/>
      <c r="JUX3" s="254"/>
      <c r="JUY3" s="254"/>
      <c r="JUZ3" s="254"/>
      <c r="JVA3" s="254"/>
      <c r="JVB3" s="254"/>
      <c r="JVC3" s="254"/>
      <c r="JVD3" s="254"/>
      <c r="JVE3" s="254"/>
      <c r="JVF3" s="254"/>
      <c r="JVG3" s="254"/>
      <c r="JVH3" s="254"/>
      <c r="JVI3" s="254"/>
      <c r="JVJ3" s="254"/>
      <c r="JVK3" s="254"/>
      <c r="JVL3" s="254"/>
      <c r="JVM3" s="254"/>
      <c r="JVN3" s="254"/>
      <c r="JVO3" s="254"/>
      <c r="JVP3" s="254"/>
      <c r="JVQ3" s="254"/>
      <c r="JVR3" s="254"/>
      <c r="JVS3" s="254"/>
      <c r="JVT3" s="254"/>
      <c r="JVU3" s="254"/>
      <c r="JVV3" s="254"/>
      <c r="JVW3" s="254"/>
      <c r="JVX3" s="254"/>
      <c r="JVY3" s="254"/>
      <c r="JVZ3" s="254"/>
      <c r="JWA3" s="254"/>
      <c r="JWB3" s="254"/>
      <c r="JWC3" s="254"/>
      <c r="JWD3" s="254"/>
      <c r="JWE3" s="254"/>
      <c r="JWF3" s="254"/>
      <c r="JWG3" s="254"/>
      <c r="JWH3" s="254"/>
      <c r="JWI3" s="254"/>
      <c r="JWJ3" s="254"/>
      <c r="JWK3" s="254"/>
      <c r="JWL3" s="254"/>
      <c r="JWM3" s="254"/>
      <c r="JWN3" s="254"/>
      <c r="JWO3" s="254"/>
      <c r="JWP3" s="254"/>
      <c r="JWQ3" s="254"/>
      <c r="JWR3" s="254"/>
      <c r="JWS3" s="254"/>
      <c r="JWT3" s="254"/>
      <c r="JWU3" s="254"/>
      <c r="JWV3" s="254"/>
      <c r="JWW3" s="254"/>
      <c r="JWX3" s="254"/>
      <c r="JWY3" s="254"/>
      <c r="JWZ3" s="254"/>
      <c r="JXA3" s="254"/>
      <c r="JXB3" s="254"/>
      <c r="JXC3" s="254"/>
      <c r="JXD3" s="254"/>
      <c r="JXE3" s="254"/>
      <c r="JXF3" s="254"/>
      <c r="JXG3" s="254"/>
      <c r="JXH3" s="254"/>
      <c r="JXI3" s="254"/>
      <c r="JXJ3" s="254"/>
      <c r="JXK3" s="254"/>
      <c r="JXL3" s="254"/>
      <c r="JXM3" s="254"/>
      <c r="JXN3" s="254"/>
      <c r="JXO3" s="254"/>
      <c r="JXP3" s="254"/>
      <c r="JXQ3" s="254"/>
      <c r="JXR3" s="254"/>
      <c r="JXS3" s="254"/>
      <c r="JXT3" s="254"/>
      <c r="JXU3" s="254"/>
      <c r="JXV3" s="254"/>
      <c r="JXW3" s="254"/>
      <c r="JXX3" s="254"/>
      <c r="JXY3" s="254"/>
      <c r="JXZ3" s="254"/>
      <c r="JYA3" s="254"/>
      <c r="JYB3" s="254"/>
      <c r="JYC3" s="254"/>
      <c r="JYD3" s="254"/>
      <c r="JYE3" s="254"/>
      <c r="JYF3" s="254"/>
      <c r="JYG3" s="254"/>
      <c r="JYH3" s="254"/>
      <c r="JYI3" s="254"/>
      <c r="JYJ3" s="254"/>
      <c r="JYK3" s="254"/>
      <c r="JYL3" s="254"/>
      <c r="JYM3" s="254"/>
      <c r="JYN3" s="254"/>
      <c r="JYO3" s="254"/>
      <c r="JYP3" s="254"/>
      <c r="JYQ3" s="254"/>
      <c r="JYR3" s="254"/>
      <c r="JYS3" s="254"/>
      <c r="JYT3" s="254"/>
      <c r="JYU3" s="254"/>
      <c r="JYV3" s="254"/>
      <c r="JYW3" s="254"/>
      <c r="JYX3" s="254"/>
      <c r="JYY3" s="254"/>
      <c r="JYZ3" s="254"/>
      <c r="JZA3" s="254"/>
      <c r="JZB3" s="254"/>
      <c r="JZC3" s="254"/>
      <c r="JZD3" s="254"/>
      <c r="JZE3" s="254"/>
      <c r="JZF3" s="254"/>
      <c r="JZG3" s="254"/>
      <c r="JZH3" s="254"/>
      <c r="JZI3" s="254"/>
      <c r="JZJ3" s="254"/>
      <c r="JZK3" s="254"/>
      <c r="JZL3" s="254"/>
      <c r="JZM3" s="254"/>
      <c r="JZN3" s="254"/>
      <c r="JZO3" s="254"/>
      <c r="JZP3" s="254"/>
      <c r="JZQ3" s="254"/>
      <c r="JZR3" s="254"/>
      <c r="JZS3" s="254"/>
      <c r="JZT3" s="254"/>
      <c r="JZU3" s="254"/>
      <c r="JZV3" s="254"/>
      <c r="JZW3" s="254"/>
      <c r="JZX3" s="254"/>
      <c r="JZY3" s="254"/>
      <c r="JZZ3" s="254"/>
      <c r="KAA3" s="254"/>
      <c r="KAB3" s="254"/>
      <c r="KAC3" s="254"/>
      <c r="KAD3" s="254"/>
      <c r="KAE3" s="254"/>
      <c r="KAF3" s="254"/>
      <c r="KAG3" s="254"/>
      <c r="KAH3" s="254"/>
      <c r="KAI3" s="254"/>
      <c r="KAJ3" s="254"/>
      <c r="KAK3" s="254"/>
      <c r="KAL3" s="254"/>
      <c r="KAM3" s="254"/>
      <c r="KAN3" s="254"/>
      <c r="KAO3" s="254"/>
      <c r="KAP3" s="254"/>
      <c r="KAQ3" s="254"/>
      <c r="KAR3" s="254"/>
      <c r="KAS3" s="254"/>
      <c r="KAT3" s="254"/>
      <c r="KAU3" s="254"/>
      <c r="KAV3" s="254"/>
      <c r="KAW3" s="254"/>
      <c r="KAX3" s="254"/>
      <c r="KAY3" s="254"/>
      <c r="KAZ3" s="254"/>
      <c r="KBA3" s="254"/>
      <c r="KBB3" s="254"/>
      <c r="KBC3" s="254"/>
      <c r="KBD3" s="254"/>
      <c r="KBE3" s="254"/>
      <c r="KBF3" s="254"/>
      <c r="KBG3" s="254"/>
      <c r="KBH3" s="254"/>
      <c r="KBI3" s="254"/>
      <c r="KBJ3" s="254"/>
      <c r="KBK3" s="254"/>
      <c r="KBL3" s="254"/>
      <c r="KBM3" s="254"/>
      <c r="KBN3" s="254"/>
      <c r="KBO3" s="254"/>
      <c r="KBP3" s="254"/>
      <c r="KBQ3" s="254"/>
      <c r="KBR3" s="254"/>
      <c r="KBS3" s="254"/>
      <c r="KBT3" s="254"/>
      <c r="KBU3" s="254"/>
      <c r="KBV3" s="254"/>
      <c r="KBW3" s="254"/>
      <c r="KBX3" s="254"/>
      <c r="KBY3" s="254"/>
      <c r="KBZ3" s="254"/>
      <c r="KCA3" s="254"/>
      <c r="KCB3" s="254"/>
      <c r="KCC3" s="254"/>
      <c r="KCD3" s="254"/>
      <c r="KCE3" s="254"/>
      <c r="KCF3" s="254"/>
      <c r="KCG3" s="254"/>
      <c r="KCH3" s="254"/>
      <c r="KCI3" s="254"/>
      <c r="KCJ3" s="254"/>
      <c r="KCK3" s="254"/>
      <c r="KCL3" s="254"/>
      <c r="KCM3" s="254"/>
      <c r="KCN3" s="254"/>
      <c r="KCO3" s="254"/>
      <c r="KCP3" s="254"/>
      <c r="KCQ3" s="254"/>
      <c r="KCR3" s="254"/>
      <c r="KCS3" s="254"/>
      <c r="KCT3" s="254"/>
      <c r="KCU3" s="254"/>
      <c r="KCV3" s="254"/>
      <c r="KCW3" s="254"/>
      <c r="KCX3" s="254"/>
      <c r="KCY3" s="254"/>
      <c r="KCZ3" s="254"/>
      <c r="KDA3" s="254"/>
      <c r="KDB3" s="254"/>
      <c r="KDC3" s="254"/>
      <c r="KDD3" s="254"/>
      <c r="KDE3" s="254"/>
      <c r="KDF3" s="254"/>
      <c r="KDG3" s="254"/>
      <c r="KDH3" s="254"/>
      <c r="KDI3" s="254"/>
      <c r="KDJ3" s="254"/>
      <c r="KDK3" s="254"/>
      <c r="KDL3" s="254"/>
      <c r="KDM3" s="254"/>
      <c r="KDN3" s="254"/>
      <c r="KDO3" s="254"/>
      <c r="KDP3" s="254"/>
      <c r="KDQ3" s="254"/>
      <c r="KDR3" s="254"/>
      <c r="KDS3" s="254"/>
      <c r="KDT3" s="254"/>
      <c r="KDU3" s="254"/>
      <c r="KDV3" s="254"/>
      <c r="KDW3" s="254"/>
      <c r="KDX3" s="254"/>
      <c r="KDY3" s="254"/>
      <c r="KDZ3" s="254"/>
      <c r="KEA3" s="254"/>
      <c r="KEB3" s="254"/>
      <c r="KEC3" s="254"/>
      <c r="KED3" s="254"/>
      <c r="KEE3" s="254"/>
      <c r="KEF3" s="254"/>
      <c r="KEG3" s="254"/>
      <c r="KEH3" s="254"/>
      <c r="KEI3" s="254"/>
      <c r="KEJ3" s="254"/>
      <c r="KEK3" s="254"/>
      <c r="KEL3" s="254"/>
      <c r="KEM3" s="254"/>
      <c r="KEN3" s="254"/>
      <c r="KEO3" s="254"/>
      <c r="KEP3" s="254"/>
      <c r="KEQ3" s="254"/>
      <c r="KER3" s="254"/>
      <c r="KES3" s="254"/>
      <c r="KET3" s="254"/>
      <c r="KEU3" s="254"/>
      <c r="KEV3" s="254"/>
      <c r="KEW3" s="254"/>
      <c r="KEX3" s="254"/>
      <c r="KEY3" s="254"/>
      <c r="KEZ3" s="254"/>
      <c r="KFA3" s="254"/>
      <c r="KFB3" s="254"/>
      <c r="KFC3" s="254"/>
      <c r="KFD3" s="254"/>
      <c r="KFE3" s="254"/>
      <c r="KFF3" s="254"/>
      <c r="KFG3" s="254"/>
      <c r="KFH3" s="254"/>
      <c r="KFI3" s="254"/>
      <c r="KFJ3" s="254"/>
      <c r="KFK3" s="254"/>
      <c r="KFL3" s="254"/>
      <c r="KFM3" s="254"/>
      <c r="KFN3" s="254"/>
      <c r="KFO3" s="254"/>
      <c r="KFP3" s="254"/>
      <c r="KFQ3" s="254"/>
      <c r="KFR3" s="254"/>
      <c r="KFS3" s="254"/>
      <c r="KFT3" s="254"/>
      <c r="KFU3" s="254"/>
      <c r="KFV3" s="254"/>
      <c r="KFW3" s="254"/>
      <c r="KFX3" s="254"/>
      <c r="KFY3" s="254"/>
      <c r="KFZ3" s="254"/>
      <c r="KGA3" s="254"/>
      <c r="KGB3" s="254"/>
      <c r="KGC3" s="254"/>
      <c r="KGD3" s="254"/>
      <c r="KGE3" s="254"/>
      <c r="KGF3" s="254"/>
      <c r="KGG3" s="254"/>
      <c r="KGH3" s="254"/>
      <c r="KGI3" s="254"/>
      <c r="KGJ3" s="254"/>
      <c r="KGK3" s="254"/>
      <c r="KGL3" s="254"/>
      <c r="KGM3" s="254"/>
      <c r="KGN3" s="254"/>
      <c r="KGO3" s="254"/>
      <c r="KGP3" s="254"/>
      <c r="KGQ3" s="254"/>
      <c r="KGR3" s="254"/>
      <c r="KGS3" s="254"/>
      <c r="KGT3" s="254"/>
      <c r="KGU3" s="254"/>
      <c r="KGV3" s="254"/>
      <c r="KGW3" s="254"/>
      <c r="KGX3" s="254"/>
      <c r="KGY3" s="254"/>
      <c r="KGZ3" s="254"/>
      <c r="KHA3" s="254"/>
      <c r="KHB3" s="254"/>
      <c r="KHC3" s="254"/>
      <c r="KHD3" s="254"/>
      <c r="KHE3" s="254"/>
      <c r="KHF3" s="254"/>
      <c r="KHG3" s="254"/>
      <c r="KHH3" s="254"/>
      <c r="KHI3" s="254"/>
      <c r="KHJ3" s="254"/>
      <c r="KHK3" s="254"/>
      <c r="KHL3" s="254"/>
      <c r="KHM3" s="254"/>
      <c r="KHN3" s="254"/>
      <c r="KHO3" s="254"/>
      <c r="KHP3" s="254"/>
      <c r="KHQ3" s="254"/>
      <c r="KHR3" s="254"/>
      <c r="KHS3" s="254"/>
      <c r="KHT3" s="254"/>
      <c r="KHU3" s="254"/>
      <c r="KHV3" s="254"/>
      <c r="KHW3" s="254"/>
      <c r="KHX3" s="254"/>
      <c r="KHY3" s="254"/>
      <c r="KHZ3" s="254"/>
      <c r="KIA3" s="254"/>
      <c r="KIB3" s="254"/>
      <c r="KIC3" s="254"/>
      <c r="KID3" s="254"/>
      <c r="KIE3" s="254"/>
      <c r="KIF3" s="254"/>
      <c r="KIG3" s="254"/>
      <c r="KIH3" s="254"/>
      <c r="KII3" s="254"/>
      <c r="KIJ3" s="254"/>
      <c r="KIK3" s="254"/>
      <c r="KIL3" s="254"/>
      <c r="KIM3" s="254"/>
      <c r="KIN3" s="254"/>
      <c r="KIO3" s="254"/>
      <c r="KIP3" s="254"/>
      <c r="KIQ3" s="254"/>
      <c r="KIR3" s="254"/>
      <c r="KIS3" s="254"/>
      <c r="KIT3" s="254"/>
      <c r="KIU3" s="254"/>
      <c r="KIV3" s="254"/>
      <c r="KIW3" s="254"/>
      <c r="KIX3" s="254"/>
      <c r="KIY3" s="254"/>
      <c r="KIZ3" s="254"/>
      <c r="KJA3" s="254"/>
      <c r="KJB3" s="254"/>
      <c r="KJC3" s="254"/>
      <c r="KJD3" s="254"/>
      <c r="KJE3" s="254"/>
      <c r="KJF3" s="254"/>
      <c r="KJG3" s="254"/>
      <c r="KJH3" s="254"/>
      <c r="KJI3" s="254"/>
      <c r="KJJ3" s="254"/>
      <c r="KJK3" s="254"/>
      <c r="KJL3" s="254"/>
      <c r="KJM3" s="254"/>
      <c r="KJN3" s="254"/>
      <c r="KJO3" s="254"/>
      <c r="KJP3" s="254"/>
      <c r="KJQ3" s="254"/>
      <c r="KJR3" s="254"/>
      <c r="KJS3" s="254"/>
      <c r="KJT3" s="254"/>
      <c r="KJU3" s="254"/>
      <c r="KJV3" s="254"/>
      <c r="KJW3" s="254"/>
      <c r="KJX3" s="254"/>
      <c r="KJY3" s="254"/>
      <c r="KJZ3" s="254"/>
      <c r="KKA3" s="254"/>
      <c r="KKB3" s="254"/>
      <c r="KKC3" s="254"/>
      <c r="KKD3" s="254"/>
      <c r="KKE3" s="254"/>
      <c r="KKF3" s="254"/>
      <c r="KKG3" s="254"/>
      <c r="KKH3" s="254"/>
      <c r="KKI3" s="254"/>
      <c r="KKJ3" s="254"/>
      <c r="KKK3" s="254"/>
      <c r="KKL3" s="254"/>
      <c r="KKM3" s="254"/>
      <c r="KKN3" s="254"/>
      <c r="KKO3" s="254"/>
      <c r="KKP3" s="254"/>
      <c r="KKQ3" s="254"/>
      <c r="KKR3" s="254"/>
      <c r="KKS3" s="254"/>
      <c r="KKT3" s="254"/>
      <c r="KKU3" s="254"/>
      <c r="KKV3" s="254"/>
      <c r="KKW3" s="254"/>
      <c r="KKX3" s="254"/>
      <c r="KKY3" s="254"/>
      <c r="KKZ3" s="254"/>
      <c r="KLA3" s="254"/>
      <c r="KLB3" s="254"/>
      <c r="KLC3" s="254"/>
      <c r="KLD3" s="254"/>
      <c r="KLE3" s="254"/>
      <c r="KLF3" s="254"/>
      <c r="KLG3" s="254"/>
      <c r="KLH3" s="254"/>
      <c r="KLI3" s="254"/>
      <c r="KLJ3" s="254"/>
      <c r="KLK3" s="254"/>
      <c r="KLL3" s="254"/>
      <c r="KLM3" s="254"/>
      <c r="KLN3" s="254"/>
      <c r="KLO3" s="254"/>
      <c r="KLP3" s="254"/>
      <c r="KLQ3" s="254"/>
      <c r="KLR3" s="254"/>
      <c r="KLS3" s="254"/>
      <c r="KLT3" s="254"/>
      <c r="KLU3" s="254"/>
      <c r="KLV3" s="254"/>
      <c r="KLW3" s="254"/>
      <c r="KLX3" s="254"/>
      <c r="KLY3" s="254"/>
      <c r="KLZ3" s="254"/>
      <c r="KMA3" s="254"/>
      <c r="KMB3" s="254"/>
      <c r="KMC3" s="254"/>
      <c r="KMD3" s="254"/>
      <c r="KME3" s="254"/>
      <c r="KMF3" s="254"/>
      <c r="KMG3" s="254"/>
      <c r="KMH3" s="254"/>
      <c r="KMI3" s="254"/>
      <c r="KMJ3" s="254"/>
      <c r="KMK3" s="254"/>
      <c r="KML3" s="254"/>
      <c r="KMM3" s="254"/>
      <c r="KMN3" s="254"/>
      <c r="KMO3" s="254"/>
      <c r="KMP3" s="254"/>
      <c r="KMQ3" s="254"/>
      <c r="KMR3" s="254"/>
      <c r="KMS3" s="254"/>
      <c r="KMT3" s="254"/>
      <c r="KMU3" s="254"/>
      <c r="KMV3" s="254"/>
      <c r="KMW3" s="254"/>
      <c r="KMX3" s="254"/>
      <c r="KMY3" s="254"/>
      <c r="KMZ3" s="254"/>
      <c r="KNA3" s="254"/>
      <c r="KNB3" s="254"/>
      <c r="KNC3" s="254"/>
      <c r="KND3" s="254"/>
      <c r="KNE3" s="254"/>
      <c r="KNF3" s="254"/>
      <c r="KNG3" s="254"/>
      <c r="KNH3" s="254"/>
      <c r="KNI3" s="254"/>
      <c r="KNJ3" s="254"/>
      <c r="KNK3" s="254"/>
      <c r="KNL3" s="254"/>
      <c r="KNM3" s="254"/>
      <c r="KNN3" s="254"/>
      <c r="KNO3" s="254"/>
      <c r="KNP3" s="254"/>
      <c r="KNQ3" s="254"/>
      <c r="KNR3" s="254"/>
      <c r="KNS3" s="254"/>
      <c r="KNT3" s="254"/>
      <c r="KNU3" s="254"/>
      <c r="KNV3" s="254"/>
      <c r="KNW3" s="254"/>
      <c r="KNX3" s="254"/>
      <c r="KNY3" s="254"/>
      <c r="KNZ3" s="254"/>
      <c r="KOA3" s="254"/>
      <c r="KOB3" s="254"/>
      <c r="KOC3" s="254"/>
      <c r="KOD3" s="254"/>
      <c r="KOE3" s="254"/>
      <c r="KOF3" s="254"/>
      <c r="KOG3" s="254"/>
      <c r="KOH3" s="254"/>
      <c r="KOI3" s="254"/>
      <c r="KOJ3" s="254"/>
      <c r="KOK3" s="254"/>
      <c r="KOL3" s="254"/>
      <c r="KOM3" s="254"/>
      <c r="KON3" s="254"/>
      <c r="KOO3" s="254"/>
      <c r="KOP3" s="254"/>
      <c r="KOQ3" s="254"/>
      <c r="KOR3" s="254"/>
      <c r="KOS3" s="254"/>
      <c r="KOT3" s="254"/>
      <c r="KOU3" s="254"/>
      <c r="KOV3" s="254"/>
      <c r="KOW3" s="254"/>
      <c r="KOX3" s="254"/>
      <c r="KOY3" s="254"/>
      <c r="KOZ3" s="254"/>
      <c r="KPA3" s="254"/>
      <c r="KPB3" s="254"/>
      <c r="KPC3" s="254"/>
      <c r="KPD3" s="254"/>
      <c r="KPE3" s="254"/>
      <c r="KPF3" s="254"/>
      <c r="KPG3" s="254"/>
      <c r="KPH3" s="254"/>
      <c r="KPI3" s="254"/>
      <c r="KPJ3" s="254"/>
      <c r="KPK3" s="254"/>
      <c r="KPL3" s="254"/>
      <c r="KPM3" s="254"/>
      <c r="KPN3" s="254"/>
      <c r="KPO3" s="254"/>
      <c r="KPP3" s="254"/>
      <c r="KPQ3" s="254"/>
      <c r="KPR3" s="254"/>
      <c r="KPS3" s="254"/>
      <c r="KPT3" s="254"/>
      <c r="KPU3" s="254"/>
      <c r="KPV3" s="254"/>
      <c r="KPW3" s="254"/>
      <c r="KPX3" s="254"/>
      <c r="KPY3" s="254"/>
      <c r="KPZ3" s="254"/>
      <c r="KQA3" s="254"/>
      <c r="KQB3" s="254"/>
      <c r="KQC3" s="254"/>
      <c r="KQD3" s="254"/>
      <c r="KQE3" s="254"/>
      <c r="KQF3" s="254"/>
      <c r="KQG3" s="254"/>
      <c r="KQH3" s="254"/>
      <c r="KQI3" s="254"/>
      <c r="KQJ3" s="254"/>
      <c r="KQK3" s="254"/>
      <c r="KQL3" s="254"/>
      <c r="KQM3" s="254"/>
      <c r="KQN3" s="254"/>
      <c r="KQO3" s="254"/>
      <c r="KQP3" s="254"/>
      <c r="KQQ3" s="254"/>
      <c r="KQR3" s="254"/>
      <c r="KQS3" s="254"/>
      <c r="KQT3" s="254"/>
      <c r="KQU3" s="254"/>
      <c r="KQV3" s="254"/>
      <c r="KQW3" s="254"/>
      <c r="KQX3" s="254"/>
      <c r="KQY3" s="254"/>
      <c r="KQZ3" s="254"/>
      <c r="KRA3" s="254"/>
      <c r="KRB3" s="254"/>
      <c r="KRC3" s="254"/>
      <c r="KRD3" s="254"/>
      <c r="KRE3" s="254"/>
      <c r="KRF3" s="254"/>
      <c r="KRG3" s="254"/>
      <c r="KRH3" s="254"/>
      <c r="KRI3" s="254"/>
      <c r="KRJ3" s="254"/>
      <c r="KRK3" s="254"/>
      <c r="KRL3" s="254"/>
      <c r="KRM3" s="254"/>
      <c r="KRN3" s="254"/>
      <c r="KRO3" s="254"/>
      <c r="KRP3" s="254"/>
      <c r="KRQ3" s="254"/>
      <c r="KRR3" s="254"/>
      <c r="KRS3" s="254"/>
      <c r="KRT3" s="254"/>
      <c r="KRU3" s="254"/>
      <c r="KRV3" s="254"/>
      <c r="KRW3" s="254"/>
      <c r="KRX3" s="254"/>
      <c r="KRY3" s="254"/>
      <c r="KRZ3" s="254"/>
      <c r="KSA3" s="254"/>
      <c r="KSB3" s="254"/>
      <c r="KSC3" s="254"/>
      <c r="KSD3" s="254"/>
      <c r="KSE3" s="254"/>
      <c r="KSF3" s="254"/>
      <c r="KSG3" s="254"/>
      <c r="KSH3" s="254"/>
      <c r="KSI3" s="254"/>
      <c r="KSJ3" s="254"/>
      <c r="KSK3" s="254"/>
      <c r="KSL3" s="254"/>
      <c r="KSM3" s="254"/>
      <c r="KSN3" s="254"/>
      <c r="KSO3" s="254"/>
      <c r="KSP3" s="254"/>
      <c r="KSQ3" s="254"/>
      <c r="KSR3" s="254"/>
      <c r="KSS3" s="254"/>
      <c r="KST3" s="254"/>
      <c r="KSU3" s="254"/>
      <c r="KSV3" s="254"/>
      <c r="KSW3" s="254"/>
      <c r="KSX3" s="254"/>
      <c r="KSY3" s="254"/>
      <c r="KSZ3" s="254"/>
      <c r="KTA3" s="254"/>
      <c r="KTB3" s="254"/>
      <c r="KTC3" s="254"/>
      <c r="KTD3" s="254"/>
      <c r="KTE3" s="254"/>
      <c r="KTF3" s="254"/>
      <c r="KTG3" s="254"/>
      <c r="KTH3" s="254"/>
      <c r="KTI3" s="254"/>
      <c r="KTJ3" s="254"/>
      <c r="KTK3" s="254"/>
      <c r="KTL3" s="254"/>
      <c r="KTM3" s="254"/>
      <c r="KTN3" s="254"/>
      <c r="KTO3" s="254"/>
      <c r="KTP3" s="254"/>
      <c r="KTQ3" s="254"/>
      <c r="KTR3" s="254"/>
      <c r="KTS3" s="254"/>
      <c r="KTT3" s="254"/>
      <c r="KTU3" s="254"/>
      <c r="KTV3" s="254"/>
      <c r="KTW3" s="254"/>
      <c r="KTX3" s="254"/>
      <c r="KTY3" s="254"/>
      <c r="KTZ3" s="254"/>
      <c r="KUA3" s="254"/>
      <c r="KUB3" s="254"/>
      <c r="KUC3" s="254"/>
      <c r="KUD3" s="254"/>
      <c r="KUE3" s="254"/>
      <c r="KUF3" s="254"/>
      <c r="KUG3" s="254"/>
      <c r="KUH3" s="254"/>
      <c r="KUI3" s="254"/>
      <c r="KUJ3" s="254"/>
      <c r="KUK3" s="254"/>
      <c r="KUL3" s="254"/>
      <c r="KUM3" s="254"/>
      <c r="KUN3" s="254"/>
      <c r="KUO3" s="254"/>
      <c r="KUP3" s="254"/>
      <c r="KUQ3" s="254"/>
      <c r="KUR3" s="254"/>
      <c r="KUS3" s="254"/>
      <c r="KUT3" s="254"/>
      <c r="KUU3" s="254"/>
      <c r="KUV3" s="254"/>
      <c r="KUW3" s="254"/>
      <c r="KUX3" s="254"/>
      <c r="KUY3" s="254"/>
      <c r="KUZ3" s="254"/>
      <c r="KVA3" s="254"/>
      <c r="KVB3" s="254"/>
      <c r="KVC3" s="254"/>
      <c r="KVD3" s="254"/>
      <c r="KVE3" s="254"/>
      <c r="KVF3" s="254"/>
      <c r="KVG3" s="254"/>
      <c r="KVH3" s="254"/>
      <c r="KVI3" s="254"/>
      <c r="KVJ3" s="254"/>
      <c r="KVK3" s="254"/>
      <c r="KVL3" s="254"/>
      <c r="KVM3" s="254"/>
      <c r="KVN3" s="254"/>
      <c r="KVO3" s="254"/>
      <c r="KVP3" s="254"/>
      <c r="KVQ3" s="254"/>
      <c r="KVR3" s="254"/>
      <c r="KVS3" s="254"/>
      <c r="KVT3" s="254"/>
      <c r="KVU3" s="254"/>
      <c r="KVV3" s="254"/>
      <c r="KVW3" s="254"/>
      <c r="KVX3" s="254"/>
      <c r="KVY3" s="254"/>
      <c r="KVZ3" s="254"/>
      <c r="KWA3" s="254"/>
      <c r="KWB3" s="254"/>
      <c r="KWC3" s="254"/>
      <c r="KWD3" s="254"/>
      <c r="KWE3" s="254"/>
      <c r="KWF3" s="254"/>
      <c r="KWG3" s="254"/>
      <c r="KWH3" s="254"/>
      <c r="KWI3" s="254"/>
      <c r="KWJ3" s="254"/>
      <c r="KWK3" s="254"/>
      <c r="KWL3" s="254"/>
      <c r="KWM3" s="254"/>
      <c r="KWN3" s="254"/>
      <c r="KWO3" s="254"/>
      <c r="KWP3" s="254"/>
      <c r="KWQ3" s="254"/>
      <c r="KWR3" s="254"/>
      <c r="KWS3" s="254"/>
      <c r="KWT3" s="254"/>
      <c r="KWU3" s="254"/>
      <c r="KWV3" s="254"/>
      <c r="KWW3" s="254"/>
      <c r="KWX3" s="254"/>
      <c r="KWY3" s="254"/>
      <c r="KWZ3" s="254"/>
      <c r="KXA3" s="254"/>
      <c r="KXB3" s="254"/>
      <c r="KXC3" s="254"/>
      <c r="KXD3" s="254"/>
      <c r="KXE3" s="254"/>
      <c r="KXF3" s="254"/>
      <c r="KXG3" s="254"/>
      <c r="KXH3" s="254"/>
      <c r="KXI3" s="254"/>
      <c r="KXJ3" s="254"/>
      <c r="KXK3" s="254"/>
      <c r="KXL3" s="254"/>
      <c r="KXM3" s="254"/>
      <c r="KXN3" s="254"/>
      <c r="KXO3" s="254"/>
      <c r="KXP3" s="254"/>
      <c r="KXQ3" s="254"/>
      <c r="KXR3" s="254"/>
      <c r="KXS3" s="254"/>
      <c r="KXT3" s="254"/>
      <c r="KXU3" s="254"/>
      <c r="KXV3" s="254"/>
      <c r="KXW3" s="254"/>
      <c r="KXX3" s="254"/>
      <c r="KXY3" s="254"/>
      <c r="KXZ3" s="254"/>
      <c r="KYA3" s="254"/>
      <c r="KYB3" s="254"/>
      <c r="KYC3" s="254"/>
      <c r="KYD3" s="254"/>
      <c r="KYE3" s="254"/>
      <c r="KYF3" s="254"/>
      <c r="KYG3" s="254"/>
      <c r="KYH3" s="254"/>
      <c r="KYI3" s="254"/>
      <c r="KYJ3" s="254"/>
      <c r="KYK3" s="254"/>
      <c r="KYL3" s="254"/>
      <c r="KYM3" s="254"/>
      <c r="KYN3" s="254"/>
      <c r="KYO3" s="254"/>
      <c r="KYP3" s="254"/>
      <c r="KYQ3" s="254"/>
      <c r="KYR3" s="254"/>
      <c r="KYS3" s="254"/>
      <c r="KYT3" s="254"/>
      <c r="KYU3" s="254"/>
      <c r="KYV3" s="254"/>
      <c r="KYW3" s="254"/>
      <c r="KYX3" s="254"/>
      <c r="KYY3" s="254"/>
      <c r="KYZ3" s="254"/>
      <c r="KZA3" s="254"/>
      <c r="KZB3" s="254"/>
      <c r="KZC3" s="254"/>
      <c r="KZD3" s="254"/>
      <c r="KZE3" s="254"/>
      <c r="KZF3" s="254"/>
      <c r="KZG3" s="254"/>
      <c r="KZH3" s="254"/>
      <c r="KZI3" s="254"/>
      <c r="KZJ3" s="254"/>
      <c r="KZK3" s="254"/>
      <c r="KZL3" s="254"/>
      <c r="KZM3" s="254"/>
      <c r="KZN3" s="254"/>
      <c r="KZO3" s="254"/>
      <c r="KZP3" s="254"/>
      <c r="KZQ3" s="254"/>
      <c r="KZR3" s="254"/>
      <c r="KZS3" s="254"/>
      <c r="KZT3" s="254"/>
      <c r="KZU3" s="254"/>
      <c r="KZV3" s="254"/>
      <c r="KZW3" s="254"/>
      <c r="KZX3" s="254"/>
      <c r="KZY3" s="254"/>
      <c r="KZZ3" s="254"/>
      <c r="LAA3" s="254"/>
      <c r="LAB3" s="254"/>
      <c r="LAC3" s="254"/>
      <c r="LAD3" s="254"/>
      <c r="LAE3" s="254"/>
      <c r="LAF3" s="254"/>
      <c r="LAG3" s="254"/>
      <c r="LAH3" s="254"/>
      <c r="LAI3" s="254"/>
      <c r="LAJ3" s="254"/>
      <c r="LAK3" s="254"/>
      <c r="LAL3" s="254"/>
      <c r="LAM3" s="254"/>
      <c r="LAN3" s="254"/>
      <c r="LAO3" s="254"/>
      <c r="LAP3" s="254"/>
      <c r="LAQ3" s="254"/>
      <c r="LAR3" s="254"/>
      <c r="LAS3" s="254"/>
      <c r="LAT3" s="254"/>
      <c r="LAU3" s="254"/>
      <c r="LAV3" s="254"/>
      <c r="LAW3" s="254"/>
      <c r="LAX3" s="254"/>
      <c r="LAY3" s="254"/>
      <c r="LAZ3" s="254"/>
      <c r="LBA3" s="254"/>
      <c r="LBB3" s="254"/>
      <c r="LBC3" s="254"/>
      <c r="LBD3" s="254"/>
      <c r="LBE3" s="254"/>
      <c r="LBF3" s="254"/>
      <c r="LBG3" s="254"/>
      <c r="LBH3" s="254"/>
      <c r="LBI3" s="254"/>
      <c r="LBJ3" s="254"/>
      <c r="LBK3" s="254"/>
      <c r="LBL3" s="254"/>
      <c r="LBM3" s="254"/>
      <c r="LBN3" s="254"/>
      <c r="LBO3" s="254"/>
      <c r="LBP3" s="254"/>
      <c r="LBQ3" s="254"/>
      <c r="LBR3" s="254"/>
      <c r="LBS3" s="254"/>
      <c r="LBT3" s="254"/>
      <c r="LBU3" s="254"/>
      <c r="LBV3" s="254"/>
      <c r="LBW3" s="254"/>
      <c r="LBX3" s="254"/>
      <c r="LBY3" s="254"/>
      <c r="LBZ3" s="254"/>
      <c r="LCA3" s="254"/>
      <c r="LCB3" s="254"/>
      <c r="LCC3" s="254"/>
      <c r="LCD3" s="254"/>
      <c r="LCE3" s="254"/>
      <c r="LCF3" s="254"/>
      <c r="LCG3" s="254"/>
      <c r="LCH3" s="254"/>
      <c r="LCI3" s="254"/>
      <c r="LCJ3" s="254"/>
      <c r="LCK3" s="254"/>
      <c r="LCL3" s="254"/>
      <c r="LCM3" s="254"/>
      <c r="LCN3" s="254"/>
      <c r="LCO3" s="254"/>
      <c r="LCP3" s="254"/>
      <c r="LCQ3" s="254"/>
      <c r="LCR3" s="254"/>
      <c r="LCS3" s="254"/>
      <c r="LCT3" s="254"/>
      <c r="LCU3" s="254"/>
      <c r="LCV3" s="254"/>
      <c r="LCW3" s="254"/>
      <c r="LCX3" s="254"/>
      <c r="LCY3" s="254"/>
      <c r="LCZ3" s="254"/>
      <c r="LDA3" s="254"/>
      <c r="LDB3" s="254"/>
      <c r="LDC3" s="254"/>
      <c r="LDD3" s="254"/>
      <c r="LDE3" s="254"/>
      <c r="LDF3" s="254"/>
      <c r="LDG3" s="254"/>
      <c r="LDH3" s="254"/>
      <c r="LDI3" s="254"/>
      <c r="LDJ3" s="254"/>
      <c r="LDK3" s="254"/>
      <c r="LDL3" s="254"/>
      <c r="LDM3" s="254"/>
      <c r="LDN3" s="254"/>
      <c r="LDO3" s="254"/>
      <c r="LDP3" s="254"/>
      <c r="LDQ3" s="254"/>
      <c r="LDR3" s="254"/>
      <c r="LDS3" s="254"/>
      <c r="LDT3" s="254"/>
      <c r="LDU3" s="254"/>
      <c r="LDV3" s="254"/>
      <c r="LDW3" s="254"/>
      <c r="LDX3" s="254"/>
      <c r="LDY3" s="254"/>
      <c r="LDZ3" s="254"/>
      <c r="LEA3" s="254"/>
      <c r="LEB3" s="254"/>
      <c r="LEC3" s="254"/>
      <c r="LED3" s="254"/>
      <c r="LEE3" s="254"/>
      <c r="LEF3" s="254"/>
      <c r="LEG3" s="254"/>
      <c r="LEH3" s="254"/>
      <c r="LEI3" s="254"/>
      <c r="LEJ3" s="254"/>
      <c r="LEK3" s="254"/>
      <c r="LEL3" s="254"/>
      <c r="LEM3" s="254"/>
      <c r="LEN3" s="254"/>
      <c r="LEO3" s="254"/>
      <c r="LEP3" s="254"/>
      <c r="LEQ3" s="254"/>
      <c r="LER3" s="254"/>
      <c r="LES3" s="254"/>
      <c r="LET3" s="254"/>
      <c r="LEU3" s="254"/>
      <c r="LEV3" s="254"/>
      <c r="LEW3" s="254"/>
      <c r="LEX3" s="254"/>
      <c r="LEY3" s="254"/>
      <c r="LEZ3" s="254"/>
      <c r="LFA3" s="254"/>
      <c r="LFB3" s="254"/>
      <c r="LFC3" s="254"/>
      <c r="LFD3" s="254"/>
      <c r="LFE3" s="254"/>
      <c r="LFF3" s="254"/>
      <c r="LFG3" s="254"/>
      <c r="LFH3" s="254"/>
      <c r="LFI3" s="254"/>
      <c r="LFJ3" s="254"/>
      <c r="LFK3" s="254"/>
      <c r="LFL3" s="254"/>
      <c r="LFM3" s="254"/>
      <c r="LFN3" s="254"/>
      <c r="LFO3" s="254"/>
      <c r="LFP3" s="254"/>
      <c r="LFQ3" s="254"/>
      <c r="LFR3" s="254"/>
      <c r="LFS3" s="254"/>
      <c r="LFT3" s="254"/>
      <c r="LFU3" s="254"/>
      <c r="LFV3" s="254"/>
      <c r="LFW3" s="254"/>
      <c r="LFX3" s="254"/>
      <c r="LFY3" s="254"/>
      <c r="LFZ3" s="254"/>
      <c r="LGA3" s="254"/>
      <c r="LGB3" s="254"/>
      <c r="LGC3" s="254"/>
      <c r="LGD3" s="254"/>
      <c r="LGE3" s="254"/>
      <c r="LGF3" s="254"/>
      <c r="LGG3" s="254"/>
      <c r="LGH3" s="254"/>
      <c r="LGI3" s="254"/>
      <c r="LGJ3" s="254"/>
      <c r="LGK3" s="254"/>
      <c r="LGL3" s="254"/>
      <c r="LGM3" s="254"/>
      <c r="LGN3" s="254"/>
      <c r="LGO3" s="254"/>
      <c r="LGP3" s="254"/>
      <c r="LGQ3" s="254"/>
      <c r="LGR3" s="254"/>
      <c r="LGS3" s="254"/>
      <c r="LGT3" s="254"/>
      <c r="LGU3" s="254"/>
      <c r="LGV3" s="254"/>
      <c r="LGW3" s="254"/>
      <c r="LGX3" s="254"/>
      <c r="LGY3" s="254"/>
      <c r="LGZ3" s="254"/>
      <c r="LHA3" s="254"/>
      <c r="LHB3" s="254"/>
      <c r="LHC3" s="254"/>
      <c r="LHD3" s="254"/>
      <c r="LHE3" s="254"/>
      <c r="LHF3" s="254"/>
      <c r="LHG3" s="254"/>
      <c r="LHH3" s="254"/>
      <c r="LHI3" s="254"/>
      <c r="LHJ3" s="254"/>
      <c r="LHK3" s="254"/>
      <c r="LHL3" s="254"/>
      <c r="LHM3" s="254"/>
      <c r="LHN3" s="254"/>
      <c r="LHO3" s="254"/>
      <c r="LHP3" s="254"/>
      <c r="LHQ3" s="254"/>
      <c r="LHR3" s="254"/>
      <c r="LHS3" s="254"/>
      <c r="LHT3" s="254"/>
      <c r="LHU3" s="254"/>
      <c r="LHV3" s="254"/>
      <c r="LHW3" s="254"/>
      <c r="LHX3" s="254"/>
      <c r="LHY3" s="254"/>
      <c r="LHZ3" s="254"/>
      <c r="LIA3" s="254"/>
      <c r="LIB3" s="254"/>
      <c r="LIC3" s="254"/>
      <c r="LID3" s="254"/>
      <c r="LIE3" s="254"/>
      <c r="LIF3" s="254"/>
      <c r="LIG3" s="254"/>
      <c r="LIH3" s="254"/>
      <c r="LII3" s="254"/>
      <c r="LIJ3" s="254"/>
      <c r="LIK3" s="254"/>
      <c r="LIL3" s="254"/>
      <c r="LIM3" s="254"/>
      <c r="LIN3" s="254"/>
      <c r="LIO3" s="254"/>
      <c r="LIP3" s="254"/>
      <c r="LIQ3" s="254"/>
      <c r="LIR3" s="254"/>
      <c r="LIS3" s="254"/>
      <c r="LIT3" s="254"/>
      <c r="LIU3" s="254"/>
      <c r="LIV3" s="254"/>
      <c r="LIW3" s="254"/>
      <c r="LIX3" s="254"/>
      <c r="LIY3" s="254"/>
      <c r="LIZ3" s="254"/>
      <c r="LJA3" s="254"/>
      <c r="LJB3" s="254"/>
      <c r="LJC3" s="254"/>
      <c r="LJD3" s="254"/>
      <c r="LJE3" s="254"/>
      <c r="LJF3" s="254"/>
      <c r="LJG3" s="254"/>
      <c r="LJH3" s="254"/>
      <c r="LJI3" s="254"/>
      <c r="LJJ3" s="254"/>
      <c r="LJK3" s="254"/>
      <c r="LJL3" s="254"/>
      <c r="LJM3" s="254"/>
      <c r="LJN3" s="254"/>
      <c r="LJO3" s="254"/>
      <c r="LJP3" s="254"/>
      <c r="LJQ3" s="254"/>
      <c r="LJR3" s="254"/>
      <c r="LJS3" s="254"/>
      <c r="LJT3" s="254"/>
      <c r="LJU3" s="254"/>
      <c r="LJV3" s="254"/>
      <c r="LJW3" s="254"/>
      <c r="LJX3" s="254"/>
      <c r="LJY3" s="254"/>
      <c r="LJZ3" s="254"/>
      <c r="LKA3" s="254"/>
      <c r="LKB3" s="254"/>
      <c r="LKC3" s="254"/>
      <c r="LKD3" s="254"/>
      <c r="LKE3" s="254"/>
      <c r="LKF3" s="254"/>
      <c r="LKG3" s="254"/>
      <c r="LKH3" s="254"/>
      <c r="LKI3" s="254"/>
      <c r="LKJ3" s="254"/>
      <c r="LKK3" s="254"/>
      <c r="LKL3" s="254"/>
      <c r="LKM3" s="254"/>
      <c r="LKN3" s="254"/>
      <c r="LKO3" s="254"/>
      <c r="LKP3" s="254"/>
      <c r="LKQ3" s="254"/>
      <c r="LKR3" s="254"/>
      <c r="LKS3" s="254"/>
      <c r="LKT3" s="254"/>
      <c r="LKU3" s="254"/>
      <c r="LKV3" s="254"/>
      <c r="LKW3" s="254"/>
      <c r="LKX3" s="254"/>
      <c r="LKY3" s="254"/>
      <c r="LKZ3" s="254"/>
      <c r="LLA3" s="254"/>
      <c r="LLB3" s="254"/>
      <c r="LLC3" s="254"/>
      <c r="LLD3" s="254"/>
      <c r="LLE3" s="254"/>
      <c r="LLF3" s="254"/>
      <c r="LLG3" s="254"/>
      <c r="LLH3" s="254"/>
      <c r="LLI3" s="254"/>
      <c r="LLJ3" s="254"/>
      <c r="LLK3" s="254"/>
      <c r="LLL3" s="254"/>
      <c r="LLM3" s="254"/>
      <c r="LLN3" s="254"/>
      <c r="LLO3" s="254"/>
      <c r="LLP3" s="254"/>
      <c r="LLQ3" s="254"/>
      <c r="LLR3" s="254"/>
      <c r="LLS3" s="254"/>
      <c r="LLT3" s="254"/>
      <c r="LLU3" s="254"/>
      <c r="LLV3" s="254"/>
      <c r="LLW3" s="254"/>
      <c r="LLX3" s="254"/>
      <c r="LLY3" s="254"/>
      <c r="LLZ3" s="254"/>
      <c r="LMA3" s="254"/>
      <c r="LMB3" s="254"/>
      <c r="LMC3" s="254"/>
      <c r="LMD3" s="254"/>
      <c r="LME3" s="254"/>
      <c r="LMF3" s="254"/>
      <c r="LMG3" s="254"/>
      <c r="LMH3" s="254"/>
      <c r="LMI3" s="254"/>
      <c r="LMJ3" s="254"/>
      <c r="LMK3" s="254"/>
      <c r="LML3" s="254"/>
      <c r="LMM3" s="254"/>
      <c r="LMN3" s="254"/>
      <c r="LMO3" s="254"/>
      <c r="LMP3" s="254"/>
      <c r="LMQ3" s="254"/>
      <c r="LMR3" s="254"/>
      <c r="LMS3" s="254"/>
      <c r="LMT3" s="254"/>
      <c r="LMU3" s="254"/>
      <c r="LMV3" s="254"/>
      <c r="LMW3" s="254"/>
      <c r="LMX3" s="254"/>
      <c r="LMY3" s="254"/>
      <c r="LMZ3" s="254"/>
      <c r="LNA3" s="254"/>
      <c r="LNB3" s="254"/>
      <c r="LNC3" s="254"/>
      <c r="LND3" s="254"/>
      <c r="LNE3" s="254"/>
      <c r="LNF3" s="254"/>
      <c r="LNG3" s="254"/>
      <c r="LNH3" s="254"/>
      <c r="LNI3" s="254"/>
      <c r="LNJ3" s="254"/>
      <c r="LNK3" s="254"/>
      <c r="LNL3" s="254"/>
      <c r="LNM3" s="254"/>
      <c r="LNN3" s="254"/>
      <c r="LNO3" s="254"/>
      <c r="LNP3" s="254"/>
      <c r="LNQ3" s="254"/>
      <c r="LNR3" s="254"/>
      <c r="LNS3" s="254"/>
      <c r="LNT3" s="254"/>
      <c r="LNU3" s="254"/>
      <c r="LNV3" s="254"/>
      <c r="LNW3" s="254"/>
      <c r="LNX3" s="254"/>
      <c r="LNY3" s="254"/>
      <c r="LNZ3" s="254"/>
      <c r="LOA3" s="254"/>
      <c r="LOB3" s="254"/>
      <c r="LOC3" s="254"/>
      <c r="LOD3" s="254"/>
      <c r="LOE3" s="254"/>
      <c r="LOF3" s="254"/>
      <c r="LOG3" s="254"/>
      <c r="LOH3" s="254"/>
      <c r="LOI3" s="254"/>
      <c r="LOJ3" s="254"/>
      <c r="LOK3" s="254"/>
      <c r="LOL3" s="254"/>
      <c r="LOM3" s="254"/>
      <c r="LON3" s="254"/>
      <c r="LOO3" s="254"/>
      <c r="LOP3" s="254"/>
      <c r="LOQ3" s="254"/>
      <c r="LOR3" s="254"/>
      <c r="LOS3" s="254"/>
      <c r="LOT3" s="254"/>
      <c r="LOU3" s="254"/>
      <c r="LOV3" s="254"/>
      <c r="LOW3" s="254"/>
      <c r="LOX3" s="254"/>
      <c r="LOY3" s="254"/>
      <c r="LOZ3" s="254"/>
      <c r="LPA3" s="254"/>
      <c r="LPB3" s="254"/>
      <c r="LPC3" s="254"/>
      <c r="LPD3" s="254"/>
      <c r="LPE3" s="254"/>
      <c r="LPF3" s="254"/>
      <c r="LPG3" s="254"/>
      <c r="LPH3" s="254"/>
      <c r="LPI3" s="254"/>
      <c r="LPJ3" s="254"/>
      <c r="LPK3" s="254"/>
      <c r="LPL3" s="254"/>
      <c r="LPM3" s="254"/>
      <c r="LPN3" s="254"/>
      <c r="LPO3" s="254"/>
      <c r="LPP3" s="254"/>
      <c r="LPQ3" s="254"/>
      <c r="LPR3" s="254"/>
      <c r="LPS3" s="254"/>
      <c r="LPT3" s="254"/>
      <c r="LPU3" s="254"/>
      <c r="LPV3" s="254"/>
      <c r="LPW3" s="254"/>
      <c r="LPX3" s="254"/>
      <c r="LPY3" s="254"/>
      <c r="LPZ3" s="254"/>
      <c r="LQA3" s="254"/>
      <c r="LQB3" s="254"/>
      <c r="LQC3" s="254"/>
      <c r="LQD3" s="254"/>
      <c r="LQE3" s="254"/>
      <c r="LQF3" s="254"/>
      <c r="LQG3" s="254"/>
      <c r="LQH3" s="254"/>
      <c r="LQI3" s="254"/>
      <c r="LQJ3" s="254"/>
      <c r="LQK3" s="254"/>
      <c r="LQL3" s="254"/>
      <c r="LQM3" s="254"/>
      <c r="LQN3" s="254"/>
      <c r="LQO3" s="254"/>
      <c r="LQP3" s="254"/>
      <c r="LQQ3" s="254"/>
      <c r="LQR3" s="254"/>
      <c r="LQS3" s="254"/>
      <c r="LQT3" s="254"/>
      <c r="LQU3" s="254"/>
      <c r="LQV3" s="254"/>
      <c r="LQW3" s="254"/>
      <c r="LQX3" s="254"/>
      <c r="LQY3" s="254"/>
      <c r="LQZ3" s="254"/>
      <c r="LRA3" s="254"/>
      <c r="LRB3" s="254"/>
      <c r="LRC3" s="254"/>
      <c r="LRD3" s="254"/>
      <c r="LRE3" s="254"/>
      <c r="LRF3" s="254"/>
      <c r="LRG3" s="254"/>
      <c r="LRH3" s="254"/>
      <c r="LRI3" s="254"/>
      <c r="LRJ3" s="254"/>
      <c r="LRK3" s="254"/>
      <c r="LRL3" s="254"/>
      <c r="LRM3" s="254"/>
      <c r="LRN3" s="254"/>
      <c r="LRO3" s="254"/>
      <c r="LRP3" s="254"/>
      <c r="LRQ3" s="254"/>
      <c r="LRR3" s="254"/>
      <c r="LRS3" s="254"/>
      <c r="LRT3" s="254"/>
      <c r="LRU3" s="254"/>
      <c r="LRV3" s="254"/>
      <c r="LRW3" s="254"/>
      <c r="LRX3" s="254"/>
      <c r="LRY3" s="254"/>
      <c r="LRZ3" s="254"/>
      <c r="LSA3" s="254"/>
      <c r="LSB3" s="254"/>
      <c r="LSC3" s="254"/>
      <c r="LSD3" s="254"/>
      <c r="LSE3" s="254"/>
      <c r="LSF3" s="254"/>
      <c r="LSG3" s="254"/>
      <c r="LSH3" s="254"/>
      <c r="LSI3" s="254"/>
      <c r="LSJ3" s="254"/>
      <c r="LSK3" s="254"/>
      <c r="LSL3" s="254"/>
      <c r="LSM3" s="254"/>
      <c r="LSN3" s="254"/>
      <c r="LSO3" s="254"/>
      <c r="LSP3" s="254"/>
      <c r="LSQ3" s="254"/>
      <c r="LSR3" s="254"/>
      <c r="LSS3" s="254"/>
      <c r="LST3" s="254"/>
      <c r="LSU3" s="254"/>
      <c r="LSV3" s="254"/>
      <c r="LSW3" s="254"/>
      <c r="LSX3" s="254"/>
      <c r="LSY3" s="254"/>
      <c r="LSZ3" s="254"/>
      <c r="LTA3" s="254"/>
      <c r="LTB3" s="254"/>
      <c r="LTC3" s="254"/>
      <c r="LTD3" s="254"/>
      <c r="LTE3" s="254"/>
      <c r="LTF3" s="254"/>
      <c r="LTG3" s="254"/>
      <c r="LTH3" s="254"/>
      <c r="LTI3" s="254"/>
      <c r="LTJ3" s="254"/>
      <c r="LTK3" s="254"/>
      <c r="LTL3" s="254"/>
      <c r="LTM3" s="254"/>
      <c r="LTN3" s="254"/>
      <c r="LTO3" s="254"/>
      <c r="LTP3" s="254"/>
      <c r="LTQ3" s="254"/>
      <c r="LTR3" s="254"/>
      <c r="LTS3" s="254"/>
      <c r="LTT3" s="254"/>
      <c r="LTU3" s="254"/>
      <c r="LTV3" s="254"/>
      <c r="LTW3" s="254"/>
      <c r="LTX3" s="254"/>
      <c r="LTY3" s="254"/>
      <c r="LTZ3" s="254"/>
      <c r="LUA3" s="254"/>
      <c r="LUB3" s="254"/>
      <c r="LUC3" s="254"/>
      <c r="LUD3" s="254"/>
      <c r="LUE3" s="254"/>
      <c r="LUF3" s="254"/>
      <c r="LUG3" s="254"/>
      <c r="LUH3" s="254"/>
      <c r="LUI3" s="254"/>
      <c r="LUJ3" s="254"/>
      <c r="LUK3" s="254"/>
      <c r="LUL3" s="254"/>
      <c r="LUM3" s="254"/>
      <c r="LUN3" s="254"/>
      <c r="LUO3" s="254"/>
      <c r="LUP3" s="254"/>
      <c r="LUQ3" s="254"/>
      <c r="LUR3" s="254"/>
      <c r="LUS3" s="254"/>
      <c r="LUT3" s="254"/>
      <c r="LUU3" s="254"/>
      <c r="LUV3" s="254"/>
      <c r="LUW3" s="254"/>
      <c r="LUX3" s="254"/>
      <c r="LUY3" s="254"/>
      <c r="LUZ3" s="254"/>
      <c r="LVA3" s="254"/>
      <c r="LVB3" s="254"/>
      <c r="LVC3" s="254"/>
      <c r="LVD3" s="254"/>
      <c r="LVE3" s="254"/>
      <c r="LVF3" s="254"/>
      <c r="LVG3" s="254"/>
      <c r="LVH3" s="254"/>
      <c r="LVI3" s="254"/>
      <c r="LVJ3" s="254"/>
      <c r="LVK3" s="254"/>
      <c r="LVL3" s="254"/>
      <c r="LVM3" s="254"/>
      <c r="LVN3" s="254"/>
      <c r="LVO3" s="254"/>
      <c r="LVP3" s="254"/>
      <c r="LVQ3" s="254"/>
      <c r="LVR3" s="254"/>
      <c r="LVS3" s="254"/>
      <c r="LVT3" s="254"/>
      <c r="LVU3" s="254"/>
      <c r="LVV3" s="254"/>
      <c r="LVW3" s="254"/>
      <c r="LVX3" s="254"/>
      <c r="LVY3" s="254"/>
      <c r="LVZ3" s="254"/>
      <c r="LWA3" s="254"/>
      <c r="LWB3" s="254"/>
      <c r="LWC3" s="254"/>
      <c r="LWD3" s="254"/>
      <c r="LWE3" s="254"/>
      <c r="LWF3" s="254"/>
      <c r="LWG3" s="254"/>
      <c r="LWH3" s="254"/>
      <c r="LWI3" s="254"/>
      <c r="LWJ3" s="254"/>
      <c r="LWK3" s="254"/>
      <c r="LWL3" s="254"/>
      <c r="LWM3" s="254"/>
      <c r="LWN3" s="254"/>
      <c r="LWO3" s="254"/>
      <c r="LWP3" s="254"/>
      <c r="LWQ3" s="254"/>
      <c r="LWR3" s="254"/>
      <c r="LWS3" s="254"/>
      <c r="LWT3" s="254"/>
      <c r="LWU3" s="254"/>
      <c r="LWV3" s="254"/>
      <c r="LWW3" s="254"/>
      <c r="LWX3" s="254"/>
      <c r="LWY3" s="254"/>
      <c r="LWZ3" s="254"/>
      <c r="LXA3" s="254"/>
      <c r="LXB3" s="254"/>
      <c r="LXC3" s="254"/>
      <c r="LXD3" s="254"/>
      <c r="LXE3" s="254"/>
      <c r="LXF3" s="254"/>
      <c r="LXG3" s="254"/>
      <c r="LXH3" s="254"/>
      <c r="LXI3" s="254"/>
      <c r="LXJ3" s="254"/>
      <c r="LXK3" s="254"/>
      <c r="LXL3" s="254"/>
      <c r="LXM3" s="254"/>
      <c r="LXN3" s="254"/>
      <c r="LXO3" s="254"/>
      <c r="LXP3" s="254"/>
      <c r="LXQ3" s="254"/>
      <c r="LXR3" s="254"/>
      <c r="LXS3" s="254"/>
      <c r="LXT3" s="254"/>
      <c r="LXU3" s="254"/>
      <c r="LXV3" s="254"/>
      <c r="LXW3" s="254"/>
      <c r="LXX3" s="254"/>
      <c r="LXY3" s="254"/>
      <c r="LXZ3" s="254"/>
      <c r="LYA3" s="254"/>
      <c r="LYB3" s="254"/>
      <c r="LYC3" s="254"/>
      <c r="LYD3" s="254"/>
      <c r="LYE3" s="254"/>
      <c r="LYF3" s="254"/>
      <c r="LYG3" s="254"/>
      <c r="LYH3" s="254"/>
      <c r="LYI3" s="254"/>
      <c r="LYJ3" s="254"/>
      <c r="LYK3" s="254"/>
      <c r="LYL3" s="254"/>
      <c r="LYM3" s="254"/>
      <c r="LYN3" s="254"/>
      <c r="LYO3" s="254"/>
      <c r="LYP3" s="254"/>
      <c r="LYQ3" s="254"/>
      <c r="LYR3" s="254"/>
      <c r="LYS3" s="254"/>
      <c r="LYT3" s="254"/>
      <c r="LYU3" s="254"/>
      <c r="LYV3" s="254"/>
      <c r="LYW3" s="254"/>
      <c r="LYX3" s="254"/>
      <c r="LYY3" s="254"/>
      <c r="LYZ3" s="254"/>
      <c r="LZA3" s="254"/>
      <c r="LZB3" s="254"/>
      <c r="LZC3" s="254"/>
      <c r="LZD3" s="254"/>
      <c r="LZE3" s="254"/>
      <c r="LZF3" s="254"/>
      <c r="LZG3" s="254"/>
      <c r="LZH3" s="254"/>
      <c r="LZI3" s="254"/>
      <c r="LZJ3" s="254"/>
      <c r="LZK3" s="254"/>
      <c r="LZL3" s="254"/>
      <c r="LZM3" s="254"/>
      <c r="LZN3" s="254"/>
      <c r="LZO3" s="254"/>
      <c r="LZP3" s="254"/>
      <c r="LZQ3" s="254"/>
      <c r="LZR3" s="254"/>
      <c r="LZS3" s="254"/>
      <c r="LZT3" s="254"/>
      <c r="LZU3" s="254"/>
      <c r="LZV3" s="254"/>
      <c r="LZW3" s="254"/>
      <c r="LZX3" s="254"/>
      <c r="LZY3" s="254"/>
      <c r="LZZ3" s="254"/>
      <c r="MAA3" s="254"/>
      <c r="MAB3" s="254"/>
      <c r="MAC3" s="254"/>
      <c r="MAD3" s="254"/>
      <c r="MAE3" s="254"/>
      <c r="MAF3" s="254"/>
      <c r="MAG3" s="254"/>
      <c r="MAH3" s="254"/>
      <c r="MAI3" s="254"/>
      <c r="MAJ3" s="254"/>
      <c r="MAK3" s="254"/>
      <c r="MAL3" s="254"/>
      <c r="MAM3" s="254"/>
      <c r="MAN3" s="254"/>
      <c r="MAO3" s="254"/>
      <c r="MAP3" s="254"/>
      <c r="MAQ3" s="254"/>
      <c r="MAR3" s="254"/>
      <c r="MAS3" s="254"/>
      <c r="MAT3" s="254"/>
      <c r="MAU3" s="254"/>
      <c r="MAV3" s="254"/>
      <c r="MAW3" s="254"/>
      <c r="MAX3" s="254"/>
      <c r="MAY3" s="254"/>
      <c r="MAZ3" s="254"/>
      <c r="MBA3" s="254"/>
      <c r="MBB3" s="254"/>
      <c r="MBC3" s="254"/>
      <c r="MBD3" s="254"/>
      <c r="MBE3" s="254"/>
      <c r="MBF3" s="254"/>
      <c r="MBG3" s="254"/>
      <c r="MBH3" s="254"/>
      <c r="MBI3" s="254"/>
      <c r="MBJ3" s="254"/>
      <c r="MBK3" s="254"/>
      <c r="MBL3" s="254"/>
      <c r="MBM3" s="254"/>
      <c r="MBN3" s="254"/>
      <c r="MBO3" s="254"/>
      <c r="MBP3" s="254"/>
      <c r="MBQ3" s="254"/>
      <c r="MBR3" s="254"/>
      <c r="MBS3" s="254"/>
      <c r="MBT3" s="254"/>
      <c r="MBU3" s="254"/>
      <c r="MBV3" s="254"/>
      <c r="MBW3" s="254"/>
      <c r="MBX3" s="254"/>
      <c r="MBY3" s="254"/>
      <c r="MBZ3" s="254"/>
      <c r="MCA3" s="254"/>
      <c r="MCB3" s="254"/>
      <c r="MCC3" s="254"/>
      <c r="MCD3" s="254"/>
      <c r="MCE3" s="254"/>
      <c r="MCF3" s="254"/>
      <c r="MCG3" s="254"/>
      <c r="MCH3" s="254"/>
      <c r="MCI3" s="254"/>
      <c r="MCJ3" s="254"/>
      <c r="MCK3" s="254"/>
      <c r="MCL3" s="254"/>
      <c r="MCM3" s="254"/>
      <c r="MCN3" s="254"/>
      <c r="MCO3" s="254"/>
      <c r="MCP3" s="254"/>
      <c r="MCQ3" s="254"/>
      <c r="MCR3" s="254"/>
      <c r="MCS3" s="254"/>
      <c r="MCT3" s="254"/>
      <c r="MCU3" s="254"/>
      <c r="MCV3" s="254"/>
      <c r="MCW3" s="254"/>
      <c r="MCX3" s="254"/>
      <c r="MCY3" s="254"/>
      <c r="MCZ3" s="254"/>
      <c r="MDA3" s="254"/>
      <c r="MDB3" s="254"/>
      <c r="MDC3" s="254"/>
      <c r="MDD3" s="254"/>
      <c r="MDE3" s="254"/>
      <c r="MDF3" s="254"/>
      <c r="MDG3" s="254"/>
      <c r="MDH3" s="254"/>
      <c r="MDI3" s="254"/>
      <c r="MDJ3" s="254"/>
      <c r="MDK3" s="254"/>
      <c r="MDL3" s="254"/>
      <c r="MDM3" s="254"/>
      <c r="MDN3" s="254"/>
      <c r="MDO3" s="254"/>
      <c r="MDP3" s="254"/>
      <c r="MDQ3" s="254"/>
      <c r="MDR3" s="254"/>
      <c r="MDS3" s="254"/>
      <c r="MDT3" s="254"/>
      <c r="MDU3" s="254"/>
      <c r="MDV3" s="254"/>
      <c r="MDW3" s="254"/>
      <c r="MDX3" s="254"/>
      <c r="MDY3" s="254"/>
      <c r="MDZ3" s="254"/>
      <c r="MEA3" s="254"/>
      <c r="MEB3" s="254"/>
      <c r="MEC3" s="254"/>
      <c r="MED3" s="254"/>
      <c r="MEE3" s="254"/>
      <c r="MEF3" s="254"/>
      <c r="MEG3" s="254"/>
      <c r="MEH3" s="254"/>
      <c r="MEI3" s="254"/>
      <c r="MEJ3" s="254"/>
      <c r="MEK3" s="254"/>
      <c r="MEL3" s="254"/>
      <c r="MEM3" s="254"/>
      <c r="MEN3" s="254"/>
      <c r="MEO3" s="254"/>
      <c r="MEP3" s="254"/>
      <c r="MEQ3" s="254"/>
      <c r="MER3" s="254"/>
      <c r="MES3" s="254"/>
      <c r="MET3" s="254"/>
      <c r="MEU3" s="254"/>
      <c r="MEV3" s="254"/>
      <c r="MEW3" s="254"/>
      <c r="MEX3" s="254"/>
      <c r="MEY3" s="254"/>
      <c r="MEZ3" s="254"/>
      <c r="MFA3" s="254"/>
      <c r="MFB3" s="254"/>
      <c r="MFC3" s="254"/>
      <c r="MFD3" s="254"/>
      <c r="MFE3" s="254"/>
      <c r="MFF3" s="254"/>
      <c r="MFG3" s="254"/>
      <c r="MFH3" s="254"/>
      <c r="MFI3" s="254"/>
      <c r="MFJ3" s="254"/>
      <c r="MFK3" s="254"/>
      <c r="MFL3" s="254"/>
      <c r="MFM3" s="254"/>
      <c r="MFN3" s="254"/>
      <c r="MFO3" s="254"/>
      <c r="MFP3" s="254"/>
      <c r="MFQ3" s="254"/>
      <c r="MFR3" s="254"/>
      <c r="MFS3" s="254"/>
      <c r="MFT3" s="254"/>
      <c r="MFU3" s="254"/>
      <c r="MFV3" s="254"/>
      <c r="MFW3" s="254"/>
      <c r="MFX3" s="254"/>
      <c r="MFY3" s="254"/>
      <c r="MFZ3" s="254"/>
      <c r="MGA3" s="254"/>
      <c r="MGB3" s="254"/>
      <c r="MGC3" s="254"/>
      <c r="MGD3" s="254"/>
      <c r="MGE3" s="254"/>
      <c r="MGF3" s="254"/>
      <c r="MGG3" s="254"/>
      <c r="MGH3" s="254"/>
      <c r="MGI3" s="254"/>
      <c r="MGJ3" s="254"/>
      <c r="MGK3" s="254"/>
      <c r="MGL3" s="254"/>
      <c r="MGM3" s="254"/>
      <c r="MGN3" s="254"/>
      <c r="MGO3" s="254"/>
      <c r="MGP3" s="254"/>
      <c r="MGQ3" s="254"/>
      <c r="MGR3" s="254"/>
      <c r="MGS3" s="254"/>
      <c r="MGT3" s="254"/>
      <c r="MGU3" s="254"/>
      <c r="MGV3" s="254"/>
      <c r="MGW3" s="254"/>
      <c r="MGX3" s="254"/>
      <c r="MGY3" s="254"/>
      <c r="MGZ3" s="254"/>
      <c r="MHA3" s="254"/>
      <c r="MHB3" s="254"/>
      <c r="MHC3" s="254"/>
      <c r="MHD3" s="254"/>
      <c r="MHE3" s="254"/>
      <c r="MHF3" s="254"/>
      <c r="MHG3" s="254"/>
      <c r="MHH3" s="254"/>
      <c r="MHI3" s="254"/>
      <c r="MHJ3" s="254"/>
      <c r="MHK3" s="254"/>
      <c r="MHL3" s="254"/>
      <c r="MHM3" s="254"/>
      <c r="MHN3" s="254"/>
      <c r="MHO3" s="254"/>
      <c r="MHP3" s="254"/>
      <c r="MHQ3" s="254"/>
      <c r="MHR3" s="254"/>
      <c r="MHS3" s="254"/>
      <c r="MHT3" s="254"/>
      <c r="MHU3" s="254"/>
      <c r="MHV3" s="254"/>
      <c r="MHW3" s="254"/>
      <c r="MHX3" s="254"/>
      <c r="MHY3" s="254"/>
      <c r="MHZ3" s="254"/>
      <c r="MIA3" s="254"/>
      <c r="MIB3" s="254"/>
      <c r="MIC3" s="254"/>
      <c r="MID3" s="254"/>
      <c r="MIE3" s="254"/>
      <c r="MIF3" s="254"/>
      <c r="MIG3" s="254"/>
      <c r="MIH3" s="254"/>
      <c r="MII3" s="254"/>
      <c r="MIJ3" s="254"/>
      <c r="MIK3" s="254"/>
      <c r="MIL3" s="254"/>
      <c r="MIM3" s="254"/>
      <c r="MIN3" s="254"/>
      <c r="MIO3" s="254"/>
      <c r="MIP3" s="254"/>
      <c r="MIQ3" s="254"/>
      <c r="MIR3" s="254"/>
      <c r="MIS3" s="254"/>
      <c r="MIT3" s="254"/>
      <c r="MIU3" s="254"/>
      <c r="MIV3" s="254"/>
      <c r="MIW3" s="254"/>
      <c r="MIX3" s="254"/>
      <c r="MIY3" s="254"/>
      <c r="MIZ3" s="254"/>
      <c r="MJA3" s="254"/>
      <c r="MJB3" s="254"/>
      <c r="MJC3" s="254"/>
      <c r="MJD3" s="254"/>
      <c r="MJE3" s="254"/>
      <c r="MJF3" s="254"/>
      <c r="MJG3" s="254"/>
      <c r="MJH3" s="254"/>
      <c r="MJI3" s="254"/>
      <c r="MJJ3" s="254"/>
      <c r="MJK3" s="254"/>
      <c r="MJL3" s="254"/>
      <c r="MJM3" s="254"/>
      <c r="MJN3" s="254"/>
      <c r="MJO3" s="254"/>
      <c r="MJP3" s="254"/>
      <c r="MJQ3" s="254"/>
      <c r="MJR3" s="254"/>
      <c r="MJS3" s="254"/>
      <c r="MJT3" s="254"/>
      <c r="MJU3" s="254"/>
      <c r="MJV3" s="254"/>
      <c r="MJW3" s="254"/>
      <c r="MJX3" s="254"/>
      <c r="MJY3" s="254"/>
      <c r="MJZ3" s="254"/>
      <c r="MKA3" s="254"/>
      <c r="MKB3" s="254"/>
      <c r="MKC3" s="254"/>
      <c r="MKD3" s="254"/>
      <c r="MKE3" s="254"/>
      <c r="MKF3" s="254"/>
      <c r="MKG3" s="254"/>
      <c r="MKH3" s="254"/>
      <c r="MKI3" s="254"/>
      <c r="MKJ3" s="254"/>
      <c r="MKK3" s="254"/>
      <c r="MKL3" s="254"/>
      <c r="MKM3" s="254"/>
      <c r="MKN3" s="254"/>
      <c r="MKO3" s="254"/>
      <c r="MKP3" s="254"/>
      <c r="MKQ3" s="254"/>
      <c r="MKR3" s="254"/>
      <c r="MKS3" s="254"/>
      <c r="MKT3" s="254"/>
      <c r="MKU3" s="254"/>
      <c r="MKV3" s="254"/>
      <c r="MKW3" s="254"/>
      <c r="MKX3" s="254"/>
      <c r="MKY3" s="254"/>
      <c r="MKZ3" s="254"/>
      <c r="MLA3" s="254"/>
      <c r="MLB3" s="254"/>
      <c r="MLC3" s="254"/>
      <c r="MLD3" s="254"/>
      <c r="MLE3" s="254"/>
      <c r="MLF3" s="254"/>
      <c r="MLG3" s="254"/>
      <c r="MLH3" s="254"/>
      <c r="MLI3" s="254"/>
      <c r="MLJ3" s="254"/>
      <c r="MLK3" s="254"/>
      <c r="MLL3" s="254"/>
      <c r="MLM3" s="254"/>
      <c r="MLN3" s="254"/>
      <c r="MLO3" s="254"/>
      <c r="MLP3" s="254"/>
      <c r="MLQ3" s="254"/>
      <c r="MLR3" s="254"/>
      <c r="MLS3" s="254"/>
      <c r="MLT3" s="254"/>
      <c r="MLU3" s="254"/>
      <c r="MLV3" s="254"/>
      <c r="MLW3" s="254"/>
      <c r="MLX3" s="254"/>
      <c r="MLY3" s="254"/>
      <c r="MLZ3" s="254"/>
      <c r="MMA3" s="254"/>
      <c r="MMB3" s="254"/>
      <c r="MMC3" s="254"/>
      <c r="MMD3" s="254"/>
      <c r="MME3" s="254"/>
      <c r="MMF3" s="254"/>
      <c r="MMG3" s="254"/>
      <c r="MMH3" s="254"/>
      <c r="MMI3" s="254"/>
      <c r="MMJ3" s="254"/>
      <c r="MMK3" s="254"/>
      <c r="MML3" s="254"/>
      <c r="MMM3" s="254"/>
      <c r="MMN3" s="254"/>
      <c r="MMO3" s="254"/>
      <c r="MMP3" s="254"/>
      <c r="MMQ3" s="254"/>
      <c r="MMR3" s="254"/>
      <c r="MMS3" s="254"/>
      <c r="MMT3" s="254"/>
      <c r="MMU3" s="254"/>
      <c r="MMV3" s="254"/>
      <c r="MMW3" s="254"/>
      <c r="MMX3" s="254"/>
      <c r="MMY3" s="254"/>
      <c r="MMZ3" s="254"/>
      <c r="MNA3" s="254"/>
      <c r="MNB3" s="254"/>
      <c r="MNC3" s="254"/>
      <c r="MND3" s="254"/>
      <c r="MNE3" s="254"/>
      <c r="MNF3" s="254"/>
      <c r="MNG3" s="254"/>
      <c r="MNH3" s="254"/>
      <c r="MNI3" s="254"/>
      <c r="MNJ3" s="254"/>
      <c r="MNK3" s="254"/>
      <c r="MNL3" s="254"/>
      <c r="MNM3" s="254"/>
      <c r="MNN3" s="254"/>
      <c r="MNO3" s="254"/>
      <c r="MNP3" s="254"/>
      <c r="MNQ3" s="254"/>
      <c r="MNR3" s="254"/>
      <c r="MNS3" s="254"/>
      <c r="MNT3" s="254"/>
      <c r="MNU3" s="254"/>
      <c r="MNV3" s="254"/>
      <c r="MNW3" s="254"/>
      <c r="MNX3" s="254"/>
      <c r="MNY3" s="254"/>
      <c r="MNZ3" s="254"/>
      <c r="MOA3" s="254"/>
      <c r="MOB3" s="254"/>
      <c r="MOC3" s="254"/>
      <c r="MOD3" s="254"/>
      <c r="MOE3" s="254"/>
      <c r="MOF3" s="254"/>
      <c r="MOG3" s="254"/>
      <c r="MOH3" s="254"/>
      <c r="MOI3" s="254"/>
      <c r="MOJ3" s="254"/>
      <c r="MOK3" s="254"/>
      <c r="MOL3" s="254"/>
      <c r="MOM3" s="254"/>
      <c r="MON3" s="254"/>
      <c r="MOO3" s="254"/>
      <c r="MOP3" s="254"/>
      <c r="MOQ3" s="254"/>
      <c r="MOR3" s="254"/>
      <c r="MOS3" s="254"/>
      <c r="MOT3" s="254"/>
      <c r="MOU3" s="254"/>
      <c r="MOV3" s="254"/>
      <c r="MOW3" s="254"/>
      <c r="MOX3" s="254"/>
      <c r="MOY3" s="254"/>
      <c r="MOZ3" s="254"/>
      <c r="MPA3" s="254"/>
      <c r="MPB3" s="254"/>
      <c r="MPC3" s="254"/>
      <c r="MPD3" s="254"/>
      <c r="MPE3" s="254"/>
      <c r="MPF3" s="254"/>
      <c r="MPG3" s="254"/>
      <c r="MPH3" s="254"/>
      <c r="MPI3" s="254"/>
      <c r="MPJ3" s="254"/>
      <c r="MPK3" s="254"/>
      <c r="MPL3" s="254"/>
      <c r="MPM3" s="254"/>
      <c r="MPN3" s="254"/>
      <c r="MPO3" s="254"/>
      <c r="MPP3" s="254"/>
      <c r="MPQ3" s="254"/>
      <c r="MPR3" s="254"/>
      <c r="MPS3" s="254"/>
      <c r="MPT3" s="254"/>
      <c r="MPU3" s="254"/>
      <c r="MPV3" s="254"/>
      <c r="MPW3" s="254"/>
      <c r="MPX3" s="254"/>
      <c r="MPY3" s="254"/>
      <c r="MPZ3" s="254"/>
      <c r="MQA3" s="254"/>
      <c r="MQB3" s="254"/>
      <c r="MQC3" s="254"/>
      <c r="MQD3" s="254"/>
      <c r="MQE3" s="254"/>
      <c r="MQF3" s="254"/>
      <c r="MQG3" s="254"/>
      <c r="MQH3" s="254"/>
      <c r="MQI3" s="254"/>
      <c r="MQJ3" s="254"/>
      <c r="MQK3" s="254"/>
      <c r="MQL3" s="254"/>
      <c r="MQM3" s="254"/>
      <c r="MQN3" s="254"/>
      <c r="MQO3" s="254"/>
      <c r="MQP3" s="254"/>
      <c r="MQQ3" s="254"/>
      <c r="MQR3" s="254"/>
      <c r="MQS3" s="254"/>
      <c r="MQT3" s="254"/>
      <c r="MQU3" s="254"/>
      <c r="MQV3" s="254"/>
      <c r="MQW3" s="254"/>
      <c r="MQX3" s="254"/>
      <c r="MQY3" s="254"/>
      <c r="MQZ3" s="254"/>
      <c r="MRA3" s="254"/>
      <c r="MRB3" s="254"/>
      <c r="MRC3" s="254"/>
      <c r="MRD3" s="254"/>
      <c r="MRE3" s="254"/>
      <c r="MRF3" s="254"/>
      <c r="MRG3" s="254"/>
      <c r="MRH3" s="254"/>
      <c r="MRI3" s="254"/>
      <c r="MRJ3" s="254"/>
      <c r="MRK3" s="254"/>
      <c r="MRL3" s="254"/>
      <c r="MRM3" s="254"/>
      <c r="MRN3" s="254"/>
      <c r="MRO3" s="254"/>
      <c r="MRP3" s="254"/>
      <c r="MRQ3" s="254"/>
      <c r="MRR3" s="254"/>
      <c r="MRS3" s="254"/>
      <c r="MRT3" s="254"/>
      <c r="MRU3" s="254"/>
      <c r="MRV3" s="254"/>
      <c r="MRW3" s="254"/>
      <c r="MRX3" s="254"/>
      <c r="MRY3" s="254"/>
      <c r="MRZ3" s="254"/>
      <c r="MSA3" s="254"/>
      <c r="MSB3" s="254"/>
      <c r="MSC3" s="254"/>
      <c r="MSD3" s="254"/>
      <c r="MSE3" s="254"/>
      <c r="MSF3" s="254"/>
      <c r="MSG3" s="254"/>
      <c r="MSH3" s="254"/>
      <c r="MSI3" s="254"/>
      <c r="MSJ3" s="254"/>
      <c r="MSK3" s="254"/>
      <c r="MSL3" s="254"/>
      <c r="MSM3" s="254"/>
      <c r="MSN3" s="254"/>
      <c r="MSO3" s="254"/>
      <c r="MSP3" s="254"/>
      <c r="MSQ3" s="254"/>
      <c r="MSR3" s="254"/>
      <c r="MSS3" s="254"/>
      <c r="MST3" s="254"/>
      <c r="MSU3" s="254"/>
      <c r="MSV3" s="254"/>
      <c r="MSW3" s="254"/>
      <c r="MSX3" s="254"/>
      <c r="MSY3" s="254"/>
      <c r="MSZ3" s="254"/>
      <c r="MTA3" s="254"/>
      <c r="MTB3" s="254"/>
      <c r="MTC3" s="254"/>
      <c r="MTD3" s="254"/>
      <c r="MTE3" s="254"/>
      <c r="MTF3" s="254"/>
      <c r="MTG3" s="254"/>
      <c r="MTH3" s="254"/>
      <c r="MTI3" s="254"/>
      <c r="MTJ3" s="254"/>
      <c r="MTK3" s="254"/>
      <c r="MTL3" s="254"/>
      <c r="MTM3" s="254"/>
      <c r="MTN3" s="254"/>
      <c r="MTO3" s="254"/>
      <c r="MTP3" s="254"/>
      <c r="MTQ3" s="254"/>
      <c r="MTR3" s="254"/>
      <c r="MTS3" s="254"/>
      <c r="MTT3" s="254"/>
      <c r="MTU3" s="254"/>
      <c r="MTV3" s="254"/>
      <c r="MTW3" s="254"/>
      <c r="MTX3" s="254"/>
      <c r="MTY3" s="254"/>
      <c r="MTZ3" s="254"/>
      <c r="MUA3" s="254"/>
      <c r="MUB3" s="254"/>
      <c r="MUC3" s="254"/>
      <c r="MUD3" s="254"/>
      <c r="MUE3" s="254"/>
      <c r="MUF3" s="254"/>
      <c r="MUG3" s="254"/>
      <c r="MUH3" s="254"/>
      <c r="MUI3" s="254"/>
      <c r="MUJ3" s="254"/>
      <c r="MUK3" s="254"/>
      <c r="MUL3" s="254"/>
      <c r="MUM3" s="254"/>
      <c r="MUN3" s="254"/>
      <c r="MUO3" s="254"/>
      <c r="MUP3" s="254"/>
      <c r="MUQ3" s="254"/>
      <c r="MUR3" s="254"/>
      <c r="MUS3" s="254"/>
      <c r="MUT3" s="254"/>
      <c r="MUU3" s="254"/>
      <c r="MUV3" s="254"/>
      <c r="MUW3" s="254"/>
      <c r="MUX3" s="254"/>
      <c r="MUY3" s="254"/>
      <c r="MUZ3" s="254"/>
      <c r="MVA3" s="254"/>
      <c r="MVB3" s="254"/>
      <c r="MVC3" s="254"/>
      <c r="MVD3" s="254"/>
      <c r="MVE3" s="254"/>
      <c r="MVF3" s="254"/>
      <c r="MVG3" s="254"/>
      <c r="MVH3" s="254"/>
      <c r="MVI3" s="254"/>
      <c r="MVJ3" s="254"/>
      <c r="MVK3" s="254"/>
      <c r="MVL3" s="254"/>
      <c r="MVM3" s="254"/>
      <c r="MVN3" s="254"/>
      <c r="MVO3" s="254"/>
      <c r="MVP3" s="254"/>
      <c r="MVQ3" s="254"/>
      <c r="MVR3" s="254"/>
      <c r="MVS3" s="254"/>
      <c r="MVT3" s="254"/>
      <c r="MVU3" s="254"/>
      <c r="MVV3" s="254"/>
      <c r="MVW3" s="254"/>
      <c r="MVX3" s="254"/>
      <c r="MVY3" s="254"/>
      <c r="MVZ3" s="254"/>
      <c r="MWA3" s="254"/>
      <c r="MWB3" s="254"/>
      <c r="MWC3" s="254"/>
      <c r="MWD3" s="254"/>
      <c r="MWE3" s="254"/>
      <c r="MWF3" s="254"/>
      <c r="MWG3" s="254"/>
      <c r="MWH3" s="254"/>
      <c r="MWI3" s="254"/>
      <c r="MWJ3" s="254"/>
      <c r="MWK3" s="254"/>
      <c r="MWL3" s="254"/>
      <c r="MWM3" s="254"/>
      <c r="MWN3" s="254"/>
      <c r="MWO3" s="254"/>
      <c r="MWP3" s="254"/>
      <c r="MWQ3" s="254"/>
      <c r="MWR3" s="254"/>
      <c r="MWS3" s="254"/>
      <c r="MWT3" s="254"/>
      <c r="MWU3" s="254"/>
      <c r="MWV3" s="254"/>
      <c r="MWW3" s="254"/>
      <c r="MWX3" s="254"/>
      <c r="MWY3" s="254"/>
      <c r="MWZ3" s="254"/>
      <c r="MXA3" s="254"/>
      <c r="MXB3" s="254"/>
      <c r="MXC3" s="254"/>
      <c r="MXD3" s="254"/>
      <c r="MXE3" s="254"/>
      <c r="MXF3" s="254"/>
      <c r="MXG3" s="254"/>
      <c r="MXH3" s="254"/>
      <c r="MXI3" s="254"/>
      <c r="MXJ3" s="254"/>
      <c r="MXK3" s="254"/>
      <c r="MXL3" s="254"/>
      <c r="MXM3" s="254"/>
      <c r="MXN3" s="254"/>
      <c r="MXO3" s="254"/>
      <c r="MXP3" s="254"/>
      <c r="MXQ3" s="254"/>
      <c r="MXR3" s="254"/>
      <c r="MXS3" s="254"/>
      <c r="MXT3" s="254"/>
      <c r="MXU3" s="254"/>
      <c r="MXV3" s="254"/>
      <c r="MXW3" s="254"/>
      <c r="MXX3" s="254"/>
      <c r="MXY3" s="254"/>
      <c r="MXZ3" s="254"/>
      <c r="MYA3" s="254"/>
      <c r="MYB3" s="254"/>
      <c r="MYC3" s="254"/>
      <c r="MYD3" s="254"/>
      <c r="MYE3" s="254"/>
      <c r="MYF3" s="254"/>
      <c r="MYG3" s="254"/>
      <c r="MYH3" s="254"/>
      <c r="MYI3" s="254"/>
      <c r="MYJ3" s="254"/>
      <c r="MYK3" s="254"/>
      <c r="MYL3" s="254"/>
      <c r="MYM3" s="254"/>
      <c r="MYN3" s="254"/>
      <c r="MYO3" s="254"/>
      <c r="MYP3" s="254"/>
      <c r="MYQ3" s="254"/>
      <c r="MYR3" s="254"/>
      <c r="MYS3" s="254"/>
      <c r="MYT3" s="254"/>
      <c r="MYU3" s="254"/>
      <c r="MYV3" s="254"/>
      <c r="MYW3" s="254"/>
      <c r="MYX3" s="254"/>
      <c r="MYY3" s="254"/>
      <c r="MYZ3" s="254"/>
      <c r="MZA3" s="254"/>
      <c r="MZB3" s="254"/>
      <c r="MZC3" s="254"/>
      <c r="MZD3" s="254"/>
      <c r="MZE3" s="254"/>
      <c r="MZF3" s="254"/>
      <c r="MZG3" s="254"/>
      <c r="MZH3" s="254"/>
      <c r="MZI3" s="254"/>
      <c r="MZJ3" s="254"/>
      <c r="MZK3" s="254"/>
      <c r="MZL3" s="254"/>
      <c r="MZM3" s="254"/>
      <c r="MZN3" s="254"/>
      <c r="MZO3" s="254"/>
      <c r="MZP3" s="254"/>
      <c r="MZQ3" s="254"/>
      <c r="MZR3" s="254"/>
      <c r="MZS3" s="254"/>
      <c r="MZT3" s="254"/>
      <c r="MZU3" s="254"/>
      <c r="MZV3" s="254"/>
      <c r="MZW3" s="254"/>
      <c r="MZX3" s="254"/>
      <c r="MZY3" s="254"/>
      <c r="MZZ3" s="254"/>
      <c r="NAA3" s="254"/>
      <c r="NAB3" s="254"/>
      <c r="NAC3" s="254"/>
      <c r="NAD3" s="254"/>
      <c r="NAE3" s="254"/>
      <c r="NAF3" s="254"/>
      <c r="NAG3" s="254"/>
      <c r="NAH3" s="254"/>
      <c r="NAI3" s="254"/>
      <c r="NAJ3" s="254"/>
      <c r="NAK3" s="254"/>
      <c r="NAL3" s="254"/>
      <c r="NAM3" s="254"/>
      <c r="NAN3" s="254"/>
      <c r="NAO3" s="254"/>
      <c r="NAP3" s="254"/>
      <c r="NAQ3" s="254"/>
      <c r="NAR3" s="254"/>
      <c r="NAS3" s="254"/>
      <c r="NAT3" s="254"/>
      <c r="NAU3" s="254"/>
      <c r="NAV3" s="254"/>
      <c r="NAW3" s="254"/>
      <c r="NAX3" s="254"/>
      <c r="NAY3" s="254"/>
      <c r="NAZ3" s="254"/>
      <c r="NBA3" s="254"/>
      <c r="NBB3" s="254"/>
      <c r="NBC3" s="254"/>
      <c r="NBD3" s="254"/>
      <c r="NBE3" s="254"/>
      <c r="NBF3" s="254"/>
      <c r="NBG3" s="254"/>
      <c r="NBH3" s="254"/>
      <c r="NBI3" s="254"/>
      <c r="NBJ3" s="254"/>
      <c r="NBK3" s="254"/>
      <c r="NBL3" s="254"/>
      <c r="NBM3" s="254"/>
      <c r="NBN3" s="254"/>
      <c r="NBO3" s="254"/>
      <c r="NBP3" s="254"/>
      <c r="NBQ3" s="254"/>
      <c r="NBR3" s="254"/>
      <c r="NBS3" s="254"/>
      <c r="NBT3" s="254"/>
      <c r="NBU3" s="254"/>
      <c r="NBV3" s="254"/>
      <c r="NBW3" s="254"/>
      <c r="NBX3" s="254"/>
      <c r="NBY3" s="254"/>
      <c r="NBZ3" s="254"/>
      <c r="NCA3" s="254"/>
      <c r="NCB3" s="254"/>
      <c r="NCC3" s="254"/>
      <c r="NCD3" s="254"/>
      <c r="NCE3" s="254"/>
      <c r="NCF3" s="254"/>
      <c r="NCG3" s="254"/>
      <c r="NCH3" s="254"/>
      <c r="NCI3" s="254"/>
      <c r="NCJ3" s="254"/>
      <c r="NCK3" s="254"/>
      <c r="NCL3" s="254"/>
      <c r="NCM3" s="254"/>
      <c r="NCN3" s="254"/>
      <c r="NCO3" s="254"/>
      <c r="NCP3" s="254"/>
      <c r="NCQ3" s="254"/>
      <c r="NCR3" s="254"/>
      <c r="NCS3" s="254"/>
      <c r="NCT3" s="254"/>
      <c r="NCU3" s="254"/>
      <c r="NCV3" s="254"/>
      <c r="NCW3" s="254"/>
      <c r="NCX3" s="254"/>
      <c r="NCY3" s="254"/>
      <c r="NCZ3" s="254"/>
      <c r="NDA3" s="254"/>
      <c r="NDB3" s="254"/>
      <c r="NDC3" s="254"/>
      <c r="NDD3" s="254"/>
      <c r="NDE3" s="254"/>
      <c r="NDF3" s="254"/>
      <c r="NDG3" s="254"/>
      <c r="NDH3" s="254"/>
      <c r="NDI3" s="254"/>
      <c r="NDJ3" s="254"/>
      <c r="NDK3" s="254"/>
      <c r="NDL3" s="254"/>
      <c r="NDM3" s="254"/>
      <c r="NDN3" s="254"/>
      <c r="NDO3" s="254"/>
      <c r="NDP3" s="254"/>
      <c r="NDQ3" s="254"/>
      <c r="NDR3" s="254"/>
      <c r="NDS3" s="254"/>
      <c r="NDT3" s="254"/>
      <c r="NDU3" s="254"/>
      <c r="NDV3" s="254"/>
      <c r="NDW3" s="254"/>
      <c r="NDX3" s="254"/>
      <c r="NDY3" s="254"/>
      <c r="NDZ3" s="254"/>
      <c r="NEA3" s="254"/>
      <c r="NEB3" s="254"/>
      <c r="NEC3" s="254"/>
      <c r="NED3" s="254"/>
      <c r="NEE3" s="254"/>
      <c r="NEF3" s="254"/>
      <c r="NEG3" s="254"/>
      <c r="NEH3" s="254"/>
      <c r="NEI3" s="254"/>
      <c r="NEJ3" s="254"/>
      <c r="NEK3" s="254"/>
      <c r="NEL3" s="254"/>
      <c r="NEM3" s="254"/>
      <c r="NEN3" s="254"/>
      <c r="NEO3" s="254"/>
      <c r="NEP3" s="254"/>
      <c r="NEQ3" s="254"/>
      <c r="NER3" s="254"/>
      <c r="NES3" s="254"/>
      <c r="NET3" s="254"/>
      <c r="NEU3" s="254"/>
      <c r="NEV3" s="254"/>
      <c r="NEW3" s="254"/>
      <c r="NEX3" s="254"/>
      <c r="NEY3" s="254"/>
      <c r="NEZ3" s="254"/>
      <c r="NFA3" s="254"/>
      <c r="NFB3" s="254"/>
      <c r="NFC3" s="254"/>
      <c r="NFD3" s="254"/>
      <c r="NFE3" s="254"/>
      <c r="NFF3" s="254"/>
      <c r="NFG3" s="254"/>
      <c r="NFH3" s="254"/>
      <c r="NFI3" s="254"/>
      <c r="NFJ3" s="254"/>
      <c r="NFK3" s="254"/>
      <c r="NFL3" s="254"/>
      <c r="NFM3" s="254"/>
      <c r="NFN3" s="254"/>
      <c r="NFO3" s="254"/>
      <c r="NFP3" s="254"/>
      <c r="NFQ3" s="254"/>
      <c r="NFR3" s="254"/>
      <c r="NFS3" s="254"/>
      <c r="NFT3" s="254"/>
      <c r="NFU3" s="254"/>
      <c r="NFV3" s="254"/>
      <c r="NFW3" s="254"/>
      <c r="NFX3" s="254"/>
      <c r="NFY3" s="254"/>
      <c r="NFZ3" s="254"/>
      <c r="NGA3" s="254"/>
      <c r="NGB3" s="254"/>
      <c r="NGC3" s="254"/>
      <c r="NGD3" s="254"/>
      <c r="NGE3" s="254"/>
      <c r="NGF3" s="254"/>
      <c r="NGG3" s="254"/>
      <c r="NGH3" s="254"/>
      <c r="NGI3" s="254"/>
      <c r="NGJ3" s="254"/>
      <c r="NGK3" s="254"/>
      <c r="NGL3" s="254"/>
      <c r="NGM3" s="254"/>
      <c r="NGN3" s="254"/>
      <c r="NGO3" s="254"/>
      <c r="NGP3" s="254"/>
      <c r="NGQ3" s="254"/>
      <c r="NGR3" s="254"/>
      <c r="NGS3" s="254"/>
      <c r="NGT3" s="254"/>
      <c r="NGU3" s="254"/>
      <c r="NGV3" s="254"/>
      <c r="NGW3" s="254"/>
      <c r="NGX3" s="254"/>
      <c r="NGY3" s="254"/>
      <c r="NGZ3" s="254"/>
      <c r="NHA3" s="254"/>
      <c r="NHB3" s="254"/>
      <c r="NHC3" s="254"/>
      <c r="NHD3" s="254"/>
      <c r="NHE3" s="254"/>
      <c r="NHF3" s="254"/>
      <c r="NHG3" s="254"/>
      <c r="NHH3" s="254"/>
      <c r="NHI3" s="254"/>
      <c r="NHJ3" s="254"/>
      <c r="NHK3" s="254"/>
      <c r="NHL3" s="254"/>
      <c r="NHM3" s="254"/>
      <c r="NHN3" s="254"/>
      <c r="NHO3" s="254"/>
      <c r="NHP3" s="254"/>
      <c r="NHQ3" s="254"/>
      <c r="NHR3" s="254"/>
      <c r="NHS3" s="254"/>
      <c r="NHT3" s="254"/>
      <c r="NHU3" s="254"/>
      <c r="NHV3" s="254"/>
      <c r="NHW3" s="254"/>
      <c r="NHX3" s="254"/>
      <c r="NHY3" s="254"/>
      <c r="NHZ3" s="254"/>
      <c r="NIA3" s="254"/>
      <c r="NIB3" s="254"/>
      <c r="NIC3" s="254"/>
      <c r="NID3" s="254"/>
      <c r="NIE3" s="254"/>
      <c r="NIF3" s="254"/>
      <c r="NIG3" s="254"/>
      <c r="NIH3" s="254"/>
      <c r="NII3" s="254"/>
      <c r="NIJ3" s="254"/>
      <c r="NIK3" s="254"/>
      <c r="NIL3" s="254"/>
      <c r="NIM3" s="254"/>
      <c r="NIN3" s="254"/>
      <c r="NIO3" s="254"/>
      <c r="NIP3" s="254"/>
      <c r="NIQ3" s="254"/>
      <c r="NIR3" s="254"/>
      <c r="NIS3" s="254"/>
      <c r="NIT3" s="254"/>
      <c r="NIU3" s="254"/>
      <c r="NIV3" s="254"/>
      <c r="NIW3" s="254"/>
      <c r="NIX3" s="254"/>
      <c r="NIY3" s="254"/>
      <c r="NIZ3" s="254"/>
      <c r="NJA3" s="254"/>
      <c r="NJB3" s="254"/>
      <c r="NJC3" s="254"/>
      <c r="NJD3" s="254"/>
      <c r="NJE3" s="254"/>
      <c r="NJF3" s="254"/>
      <c r="NJG3" s="254"/>
      <c r="NJH3" s="254"/>
      <c r="NJI3" s="254"/>
      <c r="NJJ3" s="254"/>
      <c r="NJK3" s="254"/>
      <c r="NJL3" s="254"/>
      <c r="NJM3" s="254"/>
      <c r="NJN3" s="254"/>
      <c r="NJO3" s="254"/>
      <c r="NJP3" s="254"/>
      <c r="NJQ3" s="254"/>
      <c r="NJR3" s="254"/>
      <c r="NJS3" s="254"/>
      <c r="NJT3" s="254"/>
      <c r="NJU3" s="254"/>
      <c r="NJV3" s="254"/>
      <c r="NJW3" s="254"/>
      <c r="NJX3" s="254"/>
      <c r="NJY3" s="254"/>
      <c r="NJZ3" s="254"/>
      <c r="NKA3" s="254"/>
      <c r="NKB3" s="254"/>
      <c r="NKC3" s="254"/>
      <c r="NKD3" s="254"/>
      <c r="NKE3" s="254"/>
      <c r="NKF3" s="254"/>
      <c r="NKG3" s="254"/>
      <c r="NKH3" s="254"/>
      <c r="NKI3" s="254"/>
      <c r="NKJ3" s="254"/>
      <c r="NKK3" s="254"/>
      <c r="NKL3" s="254"/>
      <c r="NKM3" s="254"/>
      <c r="NKN3" s="254"/>
      <c r="NKO3" s="254"/>
      <c r="NKP3" s="254"/>
      <c r="NKQ3" s="254"/>
      <c r="NKR3" s="254"/>
      <c r="NKS3" s="254"/>
      <c r="NKT3" s="254"/>
      <c r="NKU3" s="254"/>
      <c r="NKV3" s="254"/>
      <c r="NKW3" s="254"/>
      <c r="NKX3" s="254"/>
      <c r="NKY3" s="254"/>
      <c r="NKZ3" s="254"/>
      <c r="NLA3" s="254"/>
      <c r="NLB3" s="254"/>
      <c r="NLC3" s="254"/>
      <c r="NLD3" s="254"/>
      <c r="NLE3" s="254"/>
      <c r="NLF3" s="254"/>
      <c r="NLG3" s="254"/>
      <c r="NLH3" s="254"/>
      <c r="NLI3" s="254"/>
      <c r="NLJ3" s="254"/>
      <c r="NLK3" s="254"/>
      <c r="NLL3" s="254"/>
      <c r="NLM3" s="254"/>
      <c r="NLN3" s="254"/>
      <c r="NLO3" s="254"/>
      <c r="NLP3" s="254"/>
      <c r="NLQ3" s="254"/>
      <c r="NLR3" s="254"/>
      <c r="NLS3" s="254"/>
      <c r="NLT3" s="254"/>
      <c r="NLU3" s="254"/>
      <c r="NLV3" s="254"/>
      <c r="NLW3" s="254"/>
      <c r="NLX3" s="254"/>
      <c r="NLY3" s="254"/>
      <c r="NLZ3" s="254"/>
      <c r="NMA3" s="254"/>
      <c r="NMB3" s="254"/>
      <c r="NMC3" s="254"/>
      <c r="NMD3" s="254"/>
      <c r="NME3" s="254"/>
      <c r="NMF3" s="254"/>
      <c r="NMG3" s="254"/>
      <c r="NMH3" s="254"/>
      <c r="NMI3" s="254"/>
      <c r="NMJ3" s="254"/>
      <c r="NMK3" s="254"/>
      <c r="NML3" s="254"/>
      <c r="NMM3" s="254"/>
      <c r="NMN3" s="254"/>
      <c r="NMO3" s="254"/>
      <c r="NMP3" s="254"/>
      <c r="NMQ3" s="254"/>
      <c r="NMR3" s="254"/>
      <c r="NMS3" s="254"/>
      <c r="NMT3" s="254"/>
      <c r="NMU3" s="254"/>
      <c r="NMV3" s="254"/>
      <c r="NMW3" s="254"/>
      <c r="NMX3" s="254"/>
      <c r="NMY3" s="254"/>
      <c r="NMZ3" s="254"/>
      <c r="NNA3" s="254"/>
      <c r="NNB3" s="254"/>
      <c r="NNC3" s="254"/>
      <c r="NND3" s="254"/>
      <c r="NNE3" s="254"/>
      <c r="NNF3" s="254"/>
      <c r="NNG3" s="254"/>
      <c r="NNH3" s="254"/>
      <c r="NNI3" s="254"/>
      <c r="NNJ3" s="254"/>
      <c r="NNK3" s="254"/>
      <c r="NNL3" s="254"/>
      <c r="NNM3" s="254"/>
      <c r="NNN3" s="254"/>
      <c r="NNO3" s="254"/>
      <c r="NNP3" s="254"/>
      <c r="NNQ3" s="254"/>
      <c r="NNR3" s="254"/>
      <c r="NNS3" s="254"/>
      <c r="NNT3" s="254"/>
      <c r="NNU3" s="254"/>
      <c r="NNV3" s="254"/>
      <c r="NNW3" s="254"/>
      <c r="NNX3" s="254"/>
      <c r="NNY3" s="254"/>
      <c r="NNZ3" s="254"/>
      <c r="NOA3" s="254"/>
      <c r="NOB3" s="254"/>
      <c r="NOC3" s="254"/>
      <c r="NOD3" s="254"/>
      <c r="NOE3" s="254"/>
      <c r="NOF3" s="254"/>
      <c r="NOG3" s="254"/>
      <c r="NOH3" s="254"/>
      <c r="NOI3" s="254"/>
      <c r="NOJ3" s="254"/>
      <c r="NOK3" s="254"/>
      <c r="NOL3" s="254"/>
      <c r="NOM3" s="254"/>
      <c r="NON3" s="254"/>
      <c r="NOO3" s="254"/>
      <c r="NOP3" s="254"/>
      <c r="NOQ3" s="254"/>
      <c r="NOR3" s="254"/>
      <c r="NOS3" s="254"/>
      <c r="NOT3" s="254"/>
      <c r="NOU3" s="254"/>
      <c r="NOV3" s="254"/>
      <c r="NOW3" s="254"/>
      <c r="NOX3" s="254"/>
      <c r="NOY3" s="254"/>
      <c r="NOZ3" s="254"/>
      <c r="NPA3" s="254"/>
      <c r="NPB3" s="254"/>
      <c r="NPC3" s="254"/>
      <c r="NPD3" s="254"/>
      <c r="NPE3" s="254"/>
      <c r="NPF3" s="254"/>
      <c r="NPG3" s="254"/>
      <c r="NPH3" s="254"/>
      <c r="NPI3" s="254"/>
      <c r="NPJ3" s="254"/>
      <c r="NPK3" s="254"/>
      <c r="NPL3" s="254"/>
      <c r="NPM3" s="254"/>
      <c r="NPN3" s="254"/>
      <c r="NPO3" s="254"/>
      <c r="NPP3" s="254"/>
      <c r="NPQ3" s="254"/>
      <c r="NPR3" s="254"/>
      <c r="NPS3" s="254"/>
      <c r="NPT3" s="254"/>
      <c r="NPU3" s="254"/>
      <c r="NPV3" s="254"/>
      <c r="NPW3" s="254"/>
      <c r="NPX3" s="254"/>
      <c r="NPY3" s="254"/>
      <c r="NPZ3" s="254"/>
      <c r="NQA3" s="254"/>
      <c r="NQB3" s="254"/>
      <c r="NQC3" s="254"/>
      <c r="NQD3" s="254"/>
      <c r="NQE3" s="254"/>
      <c r="NQF3" s="254"/>
      <c r="NQG3" s="254"/>
      <c r="NQH3" s="254"/>
      <c r="NQI3" s="254"/>
      <c r="NQJ3" s="254"/>
      <c r="NQK3" s="254"/>
      <c r="NQL3" s="254"/>
      <c r="NQM3" s="254"/>
      <c r="NQN3" s="254"/>
      <c r="NQO3" s="254"/>
      <c r="NQP3" s="254"/>
      <c r="NQQ3" s="254"/>
      <c r="NQR3" s="254"/>
      <c r="NQS3" s="254"/>
      <c r="NQT3" s="254"/>
      <c r="NQU3" s="254"/>
      <c r="NQV3" s="254"/>
      <c r="NQW3" s="254"/>
      <c r="NQX3" s="254"/>
      <c r="NQY3" s="254"/>
      <c r="NQZ3" s="254"/>
      <c r="NRA3" s="254"/>
      <c r="NRB3" s="254"/>
      <c r="NRC3" s="254"/>
      <c r="NRD3" s="254"/>
      <c r="NRE3" s="254"/>
      <c r="NRF3" s="254"/>
      <c r="NRG3" s="254"/>
      <c r="NRH3" s="254"/>
      <c r="NRI3" s="254"/>
      <c r="NRJ3" s="254"/>
      <c r="NRK3" s="254"/>
      <c r="NRL3" s="254"/>
      <c r="NRM3" s="254"/>
      <c r="NRN3" s="254"/>
      <c r="NRO3" s="254"/>
      <c r="NRP3" s="254"/>
      <c r="NRQ3" s="254"/>
      <c r="NRR3" s="254"/>
      <c r="NRS3" s="254"/>
      <c r="NRT3" s="254"/>
      <c r="NRU3" s="254"/>
      <c r="NRV3" s="254"/>
      <c r="NRW3" s="254"/>
      <c r="NRX3" s="254"/>
      <c r="NRY3" s="254"/>
      <c r="NRZ3" s="254"/>
      <c r="NSA3" s="254"/>
      <c r="NSB3" s="254"/>
      <c r="NSC3" s="254"/>
      <c r="NSD3" s="254"/>
      <c r="NSE3" s="254"/>
      <c r="NSF3" s="254"/>
      <c r="NSG3" s="254"/>
      <c r="NSH3" s="254"/>
      <c r="NSI3" s="254"/>
      <c r="NSJ3" s="254"/>
      <c r="NSK3" s="254"/>
      <c r="NSL3" s="254"/>
      <c r="NSM3" s="254"/>
      <c r="NSN3" s="254"/>
      <c r="NSO3" s="254"/>
      <c r="NSP3" s="254"/>
      <c r="NSQ3" s="254"/>
      <c r="NSR3" s="254"/>
      <c r="NSS3" s="254"/>
      <c r="NST3" s="254"/>
      <c r="NSU3" s="254"/>
      <c r="NSV3" s="254"/>
      <c r="NSW3" s="254"/>
      <c r="NSX3" s="254"/>
      <c r="NSY3" s="254"/>
      <c r="NSZ3" s="254"/>
      <c r="NTA3" s="254"/>
      <c r="NTB3" s="254"/>
      <c r="NTC3" s="254"/>
      <c r="NTD3" s="254"/>
      <c r="NTE3" s="254"/>
      <c r="NTF3" s="254"/>
      <c r="NTG3" s="254"/>
      <c r="NTH3" s="254"/>
      <c r="NTI3" s="254"/>
      <c r="NTJ3" s="254"/>
      <c r="NTK3" s="254"/>
      <c r="NTL3" s="254"/>
      <c r="NTM3" s="254"/>
      <c r="NTN3" s="254"/>
      <c r="NTO3" s="254"/>
      <c r="NTP3" s="254"/>
      <c r="NTQ3" s="254"/>
      <c r="NTR3" s="254"/>
      <c r="NTS3" s="254"/>
      <c r="NTT3" s="254"/>
      <c r="NTU3" s="254"/>
      <c r="NTV3" s="254"/>
      <c r="NTW3" s="254"/>
      <c r="NTX3" s="254"/>
      <c r="NTY3" s="254"/>
      <c r="NTZ3" s="254"/>
      <c r="NUA3" s="254"/>
      <c r="NUB3" s="254"/>
      <c r="NUC3" s="254"/>
      <c r="NUD3" s="254"/>
      <c r="NUE3" s="254"/>
      <c r="NUF3" s="254"/>
      <c r="NUG3" s="254"/>
      <c r="NUH3" s="254"/>
      <c r="NUI3" s="254"/>
      <c r="NUJ3" s="254"/>
      <c r="NUK3" s="254"/>
      <c r="NUL3" s="254"/>
      <c r="NUM3" s="254"/>
      <c r="NUN3" s="254"/>
      <c r="NUO3" s="254"/>
      <c r="NUP3" s="254"/>
      <c r="NUQ3" s="254"/>
      <c r="NUR3" s="254"/>
      <c r="NUS3" s="254"/>
      <c r="NUT3" s="254"/>
      <c r="NUU3" s="254"/>
      <c r="NUV3" s="254"/>
      <c r="NUW3" s="254"/>
      <c r="NUX3" s="254"/>
      <c r="NUY3" s="254"/>
      <c r="NUZ3" s="254"/>
      <c r="NVA3" s="254"/>
      <c r="NVB3" s="254"/>
      <c r="NVC3" s="254"/>
      <c r="NVD3" s="254"/>
      <c r="NVE3" s="254"/>
      <c r="NVF3" s="254"/>
      <c r="NVG3" s="254"/>
      <c r="NVH3" s="254"/>
      <c r="NVI3" s="254"/>
      <c r="NVJ3" s="254"/>
      <c r="NVK3" s="254"/>
      <c r="NVL3" s="254"/>
      <c r="NVM3" s="254"/>
      <c r="NVN3" s="254"/>
      <c r="NVO3" s="254"/>
      <c r="NVP3" s="254"/>
      <c r="NVQ3" s="254"/>
      <c r="NVR3" s="254"/>
      <c r="NVS3" s="254"/>
      <c r="NVT3" s="254"/>
      <c r="NVU3" s="254"/>
      <c r="NVV3" s="254"/>
      <c r="NVW3" s="254"/>
      <c r="NVX3" s="254"/>
      <c r="NVY3" s="254"/>
      <c r="NVZ3" s="254"/>
      <c r="NWA3" s="254"/>
      <c r="NWB3" s="254"/>
      <c r="NWC3" s="254"/>
      <c r="NWD3" s="254"/>
      <c r="NWE3" s="254"/>
      <c r="NWF3" s="254"/>
      <c r="NWG3" s="254"/>
      <c r="NWH3" s="254"/>
      <c r="NWI3" s="254"/>
      <c r="NWJ3" s="254"/>
      <c r="NWK3" s="254"/>
      <c r="NWL3" s="254"/>
      <c r="NWM3" s="254"/>
      <c r="NWN3" s="254"/>
      <c r="NWO3" s="254"/>
      <c r="NWP3" s="254"/>
      <c r="NWQ3" s="254"/>
      <c r="NWR3" s="254"/>
      <c r="NWS3" s="254"/>
      <c r="NWT3" s="254"/>
      <c r="NWU3" s="254"/>
      <c r="NWV3" s="254"/>
      <c r="NWW3" s="254"/>
      <c r="NWX3" s="254"/>
      <c r="NWY3" s="254"/>
      <c r="NWZ3" s="254"/>
      <c r="NXA3" s="254"/>
      <c r="NXB3" s="254"/>
      <c r="NXC3" s="254"/>
      <c r="NXD3" s="254"/>
      <c r="NXE3" s="254"/>
      <c r="NXF3" s="254"/>
      <c r="NXG3" s="254"/>
      <c r="NXH3" s="254"/>
      <c r="NXI3" s="254"/>
      <c r="NXJ3" s="254"/>
      <c r="NXK3" s="254"/>
      <c r="NXL3" s="254"/>
      <c r="NXM3" s="254"/>
      <c r="NXN3" s="254"/>
      <c r="NXO3" s="254"/>
      <c r="NXP3" s="254"/>
      <c r="NXQ3" s="254"/>
      <c r="NXR3" s="254"/>
      <c r="NXS3" s="254"/>
      <c r="NXT3" s="254"/>
      <c r="NXU3" s="254"/>
      <c r="NXV3" s="254"/>
      <c r="NXW3" s="254"/>
      <c r="NXX3" s="254"/>
      <c r="NXY3" s="254"/>
      <c r="NXZ3" s="254"/>
      <c r="NYA3" s="254"/>
      <c r="NYB3" s="254"/>
      <c r="NYC3" s="254"/>
      <c r="NYD3" s="254"/>
      <c r="NYE3" s="254"/>
      <c r="NYF3" s="254"/>
      <c r="NYG3" s="254"/>
      <c r="NYH3" s="254"/>
      <c r="NYI3" s="254"/>
      <c r="NYJ3" s="254"/>
      <c r="NYK3" s="254"/>
      <c r="NYL3" s="254"/>
      <c r="NYM3" s="254"/>
      <c r="NYN3" s="254"/>
      <c r="NYO3" s="254"/>
      <c r="NYP3" s="254"/>
      <c r="NYQ3" s="254"/>
      <c r="NYR3" s="254"/>
      <c r="NYS3" s="254"/>
      <c r="NYT3" s="254"/>
      <c r="NYU3" s="254"/>
      <c r="NYV3" s="254"/>
      <c r="NYW3" s="254"/>
      <c r="NYX3" s="254"/>
      <c r="NYY3" s="254"/>
      <c r="NYZ3" s="254"/>
      <c r="NZA3" s="254"/>
      <c r="NZB3" s="254"/>
      <c r="NZC3" s="254"/>
      <c r="NZD3" s="254"/>
      <c r="NZE3" s="254"/>
      <c r="NZF3" s="254"/>
      <c r="NZG3" s="254"/>
      <c r="NZH3" s="254"/>
      <c r="NZI3" s="254"/>
      <c r="NZJ3" s="254"/>
      <c r="NZK3" s="254"/>
      <c r="NZL3" s="254"/>
      <c r="NZM3" s="254"/>
      <c r="NZN3" s="254"/>
      <c r="NZO3" s="254"/>
      <c r="NZP3" s="254"/>
      <c r="NZQ3" s="254"/>
      <c r="NZR3" s="254"/>
      <c r="NZS3" s="254"/>
      <c r="NZT3" s="254"/>
      <c r="NZU3" s="254"/>
      <c r="NZV3" s="254"/>
      <c r="NZW3" s="254"/>
      <c r="NZX3" s="254"/>
      <c r="NZY3" s="254"/>
      <c r="NZZ3" s="254"/>
      <c r="OAA3" s="254"/>
      <c r="OAB3" s="254"/>
      <c r="OAC3" s="254"/>
      <c r="OAD3" s="254"/>
      <c r="OAE3" s="254"/>
      <c r="OAF3" s="254"/>
      <c r="OAG3" s="254"/>
      <c r="OAH3" s="254"/>
      <c r="OAI3" s="254"/>
      <c r="OAJ3" s="254"/>
      <c r="OAK3" s="254"/>
      <c r="OAL3" s="254"/>
      <c r="OAM3" s="254"/>
      <c r="OAN3" s="254"/>
      <c r="OAO3" s="254"/>
      <c r="OAP3" s="254"/>
      <c r="OAQ3" s="254"/>
      <c r="OAR3" s="254"/>
      <c r="OAS3" s="254"/>
      <c r="OAT3" s="254"/>
      <c r="OAU3" s="254"/>
      <c r="OAV3" s="254"/>
      <c r="OAW3" s="254"/>
      <c r="OAX3" s="254"/>
      <c r="OAY3" s="254"/>
      <c r="OAZ3" s="254"/>
      <c r="OBA3" s="254"/>
      <c r="OBB3" s="254"/>
      <c r="OBC3" s="254"/>
      <c r="OBD3" s="254"/>
      <c r="OBE3" s="254"/>
      <c r="OBF3" s="254"/>
      <c r="OBG3" s="254"/>
      <c r="OBH3" s="254"/>
      <c r="OBI3" s="254"/>
      <c r="OBJ3" s="254"/>
      <c r="OBK3" s="254"/>
      <c r="OBL3" s="254"/>
      <c r="OBM3" s="254"/>
      <c r="OBN3" s="254"/>
      <c r="OBO3" s="254"/>
      <c r="OBP3" s="254"/>
      <c r="OBQ3" s="254"/>
      <c r="OBR3" s="254"/>
      <c r="OBS3" s="254"/>
      <c r="OBT3" s="254"/>
      <c r="OBU3" s="254"/>
      <c r="OBV3" s="254"/>
      <c r="OBW3" s="254"/>
      <c r="OBX3" s="254"/>
      <c r="OBY3" s="254"/>
      <c r="OBZ3" s="254"/>
      <c r="OCA3" s="254"/>
      <c r="OCB3" s="254"/>
      <c r="OCC3" s="254"/>
      <c r="OCD3" s="254"/>
      <c r="OCE3" s="254"/>
      <c r="OCF3" s="254"/>
      <c r="OCG3" s="254"/>
      <c r="OCH3" s="254"/>
      <c r="OCI3" s="254"/>
      <c r="OCJ3" s="254"/>
      <c r="OCK3" s="254"/>
      <c r="OCL3" s="254"/>
      <c r="OCM3" s="254"/>
      <c r="OCN3" s="254"/>
      <c r="OCO3" s="254"/>
      <c r="OCP3" s="254"/>
      <c r="OCQ3" s="254"/>
      <c r="OCR3" s="254"/>
      <c r="OCS3" s="254"/>
      <c r="OCT3" s="254"/>
      <c r="OCU3" s="254"/>
      <c r="OCV3" s="254"/>
      <c r="OCW3" s="254"/>
      <c r="OCX3" s="254"/>
      <c r="OCY3" s="254"/>
      <c r="OCZ3" s="254"/>
      <c r="ODA3" s="254"/>
      <c r="ODB3" s="254"/>
      <c r="ODC3" s="254"/>
      <c r="ODD3" s="254"/>
      <c r="ODE3" s="254"/>
      <c r="ODF3" s="254"/>
      <c r="ODG3" s="254"/>
      <c r="ODH3" s="254"/>
      <c r="ODI3" s="254"/>
      <c r="ODJ3" s="254"/>
      <c r="ODK3" s="254"/>
      <c r="ODL3" s="254"/>
      <c r="ODM3" s="254"/>
      <c r="ODN3" s="254"/>
      <c r="ODO3" s="254"/>
      <c r="ODP3" s="254"/>
      <c r="ODQ3" s="254"/>
      <c r="ODR3" s="254"/>
      <c r="ODS3" s="254"/>
      <c r="ODT3" s="254"/>
      <c r="ODU3" s="254"/>
      <c r="ODV3" s="254"/>
      <c r="ODW3" s="254"/>
      <c r="ODX3" s="254"/>
      <c r="ODY3" s="254"/>
      <c r="ODZ3" s="254"/>
      <c r="OEA3" s="254"/>
      <c r="OEB3" s="254"/>
      <c r="OEC3" s="254"/>
      <c r="OED3" s="254"/>
      <c r="OEE3" s="254"/>
      <c r="OEF3" s="254"/>
      <c r="OEG3" s="254"/>
      <c r="OEH3" s="254"/>
      <c r="OEI3" s="254"/>
      <c r="OEJ3" s="254"/>
      <c r="OEK3" s="254"/>
      <c r="OEL3" s="254"/>
      <c r="OEM3" s="254"/>
      <c r="OEN3" s="254"/>
      <c r="OEO3" s="254"/>
      <c r="OEP3" s="254"/>
      <c r="OEQ3" s="254"/>
      <c r="OER3" s="254"/>
      <c r="OES3" s="254"/>
      <c r="OET3" s="254"/>
      <c r="OEU3" s="254"/>
      <c r="OEV3" s="254"/>
      <c r="OEW3" s="254"/>
      <c r="OEX3" s="254"/>
      <c r="OEY3" s="254"/>
      <c r="OEZ3" s="254"/>
      <c r="OFA3" s="254"/>
      <c r="OFB3" s="254"/>
      <c r="OFC3" s="254"/>
      <c r="OFD3" s="254"/>
      <c r="OFE3" s="254"/>
      <c r="OFF3" s="254"/>
      <c r="OFG3" s="254"/>
      <c r="OFH3" s="254"/>
      <c r="OFI3" s="254"/>
      <c r="OFJ3" s="254"/>
      <c r="OFK3" s="254"/>
      <c r="OFL3" s="254"/>
      <c r="OFM3" s="254"/>
      <c r="OFN3" s="254"/>
      <c r="OFO3" s="254"/>
      <c r="OFP3" s="254"/>
      <c r="OFQ3" s="254"/>
      <c r="OFR3" s="254"/>
      <c r="OFS3" s="254"/>
      <c r="OFT3" s="254"/>
      <c r="OFU3" s="254"/>
      <c r="OFV3" s="254"/>
      <c r="OFW3" s="254"/>
      <c r="OFX3" s="254"/>
      <c r="OFY3" s="254"/>
      <c r="OFZ3" s="254"/>
      <c r="OGA3" s="254"/>
      <c r="OGB3" s="254"/>
      <c r="OGC3" s="254"/>
      <c r="OGD3" s="254"/>
      <c r="OGE3" s="254"/>
      <c r="OGF3" s="254"/>
      <c r="OGG3" s="254"/>
      <c r="OGH3" s="254"/>
      <c r="OGI3" s="254"/>
      <c r="OGJ3" s="254"/>
      <c r="OGK3" s="254"/>
      <c r="OGL3" s="254"/>
      <c r="OGM3" s="254"/>
      <c r="OGN3" s="254"/>
      <c r="OGO3" s="254"/>
      <c r="OGP3" s="254"/>
      <c r="OGQ3" s="254"/>
      <c r="OGR3" s="254"/>
      <c r="OGS3" s="254"/>
      <c r="OGT3" s="254"/>
      <c r="OGU3" s="254"/>
      <c r="OGV3" s="254"/>
      <c r="OGW3" s="254"/>
      <c r="OGX3" s="254"/>
      <c r="OGY3" s="254"/>
      <c r="OGZ3" s="254"/>
      <c r="OHA3" s="254"/>
      <c r="OHB3" s="254"/>
      <c r="OHC3" s="254"/>
      <c r="OHD3" s="254"/>
      <c r="OHE3" s="254"/>
      <c r="OHF3" s="254"/>
      <c r="OHG3" s="254"/>
      <c r="OHH3" s="254"/>
      <c r="OHI3" s="254"/>
      <c r="OHJ3" s="254"/>
      <c r="OHK3" s="254"/>
      <c r="OHL3" s="254"/>
      <c r="OHM3" s="254"/>
      <c r="OHN3" s="254"/>
      <c r="OHO3" s="254"/>
      <c r="OHP3" s="254"/>
      <c r="OHQ3" s="254"/>
      <c r="OHR3" s="254"/>
      <c r="OHS3" s="254"/>
      <c r="OHT3" s="254"/>
      <c r="OHU3" s="254"/>
      <c r="OHV3" s="254"/>
      <c r="OHW3" s="254"/>
      <c r="OHX3" s="254"/>
      <c r="OHY3" s="254"/>
      <c r="OHZ3" s="254"/>
      <c r="OIA3" s="254"/>
      <c r="OIB3" s="254"/>
      <c r="OIC3" s="254"/>
      <c r="OID3" s="254"/>
      <c r="OIE3" s="254"/>
      <c r="OIF3" s="254"/>
      <c r="OIG3" s="254"/>
      <c r="OIH3" s="254"/>
      <c r="OII3" s="254"/>
      <c r="OIJ3" s="254"/>
      <c r="OIK3" s="254"/>
      <c r="OIL3" s="254"/>
      <c r="OIM3" s="254"/>
      <c r="OIN3" s="254"/>
      <c r="OIO3" s="254"/>
      <c r="OIP3" s="254"/>
      <c r="OIQ3" s="254"/>
      <c r="OIR3" s="254"/>
      <c r="OIS3" s="254"/>
      <c r="OIT3" s="254"/>
      <c r="OIU3" s="254"/>
      <c r="OIV3" s="254"/>
      <c r="OIW3" s="254"/>
      <c r="OIX3" s="254"/>
      <c r="OIY3" s="254"/>
      <c r="OIZ3" s="254"/>
      <c r="OJA3" s="254"/>
      <c r="OJB3" s="254"/>
      <c r="OJC3" s="254"/>
      <c r="OJD3" s="254"/>
      <c r="OJE3" s="254"/>
      <c r="OJF3" s="254"/>
      <c r="OJG3" s="254"/>
      <c r="OJH3" s="254"/>
      <c r="OJI3" s="254"/>
      <c r="OJJ3" s="254"/>
      <c r="OJK3" s="254"/>
      <c r="OJL3" s="254"/>
      <c r="OJM3" s="254"/>
      <c r="OJN3" s="254"/>
      <c r="OJO3" s="254"/>
      <c r="OJP3" s="254"/>
      <c r="OJQ3" s="254"/>
      <c r="OJR3" s="254"/>
      <c r="OJS3" s="254"/>
      <c r="OJT3" s="254"/>
      <c r="OJU3" s="254"/>
      <c r="OJV3" s="254"/>
      <c r="OJW3" s="254"/>
      <c r="OJX3" s="254"/>
      <c r="OJY3" s="254"/>
      <c r="OJZ3" s="254"/>
      <c r="OKA3" s="254"/>
      <c r="OKB3" s="254"/>
      <c r="OKC3" s="254"/>
      <c r="OKD3" s="254"/>
      <c r="OKE3" s="254"/>
      <c r="OKF3" s="254"/>
      <c r="OKG3" s="254"/>
      <c r="OKH3" s="254"/>
      <c r="OKI3" s="254"/>
      <c r="OKJ3" s="254"/>
      <c r="OKK3" s="254"/>
      <c r="OKL3" s="254"/>
      <c r="OKM3" s="254"/>
      <c r="OKN3" s="254"/>
      <c r="OKO3" s="254"/>
      <c r="OKP3" s="254"/>
      <c r="OKQ3" s="254"/>
      <c r="OKR3" s="254"/>
      <c r="OKS3" s="254"/>
      <c r="OKT3" s="254"/>
      <c r="OKU3" s="254"/>
      <c r="OKV3" s="254"/>
      <c r="OKW3" s="254"/>
      <c r="OKX3" s="254"/>
      <c r="OKY3" s="254"/>
      <c r="OKZ3" s="254"/>
      <c r="OLA3" s="254"/>
      <c r="OLB3" s="254"/>
      <c r="OLC3" s="254"/>
      <c r="OLD3" s="254"/>
      <c r="OLE3" s="254"/>
      <c r="OLF3" s="254"/>
      <c r="OLG3" s="254"/>
      <c r="OLH3" s="254"/>
      <c r="OLI3" s="254"/>
      <c r="OLJ3" s="254"/>
      <c r="OLK3" s="254"/>
      <c r="OLL3" s="254"/>
      <c r="OLM3" s="254"/>
      <c r="OLN3" s="254"/>
      <c r="OLO3" s="254"/>
      <c r="OLP3" s="254"/>
      <c r="OLQ3" s="254"/>
      <c r="OLR3" s="254"/>
      <c r="OLS3" s="254"/>
      <c r="OLT3" s="254"/>
      <c r="OLU3" s="254"/>
      <c r="OLV3" s="254"/>
      <c r="OLW3" s="254"/>
      <c r="OLX3" s="254"/>
      <c r="OLY3" s="254"/>
      <c r="OLZ3" s="254"/>
      <c r="OMA3" s="254"/>
      <c r="OMB3" s="254"/>
      <c r="OMC3" s="254"/>
      <c r="OMD3" s="254"/>
      <c r="OME3" s="254"/>
      <c r="OMF3" s="254"/>
      <c r="OMG3" s="254"/>
      <c r="OMH3" s="254"/>
      <c r="OMI3" s="254"/>
      <c r="OMJ3" s="254"/>
      <c r="OMK3" s="254"/>
      <c r="OML3" s="254"/>
      <c r="OMM3" s="254"/>
      <c r="OMN3" s="254"/>
      <c r="OMO3" s="254"/>
      <c r="OMP3" s="254"/>
      <c r="OMQ3" s="254"/>
      <c r="OMR3" s="254"/>
      <c r="OMS3" s="254"/>
      <c r="OMT3" s="254"/>
      <c r="OMU3" s="254"/>
      <c r="OMV3" s="254"/>
      <c r="OMW3" s="254"/>
      <c r="OMX3" s="254"/>
      <c r="OMY3" s="254"/>
      <c r="OMZ3" s="254"/>
      <c r="ONA3" s="254"/>
      <c r="ONB3" s="254"/>
      <c r="ONC3" s="254"/>
      <c r="OND3" s="254"/>
      <c r="ONE3" s="254"/>
      <c r="ONF3" s="254"/>
      <c r="ONG3" s="254"/>
      <c r="ONH3" s="254"/>
      <c r="ONI3" s="254"/>
      <c r="ONJ3" s="254"/>
      <c r="ONK3" s="254"/>
      <c r="ONL3" s="254"/>
      <c r="ONM3" s="254"/>
      <c r="ONN3" s="254"/>
      <c r="ONO3" s="254"/>
      <c r="ONP3" s="254"/>
      <c r="ONQ3" s="254"/>
      <c r="ONR3" s="254"/>
      <c r="ONS3" s="254"/>
      <c r="ONT3" s="254"/>
      <c r="ONU3" s="254"/>
      <c r="ONV3" s="254"/>
      <c r="ONW3" s="254"/>
      <c r="ONX3" s="254"/>
      <c r="ONY3" s="254"/>
      <c r="ONZ3" s="254"/>
      <c r="OOA3" s="254"/>
      <c r="OOB3" s="254"/>
      <c r="OOC3" s="254"/>
      <c r="OOD3" s="254"/>
      <c r="OOE3" s="254"/>
      <c r="OOF3" s="254"/>
      <c r="OOG3" s="254"/>
      <c r="OOH3" s="254"/>
      <c r="OOI3" s="254"/>
      <c r="OOJ3" s="254"/>
      <c r="OOK3" s="254"/>
      <c r="OOL3" s="254"/>
      <c r="OOM3" s="254"/>
      <c r="OON3" s="254"/>
      <c r="OOO3" s="254"/>
      <c r="OOP3" s="254"/>
      <c r="OOQ3" s="254"/>
      <c r="OOR3" s="254"/>
      <c r="OOS3" s="254"/>
      <c r="OOT3" s="254"/>
      <c r="OOU3" s="254"/>
      <c r="OOV3" s="254"/>
      <c r="OOW3" s="254"/>
      <c r="OOX3" s="254"/>
      <c r="OOY3" s="254"/>
      <c r="OOZ3" s="254"/>
      <c r="OPA3" s="254"/>
      <c r="OPB3" s="254"/>
      <c r="OPC3" s="254"/>
      <c r="OPD3" s="254"/>
      <c r="OPE3" s="254"/>
      <c r="OPF3" s="254"/>
      <c r="OPG3" s="254"/>
      <c r="OPH3" s="254"/>
      <c r="OPI3" s="254"/>
      <c r="OPJ3" s="254"/>
      <c r="OPK3" s="254"/>
      <c r="OPL3" s="254"/>
      <c r="OPM3" s="254"/>
      <c r="OPN3" s="254"/>
      <c r="OPO3" s="254"/>
      <c r="OPP3" s="254"/>
      <c r="OPQ3" s="254"/>
      <c r="OPR3" s="254"/>
      <c r="OPS3" s="254"/>
      <c r="OPT3" s="254"/>
      <c r="OPU3" s="254"/>
      <c r="OPV3" s="254"/>
      <c r="OPW3" s="254"/>
      <c r="OPX3" s="254"/>
      <c r="OPY3" s="254"/>
      <c r="OPZ3" s="254"/>
      <c r="OQA3" s="254"/>
      <c r="OQB3" s="254"/>
      <c r="OQC3" s="254"/>
      <c r="OQD3" s="254"/>
      <c r="OQE3" s="254"/>
      <c r="OQF3" s="254"/>
      <c r="OQG3" s="254"/>
      <c r="OQH3" s="254"/>
      <c r="OQI3" s="254"/>
      <c r="OQJ3" s="254"/>
      <c r="OQK3" s="254"/>
      <c r="OQL3" s="254"/>
      <c r="OQM3" s="254"/>
      <c r="OQN3" s="254"/>
      <c r="OQO3" s="254"/>
      <c r="OQP3" s="254"/>
      <c r="OQQ3" s="254"/>
      <c r="OQR3" s="254"/>
      <c r="OQS3" s="254"/>
      <c r="OQT3" s="254"/>
      <c r="OQU3" s="254"/>
      <c r="OQV3" s="254"/>
      <c r="OQW3" s="254"/>
      <c r="OQX3" s="254"/>
      <c r="OQY3" s="254"/>
      <c r="OQZ3" s="254"/>
      <c r="ORA3" s="254"/>
      <c r="ORB3" s="254"/>
      <c r="ORC3" s="254"/>
      <c r="ORD3" s="254"/>
      <c r="ORE3" s="254"/>
      <c r="ORF3" s="254"/>
      <c r="ORG3" s="254"/>
      <c r="ORH3" s="254"/>
      <c r="ORI3" s="254"/>
      <c r="ORJ3" s="254"/>
      <c r="ORK3" s="254"/>
      <c r="ORL3" s="254"/>
      <c r="ORM3" s="254"/>
      <c r="ORN3" s="254"/>
      <c r="ORO3" s="254"/>
      <c r="ORP3" s="254"/>
      <c r="ORQ3" s="254"/>
      <c r="ORR3" s="254"/>
      <c r="ORS3" s="254"/>
      <c r="ORT3" s="254"/>
      <c r="ORU3" s="254"/>
      <c r="ORV3" s="254"/>
      <c r="ORW3" s="254"/>
      <c r="ORX3" s="254"/>
      <c r="ORY3" s="254"/>
      <c r="ORZ3" s="254"/>
      <c r="OSA3" s="254"/>
      <c r="OSB3" s="254"/>
      <c r="OSC3" s="254"/>
      <c r="OSD3" s="254"/>
      <c r="OSE3" s="254"/>
      <c r="OSF3" s="254"/>
      <c r="OSG3" s="254"/>
      <c r="OSH3" s="254"/>
      <c r="OSI3" s="254"/>
      <c r="OSJ3" s="254"/>
      <c r="OSK3" s="254"/>
      <c r="OSL3" s="254"/>
      <c r="OSM3" s="254"/>
      <c r="OSN3" s="254"/>
      <c r="OSO3" s="254"/>
      <c r="OSP3" s="254"/>
      <c r="OSQ3" s="254"/>
      <c r="OSR3" s="254"/>
      <c r="OSS3" s="254"/>
      <c r="OST3" s="254"/>
      <c r="OSU3" s="254"/>
      <c r="OSV3" s="254"/>
      <c r="OSW3" s="254"/>
      <c r="OSX3" s="254"/>
      <c r="OSY3" s="254"/>
      <c r="OSZ3" s="254"/>
      <c r="OTA3" s="254"/>
      <c r="OTB3" s="254"/>
      <c r="OTC3" s="254"/>
      <c r="OTD3" s="254"/>
      <c r="OTE3" s="254"/>
      <c r="OTF3" s="254"/>
      <c r="OTG3" s="254"/>
      <c r="OTH3" s="254"/>
      <c r="OTI3" s="254"/>
      <c r="OTJ3" s="254"/>
      <c r="OTK3" s="254"/>
      <c r="OTL3" s="254"/>
      <c r="OTM3" s="254"/>
      <c r="OTN3" s="254"/>
      <c r="OTO3" s="254"/>
      <c r="OTP3" s="254"/>
      <c r="OTQ3" s="254"/>
      <c r="OTR3" s="254"/>
      <c r="OTS3" s="254"/>
      <c r="OTT3" s="254"/>
      <c r="OTU3" s="254"/>
      <c r="OTV3" s="254"/>
      <c r="OTW3" s="254"/>
      <c r="OTX3" s="254"/>
      <c r="OTY3" s="254"/>
      <c r="OTZ3" s="254"/>
      <c r="OUA3" s="254"/>
      <c r="OUB3" s="254"/>
      <c r="OUC3" s="254"/>
      <c r="OUD3" s="254"/>
      <c r="OUE3" s="254"/>
      <c r="OUF3" s="254"/>
      <c r="OUG3" s="254"/>
      <c r="OUH3" s="254"/>
      <c r="OUI3" s="254"/>
      <c r="OUJ3" s="254"/>
      <c r="OUK3" s="254"/>
      <c r="OUL3" s="254"/>
      <c r="OUM3" s="254"/>
      <c r="OUN3" s="254"/>
      <c r="OUO3" s="254"/>
      <c r="OUP3" s="254"/>
      <c r="OUQ3" s="254"/>
      <c r="OUR3" s="254"/>
      <c r="OUS3" s="254"/>
      <c r="OUT3" s="254"/>
      <c r="OUU3" s="254"/>
      <c r="OUV3" s="254"/>
      <c r="OUW3" s="254"/>
      <c r="OUX3" s="254"/>
      <c r="OUY3" s="254"/>
      <c r="OUZ3" s="254"/>
      <c r="OVA3" s="254"/>
      <c r="OVB3" s="254"/>
      <c r="OVC3" s="254"/>
      <c r="OVD3" s="254"/>
      <c r="OVE3" s="254"/>
      <c r="OVF3" s="254"/>
      <c r="OVG3" s="254"/>
      <c r="OVH3" s="254"/>
      <c r="OVI3" s="254"/>
      <c r="OVJ3" s="254"/>
      <c r="OVK3" s="254"/>
      <c r="OVL3" s="254"/>
      <c r="OVM3" s="254"/>
      <c r="OVN3" s="254"/>
      <c r="OVO3" s="254"/>
      <c r="OVP3" s="254"/>
      <c r="OVQ3" s="254"/>
      <c r="OVR3" s="254"/>
      <c r="OVS3" s="254"/>
      <c r="OVT3" s="254"/>
      <c r="OVU3" s="254"/>
      <c r="OVV3" s="254"/>
      <c r="OVW3" s="254"/>
      <c r="OVX3" s="254"/>
      <c r="OVY3" s="254"/>
      <c r="OVZ3" s="254"/>
      <c r="OWA3" s="254"/>
      <c r="OWB3" s="254"/>
      <c r="OWC3" s="254"/>
      <c r="OWD3" s="254"/>
      <c r="OWE3" s="254"/>
      <c r="OWF3" s="254"/>
      <c r="OWG3" s="254"/>
      <c r="OWH3" s="254"/>
      <c r="OWI3" s="254"/>
      <c r="OWJ3" s="254"/>
      <c r="OWK3" s="254"/>
      <c r="OWL3" s="254"/>
      <c r="OWM3" s="254"/>
      <c r="OWN3" s="254"/>
      <c r="OWO3" s="254"/>
      <c r="OWP3" s="254"/>
      <c r="OWQ3" s="254"/>
      <c r="OWR3" s="254"/>
      <c r="OWS3" s="254"/>
      <c r="OWT3" s="254"/>
      <c r="OWU3" s="254"/>
      <c r="OWV3" s="254"/>
      <c r="OWW3" s="254"/>
      <c r="OWX3" s="254"/>
      <c r="OWY3" s="254"/>
      <c r="OWZ3" s="254"/>
      <c r="OXA3" s="254"/>
      <c r="OXB3" s="254"/>
      <c r="OXC3" s="254"/>
      <c r="OXD3" s="254"/>
      <c r="OXE3" s="254"/>
      <c r="OXF3" s="254"/>
      <c r="OXG3" s="254"/>
      <c r="OXH3" s="254"/>
      <c r="OXI3" s="254"/>
      <c r="OXJ3" s="254"/>
      <c r="OXK3" s="254"/>
      <c r="OXL3" s="254"/>
      <c r="OXM3" s="254"/>
      <c r="OXN3" s="254"/>
      <c r="OXO3" s="254"/>
      <c r="OXP3" s="254"/>
      <c r="OXQ3" s="254"/>
      <c r="OXR3" s="254"/>
      <c r="OXS3" s="254"/>
      <c r="OXT3" s="254"/>
      <c r="OXU3" s="254"/>
      <c r="OXV3" s="254"/>
      <c r="OXW3" s="254"/>
      <c r="OXX3" s="254"/>
      <c r="OXY3" s="254"/>
      <c r="OXZ3" s="254"/>
      <c r="OYA3" s="254"/>
      <c r="OYB3" s="254"/>
      <c r="OYC3" s="254"/>
      <c r="OYD3" s="254"/>
      <c r="OYE3" s="254"/>
      <c r="OYF3" s="254"/>
      <c r="OYG3" s="254"/>
      <c r="OYH3" s="254"/>
      <c r="OYI3" s="254"/>
      <c r="OYJ3" s="254"/>
      <c r="OYK3" s="254"/>
      <c r="OYL3" s="254"/>
      <c r="OYM3" s="254"/>
      <c r="OYN3" s="254"/>
      <c r="OYO3" s="254"/>
      <c r="OYP3" s="254"/>
      <c r="OYQ3" s="254"/>
      <c r="OYR3" s="254"/>
      <c r="OYS3" s="254"/>
      <c r="OYT3" s="254"/>
      <c r="OYU3" s="254"/>
      <c r="OYV3" s="254"/>
      <c r="OYW3" s="254"/>
      <c r="OYX3" s="254"/>
      <c r="OYY3" s="254"/>
      <c r="OYZ3" s="254"/>
      <c r="OZA3" s="254"/>
      <c r="OZB3" s="254"/>
      <c r="OZC3" s="254"/>
      <c r="OZD3" s="254"/>
      <c r="OZE3" s="254"/>
      <c r="OZF3" s="254"/>
      <c r="OZG3" s="254"/>
      <c r="OZH3" s="254"/>
      <c r="OZI3" s="254"/>
      <c r="OZJ3" s="254"/>
      <c r="OZK3" s="254"/>
      <c r="OZL3" s="254"/>
      <c r="OZM3" s="254"/>
      <c r="OZN3" s="254"/>
      <c r="OZO3" s="254"/>
      <c r="OZP3" s="254"/>
      <c r="OZQ3" s="254"/>
      <c r="OZR3" s="254"/>
      <c r="OZS3" s="254"/>
      <c r="OZT3" s="254"/>
      <c r="OZU3" s="254"/>
      <c r="OZV3" s="254"/>
      <c r="OZW3" s="254"/>
      <c r="OZX3" s="254"/>
      <c r="OZY3" s="254"/>
      <c r="OZZ3" s="254"/>
      <c r="PAA3" s="254"/>
      <c r="PAB3" s="254"/>
      <c r="PAC3" s="254"/>
      <c r="PAD3" s="254"/>
      <c r="PAE3" s="254"/>
      <c r="PAF3" s="254"/>
      <c r="PAG3" s="254"/>
      <c r="PAH3" s="254"/>
      <c r="PAI3" s="254"/>
      <c r="PAJ3" s="254"/>
      <c r="PAK3" s="254"/>
      <c r="PAL3" s="254"/>
      <c r="PAM3" s="254"/>
      <c r="PAN3" s="254"/>
      <c r="PAO3" s="254"/>
      <c r="PAP3" s="254"/>
      <c r="PAQ3" s="254"/>
      <c r="PAR3" s="254"/>
      <c r="PAS3" s="254"/>
      <c r="PAT3" s="254"/>
      <c r="PAU3" s="254"/>
      <c r="PAV3" s="254"/>
      <c r="PAW3" s="254"/>
      <c r="PAX3" s="254"/>
      <c r="PAY3" s="254"/>
      <c r="PAZ3" s="254"/>
      <c r="PBA3" s="254"/>
      <c r="PBB3" s="254"/>
      <c r="PBC3" s="254"/>
      <c r="PBD3" s="254"/>
      <c r="PBE3" s="254"/>
      <c r="PBF3" s="254"/>
      <c r="PBG3" s="254"/>
      <c r="PBH3" s="254"/>
      <c r="PBI3" s="254"/>
      <c r="PBJ3" s="254"/>
      <c r="PBK3" s="254"/>
      <c r="PBL3" s="254"/>
      <c r="PBM3" s="254"/>
      <c r="PBN3" s="254"/>
      <c r="PBO3" s="254"/>
      <c r="PBP3" s="254"/>
      <c r="PBQ3" s="254"/>
      <c r="PBR3" s="254"/>
      <c r="PBS3" s="254"/>
      <c r="PBT3" s="254"/>
      <c r="PBU3" s="254"/>
      <c r="PBV3" s="254"/>
      <c r="PBW3" s="254"/>
      <c r="PBX3" s="254"/>
      <c r="PBY3" s="254"/>
      <c r="PBZ3" s="254"/>
      <c r="PCA3" s="254"/>
      <c r="PCB3" s="254"/>
      <c r="PCC3" s="254"/>
      <c r="PCD3" s="254"/>
      <c r="PCE3" s="254"/>
      <c r="PCF3" s="254"/>
      <c r="PCG3" s="254"/>
      <c r="PCH3" s="254"/>
      <c r="PCI3" s="254"/>
      <c r="PCJ3" s="254"/>
      <c r="PCK3" s="254"/>
      <c r="PCL3" s="254"/>
      <c r="PCM3" s="254"/>
      <c r="PCN3" s="254"/>
      <c r="PCO3" s="254"/>
      <c r="PCP3" s="254"/>
      <c r="PCQ3" s="254"/>
      <c r="PCR3" s="254"/>
      <c r="PCS3" s="254"/>
      <c r="PCT3" s="254"/>
      <c r="PCU3" s="254"/>
      <c r="PCV3" s="254"/>
      <c r="PCW3" s="254"/>
      <c r="PCX3" s="254"/>
      <c r="PCY3" s="254"/>
      <c r="PCZ3" s="254"/>
      <c r="PDA3" s="254"/>
      <c r="PDB3" s="254"/>
      <c r="PDC3" s="254"/>
      <c r="PDD3" s="254"/>
      <c r="PDE3" s="254"/>
      <c r="PDF3" s="254"/>
      <c r="PDG3" s="254"/>
      <c r="PDH3" s="254"/>
      <c r="PDI3" s="254"/>
      <c r="PDJ3" s="254"/>
      <c r="PDK3" s="254"/>
      <c r="PDL3" s="254"/>
      <c r="PDM3" s="254"/>
      <c r="PDN3" s="254"/>
      <c r="PDO3" s="254"/>
      <c r="PDP3" s="254"/>
      <c r="PDQ3" s="254"/>
      <c r="PDR3" s="254"/>
      <c r="PDS3" s="254"/>
      <c r="PDT3" s="254"/>
      <c r="PDU3" s="254"/>
      <c r="PDV3" s="254"/>
      <c r="PDW3" s="254"/>
      <c r="PDX3" s="254"/>
      <c r="PDY3" s="254"/>
      <c r="PDZ3" s="254"/>
      <c r="PEA3" s="254"/>
      <c r="PEB3" s="254"/>
      <c r="PEC3" s="254"/>
      <c r="PED3" s="254"/>
      <c r="PEE3" s="254"/>
      <c r="PEF3" s="254"/>
      <c r="PEG3" s="254"/>
      <c r="PEH3" s="254"/>
      <c r="PEI3" s="254"/>
      <c r="PEJ3" s="254"/>
      <c r="PEK3" s="254"/>
      <c r="PEL3" s="254"/>
      <c r="PEM3" s="254"/>
      <c r="PEN3" s="254"/>
      <c r="PEO3" s="254"/>
      <c r="PEP3" s="254"/>
      <c r="PEQ3" s="254"/>
      <c r="PER3" s="254"/>
      <c r="PES3" s="254"/>
      <c r="PET3" s="254"/>
      <c r="PEU3" s="254"/>
      <c r="PEV3" s="254"/>
      <c r="PEW3" s="254"/>
      <c r="PEX3" s="254"/>
      <c r="PEY3" s="254"/>
      <c r="PEZ3" s="254"/>
      <c r="PFA3" s="254"/>
      <c r="PFB3" s="254"/>
      <c r="PFC3" s="254"/>
      <c r="PFD3" s="254"/>
      <c r="PFE3" s="254"/>
      <c r="PFF3" s="254"/>
      <c r="PFG3" s="254"/>
      <c r="PFH3" s="254"/>
      <c r="PFI3" s="254"/>
      <c r="PFJ3" s="254"/>
      <c r="PFK3" s="254"/>
      <c r="PFL3" s="254"/>
      <c r="PFM3" s="254"/>
      <c r="PFN3" s="254"/>
      <c r="PFO3" s="254"/>
      <c r="PFP3" s="254"/>
      <c r="PFQ3" s="254"/>
      <c r="PFR3" s="254"/>
      <c r="PFS3" s="254"/>
      <c r="PFT3" s="254"/>
      <c r="PFU3" s="254"/>
      <c r="PFV3" s="254"/>
      <c r="PFW3" s="254"/>
      <c r="PFX3" s="254"/>
      <c r="PFY3" s="254"/>
      <c r="PFZ3" s="254"/>
      <c r="PGA3" s="254"/>
      <c r="PGB3" s="254"/>
      <c r="PGC3" s="254"/>
      <c r="PGD3" s="254"/>
      <c r="PGE3" s="254"/>
      <c r="PGF3" s="254"/>
      <c r="PGG3" s="254"/>
      <c r="PGH3" s="254"/>
      <c r="PGI3" s="254"/>
      <c r="PGJ3" s="254"/>
      <c r="PGK3" s="254"/>
      <c r="PGL3" s="254"/>
      <c r="PGM3" s="254"/>
      <c r="PGN3" s="254"/>
      <c r="PGO3" s="254"/>
      <c r="PGP3" s="254"/>
      <c r="PGQ3" s="254"/>
      <c r="PGR3" s="254"/>
      <c r="PGS3" s="254"/>
      <c r="PGT3" s="254"/>
      <c r="PGU3" s="254"/>
      <c r="PGV3" s="254"/>
      <c r="PGW3" s="254"/>
      <c r="PGX3" s="254"/>
      <c r="PGY3" s="254"/>
      <c r="PGZ3" s="254"/>
      <c r="PHA3" s="254"/>
      <c r="PHB3" s="254"/>
      <c r="PHC3" s="254"/>
      <c r="PHD3" s="254"/>
      <c r="PHE3" s="254"/>
      <c r="PHF3" s="254"/>
      <c r="PHG3" s="254"/>
      <c r="PHH3" s="254"/>
      <c r="PHI3" s="254"/>
      <c r="PHJ3" s="254"/>
      <c r="PHK3" s="254"/>
      <c r="PHL3" s="254"/>
      <c r="PHM3" s="254"/>
      <c r="PHN3" s="254"/>
      <c r="PHO3" s="254"/>
      <c r="PHP3" s="254"/>
      <c r="PHQ3" s="254"/>
      <c r="PHR3" s="254"/>
      <c r="PHS3" s="254"/>
      <c r="PHT3" s="254"/>
      <c r="PHU3" s="254"/>
      <c r="PHV3" s="254"/>
      <c r="PHW3" s="254"/>
      <c r="PHX3" s="254"/>
      <c r="PHY3" s="254"/>
      <c r="PHZ3" s="254"/>
      <c r="PIA3" s="254"/>
      <c r="PIB3" s="254"/>
      <c r="PIC3" s="254"/>
      <c r="PID3" s="254"/>
      <c r="PIE3" s="254"/>
      <c r="PIF3" s="254"/>
      <c r="PIG3" s="254"/>
      <c r="PIH3" s="254"/>
      <c r="PII3" s="254"/>
      <c r="PIJ3" s="254"/>
      <c r="PIK3" s="254"/>
      <c r="PIL3" s="254"/>
      <c r="PIM3" s="254"/>
      <c r="PIN3" s="254"/>
      <c r="PIO3" s="254"/>
      <c r="PIP3" s="254"/>
      <c r="PIQ3" s="254"/>
      <c r="PIR3" s="254"/>
      <c r="PIS3" s="254"/>
      <c r="PIT3" s="254"/>
      <c r="PIU3" s="254"/>
      <c r="PIV3" s="254"/>
      <c r="PIW3" s="254"/>
      <c r="PIX3" s="254"/>
      <c r="PIY3" s="254"/>
      <c r="PIZ3" s="254"/>
      <c r="PJA3" s="254"/>
      <c r="PJB3" s="254"/>
      <c r="PJC3" s="254"/>
      <c r="PJD3" s="254"/>
      <c r="PJE3" s="254"/>
      <c r="PJF3" s="254"/>
      <c r="PJG3" s="254"/>
      <c r="PJH3" s="254"/>
      <c r="PJI3" s="254"/>
      <c r="PJJ3" s="254"/>
      <c r="PJK3" s="254"/>
      <c r="PJL3" s="254"/>
      <c r="PJM3" s="254"/>
      <c r="PJN3" s="254"/>
      <c r="PJO3" s="254"/>
      <c r="PJP3" s="254"/>
      <c r="PJQ3" s="254"/>
      <c r="PJR3" s="254"/>
      <c r="PJS3" s="254"/>
      <c r="PJT3" s="254"/>
      <c r="PJU3" s="254"/>
      <c r="PJV3" s="254"/>
      <c r="PJW3" s="254"/>
      <c r="PJX3" s="254"/>
      <c r="PJY3" s="254"/>
      <c r="PJZ3" s="254"/>
      <c r="PKA3" s="254"/>
      <c r="PKB3" s="254"/>
      <c r="PKC3" s="254"/>
      <c r="PKD3" s="254"/>
      <c r="PKE3" s="254"/>
      <c r="PKF3" s="254"/>
      <c r="PKG3" s="254"/>
      <c r="PKH3" s="254"/>
      <c r="PKI3" s="254"/>
      <c r="PKJ3" s="254"/>
      <c r="PKK3" s="254"/>
      <c r="PKL3" s="254"/>
      <c r="PKM3" s="254"/>
      <c r="PKN3" s="254"/>
      <c r="PKO3" s="254"/>
      <c r="PKP3" s="254"/>
      <c r="PKQ3" s="254"/>
      <c r="PKR3" s="254"/>
      <c r="PKS3" s="254"/>
      <c r="PKT3" s="254"/>
      <c r="PKU3" s="254"/>
      <c r="PKV3" s="254"/>
      <c r="PKW3" s="254"/>
      <c r="PKX3" s="254"/>
      <c r="PKY3" s="254"/>
      <c r="PKZ3" s="254"/>
      <c r="PLA3" s="254"/>
      <c r="PLB3" s="254"/>
      <c r="PLC3" s="254"/>
      <c r="PLD3" s="254"/>
      <c r="PLE3" s="254"/>
      <c r="PLF3" s="254"/>
      <c r="PLG3" s="254"/>
      <c r="PLH3" s="254"/>
      <c r="PLI3" s="254"/>
      <c r="PLJ3" s="254"/>
      <c r="PLK3" s="254"/>
      <c r="PLL3" s="254"/>
      <c r="PLM3" s="254"/>
      <c r="PLN3" s="254"/>
      <c r="PLO3" s="254"/>
      <c r="PLP3" s="254"/>
      <c r="PLQ3" s="254"/>
      <c r="PLR3" s="254"/>
      <c r="PLS3" s="254"/>
      <c r="PLT3" s="254"/>
      <c r="PLU3" s="254"/>
      <c r="PLV3" s="254"/>
      <c r="PLW3" s="254"/>
      <c r="PLX3" s="254"/>
      <c r="PLY3" s="254"/>
      <c r="PLZ3" s="254"/>
      <c r="PMA3" s="254"/>
      <c r="PMB3" s="254"/>
      <c r="PMC3" s="254"/>
      <c r="PMD3" s="254"/>
      <c r="PME3" s="254"/>
      <c r="PMF3" s="254"/>
      <c r="PMG3" s="254"/>
      <c r="PMH3" s="254"/>
      <c r="PMI3" s="254"/>
      <c r="PMJ3" s="254"/>
      <c r="PMK3" s="254"/>
      <c r="PML3" s="254"/>
      <c r="PMM3" s="254"/>
      <c r="PMN3" s="254"/>
      <c r="PMO3" s="254"/>
      <c r="PMP3" s="254"/>
      <c r="PMQ3" s="254"/>
      <c r="PMR3" s="254"/>
      <c r="PMS3" s="254"/>
      <c r="PMT3" s="254"/>
      <c r="PMU3" s="254"/>
      <c r="PMV3" s="254"/>
      <c r="PMW3" s="254"/>
      <c r="PMX3" s="254"/>
      <c r="PMY3" s="254"/>
      <c r="PMZ3" s="254"/>
      <c r="PNA3" s="254"/>
      <c r="PNB3" s="254"/>
      <c r="PNC3" s="254"/>
      <c r="PND3" s="254"/>
      <c r="PNE3" s="254"/>
      <c r="PNF3" s="254"/>
      <c r="PNG3" s="254"/>
      <c r="PNH3" s="254"/>
      <c r="PNI3" s="254"/>
      <c r="PNJ3" s="254"/>
      <c r="PNK3" s="254"/>
      <c r="PNL3" s="254"/>
      <c r="PNM3" s="254"/>
      <c r="PNN3" s="254"/>
      <c r="PNO3" s="254"/>
      <c r="PNP3" s="254"/>
      <c r="PNQ3" s="254"/>
      <c r="PNR3" s="254"/>
      <c r="PNS3" s="254"/>
      <c r="PNT3" s="254"/>
      <c r="PNU3" s="254"/>
      <c r="PNV3" s="254"/>
      <c r="PNW3" s="254"/>
      <c r="PNX3" s="254"/>
      <c r="PNY3" s="254"/>
      <c r="PNZ3" s="254"/>
      <c r="POA3" s="254"/>
      <c r="POB3" s="254"/>
      <c r="POC3" s="254"/>
      <c r="POD3" s="254"/>
      <c r="POE3" s="254"/>
      <c r="POF3" s="254"/>
      <c r="POG3" s="254"/>
      <c r="POH3" s="254"/>
      <c r="POI3" s="254"/>
      <c r="POJ3" s="254"/>
      <c r="POK3" s="254"/>
      <c r="POL3" s="254"/>
      <c r="POM3" s="254"/>
      <c r="PON3" s="254"/>
      <c r="POO3" s="254"/>
      <c r="POP3" s="254"/>
      <c r="POQ3" s="254"/>
      <c r="POR3" s="254"/>
      <c r="POS3" s="254"/>
      <c r="POT3" s="254"/>
      <c r="POU3" s="254"/>
      <c r="POV3" s="254"/>
      <c r="POW3" s="254"/>
      <c r="POX3" s="254"/>
      <c r="POY3" s="254"/>
      <c r="POZ3" s="254"/>
      <c r="PPA3" s="254"/>
      <c r="PPB3" s="254"/>
      <c r="PPC3" s="254"/>
      <c r="PPD3" s="254"/>
      <c r="PPE3" s="254"/>
      <c r="PPF3" s="254"/>
      <c r="PPG3" s="254"/>
      <c r="PPH3" s="254"/>
      <c r="PPI3" s="254"/>
      <c r="PPJ3" s="254"/>
      <c r="PPK3" s="254"/>
      <c r="PPL3" s="254"/>
      <c r="PPM3" s="254"/>
      <c r="PPN3" s="254"/>
      <c r="PPO3" s="254"/>
      <c r="PPP3" s="254"/>
      <c r="PPQ3" s="254"/>
      <c r="PPR3" s="254"/>
      <c r="PPS3" s="254"/>
      <c r="PPT3" s="254"/>
      <c r="PPU3" s="254"/>
      <c r="PPV3" s="254"/>
      <c r="PPW3" s="254"/>
      <c r="PPX3" s="254"/>
      <c r="PPY3" s="254"/>
      <c r="PPZ3" s="254"/>
      <c r="PQA3" s="254"/>
      <c r="PQB3" s="254"/>
      <c r="PQC3" s="254"/>
      <c r="PQD3" s="254"/>
      <c r="PQE3" s="254"/>
      <c r="PQF3" s="254"/>
      <c r="PQG3" s="254"/>
      <c r="PQH3" s="254"/>
      <c r="PQI3" s="254"/>
      <c r="PQJ3" s="254"/>
      <c r="PQK3" s="254"/>
      <c r="PQL3" s="254"/>
      <c r="PQM3" s="254"/>
      <c r="PQN3" s="254"/>
      <c r="PQO3" s="254"/>
      <c r="PQP3" s="254"/>
      <c r="PQQ3" s="254"/>
      <c r="PQR3" s="254"/>
      <c r="PQS3" s="254"/>
      <c r="PQT3" s="254"/>
      <c r="PQU3" s="254"/>
      <c r="PQV3" s="254"/>
      <c r="PQW3" s="254"/>
      <c r="PQX3" s="254"/>
      <c r="PQY3" s="254"/>
      <c r="PQZ3" s="254"/>
      <c r="PRA3" s="254"/>
      <c r="PRB3" s="254"/>
      <c r="PRC3" s="254"/>
      <c r="PRD3" s="254"/>
      <c r="PRE3" s="254"/>
      <c r="PRF3" s="254"/>
      <c r="PRG3" s="254"/>
      <c r="PRH3" s="254"/>
      <c r="PRI3" s="254"/>
      <c r="PRJ3" s="254"/>
      <c r="PRK3" s="254"/>
      <c r="PRL3" s="254"/>
      <c r="PRM3" s="254"/>
      <c r="PRN3" s="254"/>
      <c r="PRO3" s="254"/>
      <c r="PRP3" s="254"/>
      <c r="PRQ3" s="254"/>
      <c r="PRR3" s="254"/>
      <c r="PRS3" s="254"/>
      <c r="PRT3" s="254"/>
      <c r="PRU3" s="254"/>
      <c r="PRV3" s="254"/>
      <c r="PRW3" s="254"/>
      <c r="PRX3" s="254"/>
      <c r="PRY3" s="254"/>
      <c r="PRZ3" s="254"/>
      <c r="PSA3" s="254"/>
      <c r="PSB3" s="254"/>
      <c r="PSC3" s="254"/>
      <c r="PSD3" s="254"/>
      <c r="PSE3" s="254"/>
      <c r="PSF3" s="254"/>
      <c r="PSG3" s="254"/>
      <c r="PSH3" s="254"/>
      <c r="PSI3" s="254"/>
      <c r="PSJ3" s="254"/>
      <c r="PSK3" s="254"/>
      <c r="PSL3" s="254"/>
      <c r="PSM3" s="254"/>
      <c r="PSN3" s="254"/>
      <c r="PSO3" s="254"/>
      <c r="PSP3" s="254"/>
      <c r="PSQ3" s="254"/>
      <c r="PSR3" s="254"/>
      <c r="PSS3" s="254"/>
      <c r="PST3" s="254"/>
      <c r="PSU3" s="254"/>
      <c r="PSV3" s="254"/>
      <c r="PSW3" s="254"/>
      <c r="PSX3" s="254"/>
      <c r="PSY3" s="254"/>
      <c r="PSZ3" s="254"/>
      <c r="PTA3" s="254"/>
      <c r="PTB3" s="254"/>
      <c r="PTC3" s="254"/>
      <c r="PTD3" s="254"/>
      <c r="PTE3" s="254"/>
      <c r="PTF3" s="254"/>
      <c r="PTG3" s="254"/>
      <c r="PTH3" s="254"/>
      <c r="PTI3" s="254"/>
      <c r="PTJ3" s="254"/>
      <c r="PTK3" s="254"/>
      <c r="PTL3" s="254"/>
      <c r="PTM3" s="254"/>
      <c r="PTN3" s="254"/>
      <c r="PTO3" s="254"/>
      <c r="PTP3" s="254"/>
      <c r="PTQ3" s="254"/>
      <c r="PTR3" s="254"/>
      <c r="PTS3" s="254"/>
      <c r="PTT3" s="254"/>
      <c r="PTU3" s="254"/>
      <c r="PTV3" s="254"/>
      <c r="PTW3" s="254"/>
      <c r="PTX3" s="254"/>
      <c r="PTY3" s="254"/>
      <c r="PTZ3" s="254"/>
      <c r="PUA3" s="254"/>
      <c r="PUB3" s="254"/>
      <c r="PUC3" s="254"/>
      <c r="PUD3" s="254"/>
      <c r="PUE3" s="254"/>
      <c r="PUF3" s="254"/>
      <c r="PUG3" s="254"/>
      <c r="PUH3" s="254"/>
      <c r="PUI3" s="254"/>
      <c r="PUJ3" s="254"/>
      <c r="PUK3" s="254"/>
      <c r="PUL3" s="254"/>
      <c r="PUM3" s="254"/>
      <c r="PUN3" s="254"/>
      <c r="PUO3" s="254"/>
      <c r="PUP3" s="254"/>
      <c r="PUQ3" s="254"/>
      <c r="PUR3" s="254"/>
      <c r="PUS3" s="254"/>
      <c r="PUT3" s="254"/>
      <c r="PUU3" s="254"/>
      <c r="PUV3" s="254"/>
      <c r="PUW3" s="254"/>
      <c r="PUX3" s="254"/>
      <c r="PUY3" s="254"/>
      <c r="PUZ3" s="254"/>
      <c r="PVA3" s="254"/>
      <c r="PVB3" s="254"/>
      <c r="PVC3" s="254"/>
      <c r="PVD3" s="254"/>
      <c r="PVE3" s="254"/>
      <c r="PVF3" s="254"/>
      <c r="PVG3" s="254"/>
      <c r="PVH3" s="254"/>
      <c r="PVI3" s="254"/>
      <c r="PVJ3" s="254"/>
      <c r="PVK3" s="254"/>
      <c r="PVL3" s="254"/>
      <c r="PVM3" s="254"/>
      <c r="PVN3" s="254"/>
      <c r="PVO3" s="254"/>
      <c r="PVP3" s="254"/>
      <c r="PVQ3" s="254"/>
      <c r="PVR3" s="254"/>
      <c r="PVS3" s="254"/>
      <c r="PVT3" s="254"/>
      <c r="PVU3" s="254"/>
      <c r="PVV3" s="254"/>
      <c r="PVW3" s="254"/>
      <c r="PVX3" s="254"/>
      <c r="PVY3" s="254"/>
      <c r="PVZ3" s="254"/>
      <c r="PWA3" s="254"/>
      <c r="PWB3" s="254"/>
      <c r="PWC3" s="254"/>
      <c r="PWD3" s="254"/>
      <c r="PWE3" s="254"/>
      <c r="PWF3" s="254"/>
      <c r="PWG3" s="254"/>
      <c r="PWH3" s="254"/>
      <c r="PWI3" s="254"/>
      <c r="PWJ3" s="254"/>
      <c r="PWK3" s="254"/>
      <c r="PWL3" s="254"/>
      <c r="PWM3" s="254"/>
      <c r="PWN3" s="254"/>
      <c r="PWO3" s="254"/>
      <c r="PWP3" s="254"/>
      <c r="PWQ3" s="254"/>
      <c r="PWR3" s="254"/>
      <c r="PWS3" s="254"/>
      <c r="PWT3" s="254"/>
      <c r="PWU3" s="254"/>
      <c r="PWV3" s="254"/>
      <c r="PWW3" s="254"/>
      <c r="PWX3" s="254"/>
      <c r="PWY3" s="254"/>
      <c r="PWZ3" s="254"/>
      <c r="PXA3" s="254"/>
      <c r="PXB3" s="254"/>
      <c r="PXC3" s="254"/>
      <c r="PXD3" s="254"/>
      <c r="PXE3" s="254"/>
      <c r="PXF3" s="254"/>
      <c r="PXG3" s="254"/>
      <c r="PXH3" s="254"/>
      <c r="PXI3" s="254"/>
      <c r="PXJ3" s="254"/>
      <c r="PXK3" s="254"/>
      <c r="PXL3" s="254"/>
      <c r="PXM3" s="254"/>
      <c r="PXN3" s="254"/>
      <c r="PXO3" s="254"/>
      <c r="PXP3" s="254"/>
      <c r="PXQ3" s="254"/>
      <c r="PXR3" s="254"/>
      <c r="PXS3" s="254"/>
      <c r="PXT3" s="254"/>
      <c r="PXU3" s="254"/>
      <c r="PXV3" s="254"/>
      <c r="PXW3" s="254"/>
      <c r="PXX3" s="254"/>
      <c r="PXY3" s="254"/>
      <c r="PXZ3" s="254"/>
      <c r="PYA3" s="254"/>
      <c r="PYB3" s="254"/>
      <c r="PYC3" s="254"/>
      <c r="PYD3" s="254"/>
      <c r="PYE3" s="254"/>
      <c r="PYF3" s="254"/>
      <c r="PYG3" s="254"/>
      <c r="PYH3" s="254"/>
      <c r="PYI3" s="254"/>
      <c r="PYJ3" s="254"/>
      <c r="PYK3" s="254"/>
      <c r="PYL3" s="254"/>
      <c r="PYM3" s="254"/>
      <c r="PYN3" s="254"/>
      <c r="PYO3" s="254"/>
      <c r="PYP3" s="254"/>
      <c r="PYQ3" s="254"/>
      <c r="PYR3" s="254"/>
      <c r="PYS3" s="254"/>
      <c r="PYT3" s="254"/>
      <c r="PYU3" s="254"/>
      <c r="PYV3" s="254"/>
      <c r="PYW3" s="254"/>
      <c r="PYX3" s="254"/>
      <c r="PYY3" s="254"/>
      <c r="PYZ3" s="254"/>
      <c r="PZA3" s="254"/>
      <c r="PZB3" s="254"/>
      <c r="PZC3" s="254"/>
      <c r="PZD3" s="254"/>
      <c r="PZE3" s="254"/>
      <c r="PZF3" s="254"/>
      <c r="PZG3" s="254"/>
      <c r="PZH3" s="254"/>
      <c r="PZI3" s="254"/>
      <c r="PZJ3" s="254"/>
      <c r="PZK3" s="254"/>
      <c r="PZL3" s="254"/>
      <c r="PZM3" s="254"/>
      <c r="PZN3" s="254"/>
      <c r="PZO3" s="254"/>
      <c r="PZP3" s="254"/>
      <c r="PZQ3" s="254"/>
      <c r="PZR3" s="254"/>
      <c r="PZS3" s="254"/>
      <c r="PZT3" s="254"/>
      <c r="PZU3" s="254"/>
      <c r="PZV3" s="254"/>
      <c r="PZW3" s="254"/>
      <c r="PZX3" s="254"/>
      <c r="PZY3" s="254"/>
      <c r="PZZ3" s="254"/>
      <c r="QAA3" s="254"/>
      <c r="QAB3" s="254"/>
      <c r="QAC3" s="254"/>
      <c r="QAD3" s="254"/>
      <c r="QAE3" s="254"/>
      <c r="QAF3" s="254"/>
      <c r="QAG3" s="254"/>
      <c r="QAH3" s="254"/>
      <c r="QAI3" s="254"/>
      <c r="QAJ3" s="254"/>
      <c r="QAK3" s="254"/>
      <c r="QAL3" s="254"/>
      <c r="QAM3" s="254"/>
      <c r="QAN3" s="254"/>
      <c r="QAO3" s="254"/>
      <c r="QAP3" s="254"/>
      <c r="QAQ3" s="254"/>
      <c r="QAR3" s="254"/>
      <c r="QAS3" s="254"/>
      <c r="QAT3" s="254"/>
      <c r="QAU3" s="254"/>
      <c r="QAV3" s="254"/>
      <c r="QAW3" s="254"/>
      <c r="QAX3" s="254"/>
      <c r="QAY3" s="254"/>
      <c r="QAZ3" s="254"/>
      <c r="QBA3" s="254"/>
      <c r="QBB3" s="254"/>
      <c r="QBC3" s="254"/>
      <c r="QBD3" s="254"/>
      <c r="QBE3" s="254"/>
      <c r="QBF3" s="254"/>
      <c r="QBG3" s="254"/>
      <c r="QBH3" s="254"/>
      <c r="QBI3" s="254"/>
      <c r="QBJ3" s="254"/>
      <c r="QBK3" s="254"/>
      <c r="QBL3" s="254"/>
      <c r="QBM3" s="254"/>
      <c r="QBN3" s="254"/>
      <c r="QBO3" s="254"/>
      <c r="QBP3" s="254"/>
      <c r="QBQ3" s="254"/>
      <c r="QBR3" s="254"/>
      <c r="QBS3" s="254"/>
      <c r="QBT3" s="254"/>
      <c r="QBU3" s="254"/>
      <c r="QBV3" s="254"/>
      <c r="QBW3" s="254"/>
      <c r="QBX3" s="254"/>
      <c r="QBY3" s="254"/>
      <c r="QBZ3" s="254"/>
      <c r="QCA3" s="254"/>
      <c r="QCB3" s="254"/>
      <c r="QCC3" s="254"/>
      <c r="QCD3" s="254"/>
      <c r="QCE3" s="254"/>
      <c r="QCF3" s="254"/>
      <c r="QCG3" s="254"/>
      <c r="QCH3" s="254"/>
      <c r="QCI3" s="254"/>
      <c r="QCJ3" s="254"/>
      <c r="QCK3" s="254"/>
      <c r="QCL3" s="254"/>
      <c r="QCM3" s="254"/>
      <c r="QCN3" s="254"/>
      <c r="QCO3" s="254"/>
      <c r="QCP3" s="254"/>
      <c r="QCQ3" s="254"/>
      <c r="QCR3" s="254"/>
      <c r="QCS3" s="254"/>
      <c r="QCT3" s="254"/>
      <c r="QCU3" s="254"/>
      <c r="QCV3" s="254"/>
      <c r="QCW3" s="254"/>
      <c r="QCX3" s="254"/>
      <c r="QCY3" s="254"/>
      <c r="QCZ3" s="254"/>
      <c r="QDA3" s="254"/>
      <c r="QDB3" s="254"/>
      <c r="QDC3" s="254"/>
      <c r="QDD3" s="254"/>
      <c r="QDE3" s="254"/>
      <c r="QDF3" s="254"/>
      <c r="QDG3" s="254"/>
      <c r="QDH3" s="254"/>
      <c r="QDI3" s="254"/>
      <c r="QDJ3" s="254"/>
      <c r="QDK3" s="254"/>
      <c r="QDL3" s="254"/>
      <c r="QDM3" s="254"/>
      <c r="QDN3" s="254"/>
      <c r="QDO3" s="254"/>
      <c r="QDP3" s="254"/>
      <c r="QDQ3" s="254"/>
      <c r="QDR3" s="254"/>
      <c r="QDS3" s="254"/>
      <c r="QDT3" s="254"/>
      <c r="QDU3" s="254"/>
      <c r="QDV3" s="254"/>
      <c r="QDW3" s="254"/>
      <c r="QDX3" s="254"/>
      <c r="QDY3" s="254"/>
      <c r="QDZ3" s="254"/>
      <c r="QEA3" s="254"/>
      <c r="QEB3" s="254"/>
      <c r="QEC3" s="254"/>
      <c r="QED3" s="254"/>
      <c r="QEE3" s="254"/>
      <c r="QEF3" s="254"/>
      <c r="QEG3" s="254"/>
      <c r="QEH3" s="254"/>
      <c r="QEI3" s="254"/>
      <c r="QEJ3" s="254"/>
      <c r="QEK3" s="254"/>
      <c r="QEL3" s="254"/>
      <c r="QEM3" s="254"/>
      <c r="QEN3" s="254"/>
      <c r="QEO3" s="254"/>
      <c r="QEP3" s="254"/>
      <c r="QEQ3" s="254"/>
      <c r="QER3" s="254"/>
      <c r="QES3" s="254"/>
      <c r="QET3" s="254"/>
      <c r="QEU3" s="254"/>
      <c r="QEV3" s="254"/>
      <c r="QEW3" s="254"/>
      <c r="QEX3" s="254"/>
      <c r="QEY3" s="254"/>
      <c r="QEZ3" s="254"/>
      <c r="QFA3" s="254"/>
      <c r="QFB3" s="254"/>
      <c r="QFC3" s="254"/>
      <c r="QFD3" s="254"/>
      <c r="QFE3" s="254"/>
      <c r="QFF3" s="254"/>
      <c r="QFG3" s="254"/>
      <c r="QFH3" s="254"/>
      <c r="QFI3" s="254"/>
      <c r="QFJ3" s="254"/>
      <c r="QFK3" s="254"/>
      <c r="QFL3" s="254"/>
      <c r="QFM3" s="254"/>
      <c r="QFN3" s="254"/>
      <c r="QFO3" s="254"/>
      <c r="QFP3" s="254"/>
      <c r="QFQ3" s="254"/>
      <c r="QFR3" s="254"/>
      <c r="QFS3" s="254"/>
      <c r="QFT3" s="254"/>
      <c r="QFU3" s="254"/>
      <c r="QFV3" s="254"/>
      <c r="QFW3" s="254"/>
      <c r="QFX3" s="254"/>
      <c r="QFY3" s="254"/>
      <c r="QFZ3" s="254"/>
      <c r="QGA3" s="254"/>
      <c r="QGB3" s="254"/>
      <c r="QGC3" s="254"/>
      <c r="QGD3" s="254"/>
      <c r="QGE3" s="254"/>
      <c r="QGF3" s="254"/>
      <c r="QGG3" s="254"/>
      <c r="QGH3" s="254"/>
      <c r="QGI3" s="254"/>
      <c r="QGJ3" s="254"/>
      <c r="QGK3" s="254"/>
      <c r="QGL3" s="254"/>
      <c r="QGM3" s="254"/>
      <c r="QGN3" s="254"/>
      <c r="QGO3" s="254"/>
      <c r="QGP3" s="254"/>
      <c r="QGQ3" s="254"/>
      <c r="QGR3" s="254"/>
      <c r="QGS3" s="254"/>
      <c r="QGT3" s="254"/>
      <c r="QGU3" s="254"/>
      <c r="QGV3" s="254"/>
      <c r="QGW3" s="254"/>
      <c r="QGX3" s="254"/>
      <c r="QGY3" s="254"/>
      <c r="QGZ3" s="254"/>
      <c r="QHA3" s="254"/>
      <c r="QHB3" s="254"/>
      <c r="QHC3" s="254"/>
      <c r="QHD3" s="254"/>
      <c r="QHE3" s="254"/>
      <c r="QHF3" s="254"/>
      <c r="QHG3" s="254"/>
      <c r="QHH3" s="254"/>
      <c r="QHI3" s="254"/>
      <c r="QHJ3" s="254"/>
      <c r="QHK3" s="254"/>
      <c r="QHL3" s="254"/>
      <c r="QHM3" s="254"/>
      <c r="QHN3" s="254"/>
      <c r="QHO3" s="254"/>
      <c r="QHP3" s="254"/>
      <c r="QHQ3" s="254"/>
      <c r="QHR3" s="254"/>
      <c r="QHS3" s="254"/>
      <c r="QHT3" s="254"/>
      <c r="QHU3" s="254"/>
      <c r="QHV3" s="254"/>
      <c r="QHW3" s="254"/>
      <c r="QHX3" s="254"/>
      <c r="QHY3" s="254"/>
      <c r="QHZ3" s="254"/>
      <c r="QIA3" s="254"/>
      <c r="QIB3" s="254"/>
      <c r="QIC3" s="254"/>
      <c r="QID3" s="254"/>
      <c r="QIE3" s="254"/>
      <c r="QIF3" s="254"/>
      <c r="QIG3" s="254"/>
      <c r="QIH3" s="254"/>
      <c r="QII3" s="254"/>
      <c r="QIJ3" s="254"/>
      <c r="QIK3" s="254"/>
      <c r="QIL3" s="254"/>
      <c r="QIM3" s="254"/>
      <c r="QIN3" s="254"/>
      <c r="QIO3" s="254"/>
      <c r="QIP3" s="254"/>
      <c r="QIQ3" s="254"/>
      <c r="QIR3" s="254"/>
      <c r="QIS3" s="254"/>
      <c r="QIT3" s="254"/>
      <c r="QIU3" s="254"/>
      <c r="QIV3" s="254"/>
      <c r="QIW3" s="254"/>
      <c r="QIX3" s="254"/>
      <c r="QIY3" s="254"/>
      <c r="QIZ3" s="254"/>
      <c r="QJA3" s="254"/>
      <c r="QJB3" s="254"/>
      <c r="QJC3" s="254"/>
      <c r="QJD3" s="254"/>
      <c r="QJE3" s="254"/>
      <c r="QJF3" s="254"/>
      <c r="QJG3" s="254"/>
      <c r="QJH3" s="254"/>
      <c r="QJI3" s="254"/>
      <c r="QJJ3" s="254"/>
      <c r="QJK3" s="254"/>
      <c r="QJL3" s="254"/>
      <c r="QJM3" s="254"/>
      <c r="QJN3" s="254"/>
      <c r="QJO3" s="254"/>
      <c r="QJP3" s="254"/>
      <c r="QJQ3" s="254"/>
      <c r="QJR3" s="254"/>
      <c r="QJS3" s="254"/>
      <c r="QJT3" s="254"/>
      <c r="QJU3" s="254"/>
      <c r="QJV3" s="254"/>
      <c r="QJW3" s="254"/>
      <c r="QJX3" s="254"/>
      <c r="QJY3" s="254"/>
      <c r="QJZ3" s="254"/>
      <c r="QKA3" s="254"/>
      <c r="QKB3" s="254"/>
      <c r="QKC3" s="254"/>
      <c r="QKD3" s="254"/>
      <c r="QKE3" s="254"/>
      <c r="QKF3" s="254"/>
      <c r="QKG3" s="254"/>
      <c r="QKH3" s="254"/>
      <c r="QKI3" s="254"/>
      <c r="QKJ3" s="254"/>
      <c r="QKK3" s="254"/>
      <c r="QKL3" s="254"/>
      <c r="QKM3" s="254"/>
      <c r="QKN3" s="254"/>
      <c r="QKO3" s="254"/>
      <c r="QKP3" s="254"/>
      <c r="QKQ3" s="254"/>
      <c r="QKR3" s="254"/>
      <c r="QKS3" s="254"/>
      <c r="QKT3" s="254"/>
      <c r="QKU3" s="254"/>
      <c r="QKV3" s="254"/>
      <c r="QKW3" s="254"/>
      <c r="QKX3" s="254"/>
      <c r="QKY3" s="254"/>
      <c r="QKZ3" s="254"/>
      <c r="QLA3" s="254"/>
      <c r="QLB3" s="254"/>
      <c r="QLC3" s="254"/>
      <c r="QLD3" s="254"/>
      <c r="QLE3" s="254"/>
      <c r="QLF3" s="254"/>
      <c r="QLG3" s="254"/>
      <c r="QLH3" s="254"/>
      <c r="QLI3" s="254"/>
      <c r="QLJ3" s="254"/>
      <c r="QLK3" s="254"/>
      <c r="QLL3" s="254"/>
      <c r="QLM3" s="254"/>
      <c r="QLN3" s="254"/>
      <c r="QLO3" s="254"/>
      <c r="QLP3" s="254"/>
      <c r="QLQ3" s="254"/>
      <c r="QLR3" s="254"/>
      <c r="QLS3" s="254"/>
      <c r="QLT3" s="254"/>
      <c r="QLU3" s="254"/>
      <c r="QLV3" s="254"/>
      <c r="QLW3" s="254"/>
      <c r="QLX3" s="254"/>
      <c r="QLY3" s="254"/>
      <c r="QLZ3" s="254"/>
      <c r="QMA3" s="254"/>
      <c r="QMB3" s="254"/>
      <c r="QMC3" s="254"/>
      <c r="QMD3" s="254"/>
      <c r="QME3" s="254"/>
      <c r="QMF3" s="254"/>
      <c r="QMG3" s="254"/>
      <c r="QMH3" s="254"/>
      <c r="QMI3" s="254"/>
      <c r="QMJ3" s="254"/>
      <c r="QMK3" s="254"/>
      <c r="QML3" s="254"/>
      <c r="QMM3" s="254"/>
      <c r="QMN3" s="254"/>
      <c r="QMO3" s="254"/>
      <c r="QMP3" s="254"/>
      <c r="QMQ3" s="254"/>
      <c r="QMR3" s="254"/>
      <c r="QMS3" s="254"/>
      <c r="QMT3" s="254"/>
      <c r="QMU3" s="254"/>
      <c r="QMV3" s="254"/>
      <c r="QMW3" s="254"/>
      <c r="QMX3" s="254"/>
      <c r="QMY3" s="254"/>
      <c r="QMZ3" s="254"/>
      <c r="QNA3" s="254"/>
      <c r="QNB3" s="254"/>
      <c r="QNC3" s="254"/>
      <c r="QND3" s="254"/>
      <c r="QNE3" s="254"/>
      <c r="QNF3" s="254"/>
      <c r="QNG3" s="254"/>
      <c r="QNH3" s="254"/>
      <c r="QNI3" s="254"/>
      <c r="QNJ3" s="254"/>
      <c r="QNK3" s="254"/>
      <c r="QNL3" s="254"/>
      <c r="QNM3" s="254"/>
      <c r="QNN3" s="254"/>
      <c r="QNO3" s="254"/>
      <c r="QNP3" s="254"/>
      <c r="QNQ3" s="254"/>
      <c r="QNR3" s="254"/>
      <c r="QNS3" s="254"/>
      <c r="QNT3" s="254"/>
      <c r="QNU3" s="254"/>
      <c r="QNV3" s="254"/>
      <c r="QNW3" s="254"/>
      <c r="QNX3" s="254"/>
      <c r="QNY3" s="254"/>
      <c r="QNZ3" s="254"/>
      <c r="QOA3" s="254"/>
      <c r="QOB3" s="254"/>
      <c r="QOC3" s="254"/>
      <c r="QOD3" s="254"/>
      <c r="QOE3" s="254"/>
      <c r="QOF3" s="254"/>
      <c r="QOG3" s="254"/>
      <c r="QOH3" s="254"/>
      <c r="QOI3" s="254"/>
      <c r="QOJ3" s="254"/>
      <c r="QOK3" s="254"/>
      <c r="QOL3" s="254"/>
      <c r="QOM3" s="254"/>
      <c r="QON3" s="254"/>
      <c r="QOO3" s="254"/>
      <c r="QOP3" s="254"/>
      <c r="QOQ3" s="254"/>
      <c r="QOR3" s="254"/>
      <c r="QOS3" s="254"/>
      <c r="QOT3" s="254"/>
      <c r="QOU3" s="254"/>
      <c r="QOV3" s="254"/>
      <c r="QOW3" s="254"/>
      <c r="QOX3" s="254"/>
      <c r="QOY3" s="254"/>
      <c r="QOZ3" s="254"/>
      <c r="QPA3" s="254"/>
      <c r="QPB3" s="254"/>
      <c r="QPC3" s="254"/>
      <c r="QPD3" s="254"/>
      <c r="QPE3" s="254"/>
      <c r="QPF3" s="254"/>
      <c r="QPG3" s="254"/>
      <c r="QPH3" s="254"/>
      <c r="QPI3" s="254"/>
      <c r="QPJ3" s="254"/>
      <c r="QPK3" s="254"/>
      <c r="QPL3" s="254"/>
      <c r="QPM3" s="254"/>
      <c r="QPN3" s="254"/>
      <c r="QPO3" s="254"/>
      <c r="QPP3" s="254"/>
      <c r="QPQ3" s="254"/>
      <c r="QPR3" s="254"/>
      <c r="QPS3" s="254"/>
      <c r="QPT3" s="254"/>
      <c r="QPU3" s="254"/>
      <c r="QPV3" s="254"/>
      <c r="QPW3" s="254"/>
      <c r="QPX3" s="254"/>
      <c r="QPY3" s="254"/>
      <c r="QPZ3" s="254"/>
      <c r="QQA3" s="254"/>
      <c r="QQB3" s="254"/>
      <c r="QQC3" s="254"/>
      <c r="QQD3" s="254"/>
      <c r="QQE3" s="254"/>
      <c r="QQF3" s="254"/>
      <c r="QQG3" s="254"/>
      <c r="QQH3" s="254"/>
      <c r="QQI3" s="254"/>
      <c r="QQJ3" s="254"/>
      <c r="QQK3" s="254"/>
      <c r="QQL3" s="254"/>
      <c r="QQM3" s="254"/>
      <c r="QQN3" s="254"/>
      <c r="QQO3" s="254"/>
      <c r="QQP3" s="254"/>
      <c r="QQQ3" s="254"/>
      <c r="QQR3" s="254"/>
      <c r="QQS3" s="254"/>
      <c r="QQT3" s="254"/>
      <c r="QQU3" s="254"/>
      <c r="QQV3" s="254"/>
      <c r="QQW3" s="254"/>
      <c r="QQX3" s="254"/>
      <c r="QQY3" s="254"/>
      <c r="QQZ3" s="254"/>
      <c r="QRA3" s="254"/>
      <c r="QRB3" s="254"/>
      <c r="QRC3" s="254"/>
      <c r="QRD3" s="254"/>
      <c r="QRE3" s="254"/>
      <c r="QRF3" s="254"/>
      <c r="QRG3" s="254"/>
      <c r="QRH3" s="254"/>
      <c r="QRI3" s="254"/>
      <c r="QRJ3" s="254"/>
      <c r="QRK3" s="254"/>
      <c r="QRL3" s="254"/>
      <c r="QRM3" s="254"/>
      <c r="QRN3" s="254"/>
      <c r="QRO3" s="254"/>
      <c r="QRP3" s="254"/>
      <c r="QRQ3" s="254"/>
      <c r="QRR3" s="254"/>
      <c r="QRS3" s="254"/>
      <c r="QRT3" s="254"/>
      <c r="QRU3" s="254"/>
      <c r="QRV3" s="254"/>
      <c r="QRW3" s="254"/>
      <c r="QRX3" s="254"/>
      <c r="QRY3" s="254"/>
      <c r="QRZ3" s="254"/>
      <c r="QSA3" s="254"/>
      <c r="QSB3" s="254"/>
      <c r="QSC3" s="254"/>
      <c r="QSD3" s="254"/>
      <c r="QSE3" s="254"/>
      <c r="QSF3" s="254"/>
      <c r="QSG3" s="254"/>
      <c r="QSH3" s="254"/>
      <c r="QSI3" s="254"/>
      <c r="QSJ3" s="254"/>
      <c r="QSK3" s="254"/>
      <c r="QSL3" s="254"/>
      <c r="QSM3" s="254"/>
      <c r="QSN3" s="254"/>
      <c r="QSO3" s="254"/>
      <c r="QSP3" s="254"/>
      <c r="QSQ3" s="254"/>
      <c r="QSR3" s="254"/>
      <c r="QSS3" s="254"/>
      <c r="QST3" s="254"/>
      <c r="QSU3" s="254"/>
      <c r="QSV3" s="254"/>
      <c r="QSW3" s="254"/>
      <c r="QSX3" s="254"/>
      <c r="QSY3" s="254"/>
      <c r="QSZ3" s="254"/>
      <c r="QTA3" s="254"/>
      <c r="QTB3" s="254"/>
      <c r="QTC3" s="254"/>
      <c r="QTD3" s="254"/>
      <c r="QTE3" s="254"/>
      <c r="QTF3" s="254"/>
      <c r="QTG3" s="254"/>
      <c r="QTH3" s="254"/>
      <c r="QTI3" s="254"/>
      <c r="QTJ3" s="254"/>
      <c r="QTK3" s="254"/>
      <c r="QTL3" s="254"/>
      <c r="QTM3" s="254"/>
      <c r="QTN3" s="254"/>
      <c r="QTO3" s="254"/>
      <c r="QTP3" s="254"/>
      <c r="QTQ3" s="254"/>
      <c r="QTR3" s="254"/>
      <c r="QTS3" s="254"/>
      <c r="QTT3" s="254"/>
      <c r="QTU3" s="254"/>
      <c r="QTV3" s="254"/>
      <c r="QTW3" s="254"/>
      <c r="QTX3" s="254"/>
      <c r="QTY3" s="254"/>
      <c r="QTZ3" s="254"/>
      <c r="QUA3" s="254"/>
      <c r="QUB3" s="254"/>
      <c r="QUC3" s="254"/>
      <c r="QUD3" s="254"/>
      <c r="QUE3" s="254"/>
      <c r="QUF3" s="254"/>
      <c r="QUG3" s="254"/>
      <c r="QUH3" s="254"/>
      <c r="QUI3" s="254"/>
      <c r="QUJ3" s="254"/>
      <c r="QUK3" s="254"/>
      <c r="QUL3" s="254"/>
      <c r="QUM3" s="254"/>
      <c r="QUN3" s="254"/>
      <c r="QUO3" s="254"/>
      <c r="QUP3" s="254"/>
      <c r="QUQ3" s="254"/>
      <c r="QUR3" s="254"/>
      <c r="QUS3" s="254"/>
      <c r="QUT3" s="254"/>
      <c r="QUU3" s="254"/>
      <c r="QUV3" s="254"/>
      <c r="QUW3" s="254"/>
      <c r="QUX3" s="254"/>
      <c r="QUY3" s="254"/>
      <c r="QUZ3" s="254"/>
      <c r="QVA3" s="254"/>
      <c r="QVB3" s="254"/>
      <c r="QVC3" s="254"/>
      <c r="QVD3" s="254"/>
      <c r="QVE3" s="254"/>
      <c r="QVF3" s="254"/>
      <c r="QVG3" s="254"/>
      <c r="QVH3" s="254"/>
      <c r="QVI3" s="254"/>
      <c r="QVJ3" s="254"/>
      <c r="QVK3" s="254"/>
      <c r="QVL3" s="254"/>
      <c r="QVM3" s="254"/>
      <c r="QVN3" s="254"/>
      <c r="QVO3" s="254"/>
      <c r="QVP3" s="254"/>
      <c r="QVQ3" s="254"/>
      <c r="QVR3" s="254"/>
      <c r="QVS3" s="254"/>
      <c r="QVT3" s="254"/>
      <c r="QVU3" s="254"/>
      <c r="QVV3" s="254"/>
      <c r="QVW3" s="254"/>
      <c r="QVX3" s="254"/>
      <c r="QVY3" s="254"/>
      <c r="QVZ3" s="254"/>
      <c r="QWA3" s="254"/>
      <c r="QWB3" s="254"/>
      <c r="QWC3" s="254"/>
      <c r="QWD3" s="254"/>
      <c r="QWE3" s="254"/>
      <c r="QWF3" s="254"/>
      <c r="QWG3" s="254"/>
      <c r="QWH3" s="254"/>
      <c r="QWI3" s="254"/>
      <c r="QWJ3" s="254"/>
      <c r="QWK3" s="254"/>
      <c r="QWL3" s="254"/>
      <c r="QWM3" s="254"/>
      <c r="QWN3" s="254"/>
      <c r="QWO3" s="254"/>
      <c r="QWP3" s="254"/>
      <c r="QWQ3" s="254"/>
      <c r="QWR3" s="254"/>
      <c r="QWS3" s="254"/>
      <c r="QWT3" s="254"/>
      <c r="QWU3" s="254"/>
      <c r="QWV3" s="254"/>
      <c r="QWW3" s="254"/>
      <c r="QWX3" s="254"/>
      <c r="QWY3" s="254"/>
      <c r="QWZ3" s="254"/>
      <c r="QXA3" s="254"/>
      <c r="QXB3" s="254"/>
      <c r="QXC3" s="254"/>
      <c r="QXD3" s="254"/>
      <c r="QXE3" s="254"/>
      <c r="QXF3" s="254"/>
      <c r="QXG3" s="254"/>
      <c r="QXH3" s="254"/>
      <c r="QXI3" s="254"/>
      <c r="QXJ3" s="254"/>
      <c r="QXK3" s="254"/>
      <c r="QXL3" s="254"/>
      <c r="QXM3" s="254"/>
      <c r="QXN3" s="254"/>
      <c r="QXO3" s="254"/>
      <c r="QXP3" s="254"/>
      <c r="QXQ3" s="254"/>
      <c r="QXR3" s="254"/>
      <c r="QXS3" s="254"/>
      <c r="QXT3" s="254"/>
      <c r="QXU3" s="254"/>
      <c r="QXV3" s="254"/>
      <c r="QXW3" s="254"/>
      <c r="QXX3" s="254"/>
      <c r="QXY3" s="254"/>
      <c r="QXZ3" s="254"/>
      <c r="QYA3" s="254"/>
      <c r="QYB3" s="254"/>
      <c r="QYC3" s="254"/>
      <c r="QYD3" s="254"/>
      <c r="QYE3" s="254"/>
      <c r="QYF3" s="254"/>
      <c r="QYG3" s="254"/>
      <c r="QYH3" s="254"/>
      <c r="QYI3" s="254"/>
      <c r="QYJ3" s="254"/>
      <c r="QYK3" s="254"/>
      <c r="QYL3" s="254"/>
      <c r="QYM3" s="254"/>
      <c r="QYN3" s="254"/>
      <c r="QYO3" s="254"/>
      <c r="QYP3" s="254"/>
      <c r="QYQ3" s="254"/>
      <c r="QYR3" s="254"/>
      <c r="QYS3" s="254"/>
      <c r="QYT3" s="254"/>
      <c r="QYU3" s="254"/>
      <c r="QYV3" s="254"/>
      <c r="QYW3" s="254"/>
      <c r="QYX3" s="254"/>
      <c r="QYY3" s="254"/>
      <c r="QYZ3" s="254"/>
      <c r="QZA3" s="254"/>
      <c r="QZB3" s="254"/>
      <c r="QZC3" s="254"/>
      <c r="QZD3" s="254"/>
      <c r="QZE3" s="254"/>
      <c r="QZF3" s="254"/>
      <c r="QZG3" s="254"/>
      <c r="QZH3" s="254"/>
      <c r="QZI3" s="254"/>
      <c r="QZJ3" s="254"/>
      <c r="QZK3" s="254"/>
      <c r="QZL3" s="254"/>
      <c r="QZM3" s="254"/>
      <c r="QZN3" s="254"/>
      <c r="QZO3" s="254"/>
      <c r="QZP3" s="254"/>
      <c r="QZQ3" s="254"/>
      <c r="QZR3" s="254"/>
      <c r="QZS3" s="254"/>
      <c r="QZT3" s="254"/>
      <c r="QZU3" s="254"/>
      <c r="QZV3" s="254"/>
      <c r="QZW3" s="254"/>
      <c r="QZX3" s="254"/>
      <c r="QZY3" s="254"/>
      <c r="QZZ3" s="254"/>
      <c r="RAA3" s="254"/>
      <c r="RAB3" s="254"/>
      <c r="RAC3" s="254"/>
      <c r="RAD3" s="254"/>
      <c r="RAE3" s="254"/>
      <c r="RAF3" s="254"/>
      <c r="RAG3" s="254"/>
      <c r="RAH3" s="254"/>
      <c r="RAI3" s="254"/>
      <c r="RAJ3" s="254"/>
      <c r="RAK3" s="254"/>
      <c r="RAL3" s="254"/>
      <c r="RAM3" s="254"/>
      <c r="RAN3" s="254"/>
      <c r="RAO3" s="254"/>
      <c r="RAP3" s="254"/>
      <c r="RAQ3" s="254"/>
      <c r="RAR3" s="254"/>
      <c r="RAS3" s="254"/>
      <c r="RAT3" s="254"/>
      <c r="RAU3" s="254"/>
      <c r="RAV3" s="254"/>
      <c r="RAW3" s="254"/>
      <c r="RAX3" s="254"/>
      <c r="RAY3" s="254"/>
      <c r="RAZ3" s="254"/>
      <c r="RBA3" s="254"/>
      <c r="RBB3" s="254"/>
      <c r="RBC3" s="254"/>
      <c r="RBD3" s="254"/>
      <c r="RBE3" s="254"/>
      <c r="RBF3" s="254"/>
      <c r="RBG3" s="254"/>
      <c r="RBH3" s="254"/>
      <c r="RBI3" s="254"/>
      <c r="RBJ3" s="254"/>
      <c r="RBK3" s="254"/>
      <c r="RBL3" s="254"/>
      <c r="RBM3" s="254"/>
      <c r="RBN3" s="254"/>
      <c r="RBO3" s="254"/>
      <c r="RBP3" s="254"/>
      <c r="RBQ3" s="254"/>
      <c r="RBR3" s="254"/>
      <c r="RBS3" s="254"/>
      <c r="RBT3" s="254"/>
      <c r="RBU3" s="254"/>
      <c r="RBV3" s="254"/>
      <c r="RBW3" s="254"/>
      <c r="RBX3" s="254"/>
      <c r="RBY3" s="254"/>
      <c r="RBZ3" s="254"/>
      <c r="RCA3" s="254"/>
      <c r="RCB3" s="254"/>
      <c r="RCC3" s="254"/>
      <c r="RCD3" s="254"/>
      <c r="RCE3" s="254"/>
      <c r="RCF3" s="254"/>
      <c r="RCG3" s="254"/>
      <c r="RCH3" s="254"/>
      <c r="RCI3" s="254"/>
      <c r="RCJ3" s="254"/>
      <c r="RCK3" s="254"/>
      <c r="RCL3" s="254"/>
      <c r="RCM3" s="254"/>
      <c r="RCN3" s="254"/>
      <c r="RCO3" s="254"/>
      <c r="RCP3" s="254"/>
      <c r="RCQ3" s="254"/>
      <c r="RCR3" s="254"/>
      <c r="RCS3" s="254"/>
      <c r="RCT3" s="254"/>
      <c r="RCU3" s="254"/>
      <c r="RCV3" s="254"/>
      <c r="RCW3" s="254"/>
      <c r="RCX3" s="254"/>
      <c r="RCY3" s="254"/>
      <c r="RCZ3" s="254"/>
      <c r="RDA3" s="254"/>
      <c r="RDB3" s="254"/>
      <c r="RDC3" s="254"/>
      <c r="RDD3" s="254"/>
      <c r="RDE3" s="254"/>
      <c r="RDF3" s="254"/>
      <c r="RDG3" s="254"/>
      <c r="RDH3" s="254"/>
      <c r="RDI3" s="254"/>
      <c r="RDJ3" s="254"/>
      <c r="RDK3" s="254"/>
      <c r="RDL3" s="254"/>
      <c r="RDM3" s="254"/>
      <c r="RDN3" s="254"/>
      <c r="RDO3" s="254"/>
      <c r="RDP3" s="254"/>
      <c r="RDQ3" s="254"/>
      <c r="RDR3" s="254"/>
      <c r="RDS3" s="254"/>
      <c r="RDT3" s="254"/>
      <c r="RDU3" s="254"/>
      <c r="RDV3" s="254"/>
      <c r="RDW3" s="254"/>
      <c r="RDX3" s="254"/>
      <c r="RDY3" s="254"/>
      <c r="RDZ3" s="254"/>
      <c r="REA3" s="254"/>
      <c r="REB3" s="254"/>
      <c r="REC3" s="254"/>
      <c r="RED3" s="254"/>
      <c r="REE3" s="254"/>
      <c r="REF3" s="254"/>
      <c r="REG3" s="254"/>
      <c r="REH3" s="254"/>
      <c r="REI3" s="254"/>
      <c r="REJ3" s="254"/>
      <c r="REK3" s="254"/>
      <c r="REL3" s="254"/>
      <c r="REM3" s="254"/>
      <c r="REN3" s="254"/>
      <c r="REO3" s="254"/>
      <c r="REP3" s="254"/>
      <c r="REQ3" s="254"/>
      <c r="RER3" s="254"/>
      <c r="RES3" s="254"/>
      <c r="RET3" s="254"/>
      <c r="REU3" s="254"/>
      <c r="REV3" s="254"/>
      <c r="REW3" s="254"/>
      <c r="REX3" s="254"/>
      <c r="REY3" s="254"/>
      <c r="REZ3" s="254"/>
      <c r="RFA3" s="254"/>
      <c r="RFB3" s="254"/>
      <c r="RFC3" s="254"/>
      <c r="RFD3" s="254"/>
      <c r="RFE3" s="254"/>
      <c r="RFF3" s="254"/>
      <c r="RFG3" s="254"/>
      <c r="RFH3" s="254"/>
      <c r="RFI3" s="254"/>
      <c r="RFJ3" s="254"/>
      <c r="RFK3" s="254"/>
      <c r="RFL3" s="254"/>
      <c r="RFM3" s="254"/>
      <c r="RFN3" s="254"/>
      <c r="RFO3" s="254"/>
      <c r="RFP3" s="254"/>
      <c r="RFQ3" s="254"/>
      <c r="RFR3" s="254"/>
      <c r="RFS3" s="254"/>
      <c r="RFT3" s="254"/>
      <c r="RFU3" s="254"/>
      <c r="RFV3" s="254"/>
      <c r="RFW3" s="254"/>
      <c r="RFX3" s="254"/>
      <c r="RFY3" s="254"/>
      <c r="RFZ3" s="254"/>
      <c r="RGA3" s="254"/>
      <c r="RGB3" s="254"/>
      <c r="RGC3" s="254"/>
      <c r="RGD3" s="254"/>
      <c r="RGE3" s="254"/>
      <c r="RGF3" s="254"/>
      <c r="RGG3" s="254"/>
      <c r="RGH3" s="254"/>
      <c r="RGI3" s="254"/>
      <c r="RGJ3" s="254"/>
      <c r="RGK3" s="254"/>
      <c r="RGL3" s="254"/>
      <c r="RGM3" s="254"/>
      <c r="RGN3" s="254"/>
      <c r="RGO3" s="254"/>
      <c r="RGP3" s="254"/>
      <c r="RGQ3" s="254"/>
      <c r="RGR3" s="254"/>
      <c r="RGS3" s="254"/>
      <c r="RGT3" s="254"/>
      <c r="RGU3" s="254"/>
      <c r="RGV3" s="254"/>
      <c r="RGW3" s="254"/>
      <c r="RGX3" s="254"/>
      <c r="RGY3" s="254"/>
      <c r="RGZ3" s="254"/>
      <c r="RHA3" s="254"/>
      <c r="RHB3" s="254"/>
      <c r="RHC3" s="254"/>
      <c r="RHD3" s="254"/>
      <c r="RHE3" s="254"/>
      <c r="RHF3" s="254"/>
      <c r="RHG3" s="254"/>
      <c r="RHH3" s="254"/>
      <c r="RHI3" s="254"/>
      <c r="RHJ3" s="254"/>
      <c r="RHK3" s="254"/>
      <c r="RHL3" s="254"/>
      <c r="RHM3" s="254"/>
      <c r="RHN3" s="254"/>
      <c r="RHO3" s="254"/>
      <c r="RHP3" s="254"/>
      <c r="RHQ3" s="254"/>
      <c r="RHR3" s="254"/>
      <c r="RHS3" s="254"/>
      <c r="RHT3" s="254"/>
      <c r="RHU3" s="254"/>
      <c r="RHV3" s="254"/>
      <c r="RHW3" s="254"/>
      <c r="RHX3" s="254"/>
      <c r="RHY3" s="254"/>
      <c r="RHZ3" s="254"/>
      <c r="RIA3" s="254"/>
      <c r="RIB3" s="254"/>
      <c r="RIC3" s="254"/>
      <c r="RID3" s="254"/>
      <c r="RIE3" s="254"/>
      <c r="RIF3" s="254"/>
      <c r="RIG3" s="254"/>
      <c r="RIH3" s="254"/>
      <c r="RII3" s="254"/>
      <c r="RIJ3" s="254"/>
      <c r="RIK3" s="254"/>
      <c r="RIL3" s="254"/>
      <c r="RIM3" s="254"/>
      <c r="RIN3" s="254"/>
      <c r="RIO3" s="254"/>
      <c r="RIP3" s="254"/>
      <c r="RIQ3" s="254"/>
      <c r="RIR3" s="254"/>
      <c r="RIS3" s="254"/>
      <c r="RIT3" s="254"/>
      <c r="RIU3" s="254"/>
      <c r="RIV3" s="254"/>
      <c r="RIW3" s="254"/>
      <c r="RIX3" s="254"/>
      <c r="RIY3" s="254"/>
      <c r="RIZ3" s="254"/>
      <c r="RJA3" s="254"/>
      <c r="RJB3" s="254"/>
      <c r="RJC3" s="254"/>
      <c r="RJD3" s="254"/>
      <c r="RJE3" s="254"/>
      <c r="RJF3" s="254"/>
      <c r="RJG3" s="254"/>
      <c r="RJH3" s="254"/>
      <c r="RJI3" s="254"/>
      <c r="RJJ3" s="254"/>
      <c r="RJK3" s="254"/>
      <c r="RJL3" s="254"/>
      <c r="RJM3" s="254"/>
      <c r="RJN3" s="254"/>
      <c r="RJO3" s="254"/>
      <c r="RJP3" s="254"/>
      <c r="RJQ3" s="254"/>
      <c r="RJR3" s="254"/>
      <c r="RJS3" s="254"/>
      <c r="RJT3" s="254"/>
      <c r="RJU3" s="254"/>
      <c r="RJV3" s="254"/>
      <c r="RJW3" s="254"/>
      <c r="RJX3" s="254"/>
      <c r="RJY3" s="254"/>
      <c r="RJZ3" s="254"/>
      <c r="RKA3" s="254"/>
      <c r="RKB3" s="254"/>
      <c r="RKC3" s="254"/>
      <c r="RKD3" s="254"/>
      <c r="RKE3" s="254"/>
      <c r="RKF3" s="254"/>
      <c r="RKG3" s="254"/>
      <c r="RKH3" s="254"/>
      <c r="RKI3" s="254"/>
      <c r="RKJ3" s="254"/>
      <c r="RKK3" s="254"/>
      <c r="RKL3" s="254"/>
      <c r="RKM3" s="254"/>
      <c r="RKN3" s="254"/>
      <c r="RKO3" s="254"/>
      <c r="RKP3" s="254"/>
      <c r="RKQ3" s="254"/>
      <c r="RKR3" s="254"/>
      <c r="RKS3" s="254"/>
      <c r="RKT3" s="254"/>
      <c r="RKU3" s="254"/>
      <c r="RKV3" s="254"/>
      <c r="RKW3" s="254"/>
      <c r="RKX3" s="254"/>
      <c r="RKY3" s="254"/>
      <c r="RKZ3" s="254"/>
      <c r="RLA3" s="254"/>
      <c r="RLB3" s="254"/>
      <c r="RLC3" s="254"/>
      <c r="RLD3" s="254"/>
      <c r="RLE3" s="254"/>
      <c r="RLF3" s="254"/>
      <c r="RLG3" s="254"/>
      <c r="RLH3" s="254"/>
      <c r="RLI3" s="254"/>
      <c r="RLJ3" s="254"/>
      <c r="RLK3" s="254"/>
      <c r="RLL3" s="254"/>
      <c r="RLM3" s="254"/>
      <c r="RLN3" s="254"/>
      <c r="RLO3" s="254"/>
      <c r="RLP3" s="254"/>
      <c r="RLQ3" s="254"/>
      <c r="RLR3" s="254"/>
      <c r="RLS3" s="254"/>
      <c r="RLT3" s="254"/>
      <c r="RLU3" s="254"/>
      <c r="RLV3" s="254"/>
      <c r="RLW3" s="254"/>
      <c r="RLX3" s="254"/>
      <c r="RLY3" s="254"/>
      <c r="RLZ3" s="254"/>
      <c r="RMA3" s="254"/>
      <c r="RMB3" s="254"/>
      <c r="RMC3" s="254"/>
      <c r="RMD3" s="254"/>
      <c r="RME3" s="254"/>
      <c r="RMF3" s="254"/>
      <c r="RMG3" s="254"/>
      <c r="RMH3" s="254"/>
      <c r="RMI3" s="254"/>
      <c r="RMJ3" s="254"/>
      <c r="RMK3" s="254"/>
      <c r="RML3" s="254"/>
      <c r="RMM3" s="254"/>
      <c r="RMN3" s="254"/>
      <c r="RMO3" s="254"/>
      <c r="RMP3" s="254"/>
      <c r="RMQ3" s="254"/>
      <c r="RMR3" s="254"/>
      <c r="RMS3" s="254"/>
      <c r="RMT3" s="254"/>
      <c r="RMU3" s="254"/>
      <c r="RMV3" s="254"/>
      <c r="RMW3" s="254"/>
      <c r="RMX3" s="254"/>
      <c r="RMY3" s="254"/>
      <c r="RMZ3" s="254"/>
      <c r="RNA3" s="254"/>
      <c r="RNB3" s="254"/>
      <c r="RNC3" s="254"/>
      <c r="RND3" s="254"/>
      <c r="RNE3" s="254"/>
      <c r="RNF3" s="254"/>
      <c r="RNG3" s="254"/>
      <c r="RNH3" s="254"/>
      <c r="RNI3" s="254"/>
      <c r="RNJ3" s="254"/>
      <c r="RNK3" s="254"/>
      <c r="RNL3" s="254"/>
      <c r="RNM3" s="254"/>
      <c r="RNN3" s="254"/>
      <c r="RNO3" s="254"/>
      <c r="RNP3" s="254"/>
      <c r="RNQ3" s="254"/>
      <c r="RNR3" s="254"/>
      <c r="RNS3" s="254"/>
      <c r="RNT3" s="254"/>
      <c r="RNU3" s="254"/>
      <c r="RNV3" s="254"/>
      <c r="RNW3" s="254"/>
      <c r="RNX3" s="254"/>
      <c r="RNY3" s="254"/>
      <c r="RNZ3" s="254"/>
      <c r="ROA3" s="254"/>
      <c r="ROB3" s="254"/>
      <c r="ROC3" s="254"/>
      <c r="ROD3" s="254"/>
      <c r="ROE3" s="254"/>
      <c r="ROF3" s="254"/>
      <c r="ROG3" s="254"/>
      <c r="ROH3" s="254"/>
      <c r="ROI3" s="254"/>
      <c r="ROJ3" s="254"/>
      <c r="ROK3" s="254"/>
      <c r="ROL3" s="254"/>
      <c r="ROM3" s="254"/>
      <c r="RON3" s="254"/>
      <c r="ROO3" s="254"/>
      <c r="ROP3" s="254"/>
      <c r="ROQ3" s="254"/>
      <c r="ROR3" s="254"/>
      <c r="ROS3" s="254"/>
      <c r="ROT3" s="254"/>
      <c r="ROU3" s="254"/>
      <c r="ROV3" s="254"/>
      <c r="ROW3" s="254"/>
      <c r="ROX3" s="254"/>
      <c r="ROY3" s="254"/>
      <c r="ROZ3" s="254"/>
      <c r="RPA3" s="254"/>
      <c r="RPB3" s="254"/>
      <c r="RPC3" s="254"/>
      <c r="RPD3" s="254"/>
      <c r="RPE3" s="254"/>
      <c r="RPF3" s="254"/>
      <c r="RPG3" s="254"/>
      <c r="RPH3" s="254"/>
      <c r="RPI3" s="254"/>
      <c r="RPJ3" s="254"/>
      <c r="RPK3" s="254"/>
      <c r="RPL3" s="254"/>
      <c r="RPM3" s="254"/>
      <c r="RPN3" s="254"/>
      <c r="RPO3" s="254"/>
      <c r="RPP3" s="254"/>
      <c r="RPQ3" s="254"/>
      <c r="RPR3" s="254"/>
      <c r="RPS3" s="254"/>
      <c r="RPT3" s="254"/>
      <c r="RPU3" s="254"/>
      <c r="RPV3" s="254"/>
      <c r="RPW3" s="254"/>
      <c r="RPX3" s="254"/>
      <c r="RPY3" s="254"/>
      <c r="RPZ3" s="254"/>
      <c r="RQA3" s="254"/>
      <c r="RQB3" s="254"/>
      <c r="RQC3" s="254"/>
      <c r="RQD3" s="254"/>
      <c r="RQE3" s="254"/>
      <c r="RQF3" s="254"/>
      <c r="RQG3" s="254"/>
      <c r="RQH3" s="254"/>
      <c r="RQI3" s="254"/>
      <c r="RQJ3" s="254"/>
      <c r="RQK3" s="254"/>
      <c r="RQL3" s="254"/>
      <c r="RQM3" s="254"/>
      <c r="RQN3" s="254"/>
      <c r="RQO3" s="254"/>
      <c r="RQP3" s="254"/>
      <c r="RQQ3" s="254"/>
      <c r="RQR3" s="254"/>
      <c r="RQS3" s="254"/>
      <c r="RQT3" s="254"/>
      <c r="RQU3" s="254"/>
      <c r="RQV3" s="254"/>
      <c r="RQW3" s="254"/>
      <c r="RQX3" s="254"/>
      <c r="RQY3" s="254"/>
      <c r="RQZ3" s="254"/>
      <c r="RRA3" s="254"/>
      <c r="RRB3" s="254"/>
      <c r="RRC3" s="254"/>
      <c r="RRD3" s="254"/>
      <c r="RRE3" s="254"/>
      <c r="RRF3" s="254"/>
      <c r="RRG3" s="254"/>
      <c r="RRH3" s="254"/>
      <c r="RRI3" s="254"/>
      <c r="RRJ3" s="254"/>
      <c r="RRK3" s="254"/>
      <c r="RRL3" s="254"/>
      <c r="RRM3" s="254"/>
      <c r="RRN3" s="254"/>
      <c r="RRO3" s="254"/>
      <c r="RRP3" s="254"/>
      <c r="RRQ3" s="254"/>
      <c r="RRR3" s="254"/>
      <c r="RRS3" s="254"/>
      <c r="RRT3" s="254"/>
      <c r="RRU3" s="254"/>
      <c r="RRV3" s="254"/>
      <c r="RRW3" s="254"/>
      <c r="RRX3" s="254"/>
      <c r="RRY3" s="254"/>
      <c r="RRZ3" s="254"/>
      <c r="RSA3" s="254"/>
      <c r="RSB3" s="254"/>
      <c r="RSC3" s="254"/>
      <c r="RSD3" s="254"/>
      <c r="RSE3" s="254"/>
      <c r="RSF3" s="254"/>
      <c r="RSG3" s="254"/>
      <c r="RSH3" s="254"/>
      <c r="RSI3" s="254"/>
      <c r="RSJ3" s="254"/>
      <c r="RSK3" s="254"/>
      <c r="RSL3" s="254"/>
      <c r="RSM3" s="254"/>
      <c r="RSN3" s="254"/>
      <c r="RSO3" s="254"/>
      <c r="RSP3" s="254"/>
      <c r="RSQ3" s="254"/>
      <c r="RSR3" s="254"/>
      <c r="RSS3" s="254"/>
      <c r="RST3" s="254"/>
      <c r="RSU3" s="254"/>
      <c r="RSV3" s="254"/>
      <c r="RSW3" s="254"/>
      <c r="RSX3" s="254"/>
      <c r="RSY3" s="254"/>
      <c r="RSZ3" s="254"/>
      <c r="RTA3" s="254"/>
      <c r="RTB3" s="254"/>
      <c r="RTC3" s="254"/>
      <c r="RTD3" s="254"/>
      <c r="RTE3" s="254"/>
      <c r="RTF3" s="254"/>
      <c r="RTG3" s="254"/>
      <c r="RTH3" s="254"/>
      <c r="RTI3" s="254"/>
      <c r="RTJ3" s="254"/>
      <c r="RTK3" s="254"/>
      <c r="RTL3" s="254"/>
      <c r="RTM3" s="254"/>
      <c r="RTN3" s="254"/>
      <c r="RTO3" s="254"/>
      <c r="RTP3" s="254"/>
      <c r="RTQ3" s="254"/>
      <c r="RTR3" s="254"/>
      <c r="RTS3" s="254"/>
      <c r="RTT3" s="254"/>
      <c r="RTU3" s="254"/>
      <c r="RTV3" s="254"/>
      <c r="RTW3" s="254"/>
      <c r="RTX3" s="254"/>
      <c r="RTY3" s="254"/>
      <c r="RTZ3" s="254"/>
      <c r="RUA3" s="254"/>
      <c r="RUB3" s="254"/>
      <c r="RUC3" s="254"/>
      <c r="RUD3" s="254"/>
      <c r="RUE3" s="254"/>
      <c r="RUF3" s="254"/>
      <c r="RUG3" s="254"/>
      <c r="RUH3" s="254"/>
      <c r="RUI3" s="254"/>
      <c r="RUJ3" s="254"/>
      <c r="RUK3" s="254"/>
      <c r="RUL3" s="254"/>
      <c r="RUM3" s="254"/>
      <c r="RUN3" s="254"/>
      <c r="RUO3" s="254"/>
      <c r="RUP3" s="254"/>
      <c r="RUQ3" s="254"/>
      <c r="RUR3" s="254"/>
      <c r="RUS3" s="254"/>
      <c r="RUT3" s="254"/>
      <c r="RUU3" s="254"/>
      <c r="RUV3" s="254"/>
      <c r="RUW3" s="254"/>
      <c r="RUX3" s="254"/>
      <c r="RUY3" s="254"/>
      <c r="RUZ3" s="254"/>
      <c r="RVA3" s="254"/>
      <c r="RVB3" s="254"/>
      <c r="RVC3" s="254"/>
      <c r="RVD3" s="254"/>
      <c r="RVE3" s="254"/>
      <c r="RVF3" s="254"/>
      <c r="RVG3" s="254"/>
      <c r="RVH3" s="254"/>
      <c r="RVI3" s="254"/>
      <c r="RVJ3" s="254"/>
      <c r="RVK3" s="254"/>
      <c r="RVL3" s="254"/>
      <c r="RVM3" s="254"/>
      <c r="RVN3" s="254"/>
      <c r="RVO3" s="254"/>
      <c r="RVP3" s="254"/>
      <c r="RVQ3" s="254"/>
      <c r="RVR3" s="254"/>
      <c r="RVS3" s="254"/>
      <c r="RVT3" s="254"/>
      <c r="RVU3" s="254"/>
      <c r="RVV3" s="254"/>
      <c r="RVW3" s="254"/>
      <c r="RVX3" s="254"/>
      <c r="RVY3" s="254"/>
      <c r="RVZ3" s="254"/>
      <c r="RWA3" s="254"/>
      <c r="RWB3" s="254"/>
      <c r="RWC3" s="254"/>
      <c r="RWD3" s="254"/>
      <c r="RWE3" s="254"/>
      <c r="RWF3" s="254"/>
      <c r="RWG3" s="254"/>
      <c r="RWH3" s="254"/>
      <c r="RWI3" s="254"/>
      <c r="RWJ3" s="254"/>
      <c r="RWK3" s="254"/>
      <c r="RWL3" s="254"/>
      <c r="RWM3" s="254"/>
      <c r="RWN3" s="254"/>
      <c r="RWO3" s="254"/>
      <c r="RWP3" s="254"/>
      <c r="RWQ3" s="254"/>
      <c r="RWR3" s="254"/>
      <c r="RWS3" s="254"/>
      <c r="RWT3" s="254"/>
      <c r="RWU3" s="254"/>
      <c r="RWV3" s="254"/>
      <c r="RWW3" s="254"/>
      <c r="RWX3" s="254"/>
      <c r="RWY3" s="254"/>
      <c r="RWZ3" s="254"/>
      <c r="RXA3" s="254"/>
      <c r="RXB3" s="254"/>
      <c r="RXC3" s="254"/>
      <c r="RXD3" s="254"/>
      <c r="RXE3" s="254"/>
      <c r="RXF3" s="254"/>
      <c r="RXG3" s="254"/>
      <c r="RXH3" s="254"/>
      <c r="RXI3" s="254"/>
      <c r="RXJ3" s="254"/>
      <c r="RXK3" s="254"/>
      <c r="RXL3" s="254"/>
      <c r="RXM3" s="254"/>
      <c r="RXN3" s="254"/>
      <c r="RXO3" s="254"/>
      <c r="RXP3" s="254"/>
      <c r="RXQ3" s="254"/>
      <c r="RXR3" s="254"/>
      <c r="RXS3" s="254"/>
      <c r="RXT3" s="254"/>
      <c r="RXU3" s="254"/>
      <c r="RXV3" s="254"/>
      <c r="RXW3" s="254"/>
      <c r="RXX3" s="254"/>
      <c r="RXY3" s="254"/>
      <c r="RXZ3" s="254"/>
      <c r="RYA3" s="254"/>
      <c r="RYB3" s="254"/>
      <c r="RYC3" s="254"/>
      <c r="RYD3" s="254"/>
      <c r="RYE3" s="254"/>
      <c r="RYF3" s="254"/>
      <c r="RYG3" s="254"/>
      <c r="RYH3" s="254"/>
      <c r="RYI3" s="254"/>
      <c r="RYJ3" s="254"/>
      <c r="RYK3" s="254"/>
      <c r="RYL3" s="254"/>
      <c r="RYM3" s="254"/>
      <c r="RYN3" s="254"/>
      <c r="RYO3" s="254"/>
      <c r="RYP3" s="254"/>
      <c r="RYQ3" s="254"/>
      <c r="RYR3" s="254"/>
      <c r="RYS3" s="254"/>
      <c r="RYT3" s="254"/>
      <c r="RYU3" s="254"/>
      <c r="RYV3" s="254"/>
      <c r="RYW3" s="254"/>
      <c r="RYX3" s="254"/>
      <c r="RYY3" s="254"/>
      <c r="RYZ3" s="254"/>
      <c r="RZA3" s="254"/>
      <c r="RZB3" s="254"/>
      <c r="RZC3" s="254"/>
      <c r="RZD3" s="254"/>
      <c r="RZE3" s="254"/>
      <c r="RZF3" s="254"/>
      <c r="RZG3" s="254"/>
      <c r="RZH3" s="254"/>
      <c r="RZI3" s="254"/>
      <c r="RZJ3" s="254"/>
      <c r="RZK3" s="254"/>
      <c r="RZL3" s="254"/>
      <c r="RZM3" s="254"/>
      <c r="RZN3" s="254"/>
      <c r="RZO3" s="254"/>
      <c r="RZP3" s="254"/>
      <c r="RZQ3" s="254"/>
      <c r="RZR3" s="254"/>
      <c r="RZS3" s="254"/>
      <c r="RZT3" s="254"/>
      <c r="RZU3" s="254"/>
      <c r="RZV3" s="254"/>
      <c r="RZW3" s="254"/>
      <c r="RZX3" s="254"/>
      <c r="RZY3" s="254"/>
      <c r="RZZ3" s="254"/>
      <c r="SAA3" s="254"/>
      <c r="SAB3" s="254"/>
      <c r="SAC3" s="254"/>
      <c r="SAD3" s="254"/>
      <c r="SAE3" s="254"/>
      <c r="SAF3" s="254"/>
      <c r="SAG3" s="254"/>
      <c r="SAH3" s="254"/>
      <c r="SAI3" s="254"/>
      <c r="SAJ3" s="254"/>
      <c r="SAK3" s="254"/>
      <c r="SAL3" s="254"/>
      <c r="SAM3" s="254"/>
      <c r="SAN3" s="254"/>
      <c r="SAO3" s="254"/>
      <c r="SAP3" s="254"/>
      <c r="SAQ3" s="254"/>
      <c r="SAR3" s="254"/>
      <c r="SAS3" s="254"/>
      <c r="SAT3" s="254"/>
      <c r="SAU3" s="254"/>
      <c r="SAV3" s="254"/>
      <c r="SAW3" s="254"/>
      <c r="SAX3" s="254"/>
      <c r="SAY3" s="254"/>
      <c r="SAZ3" s="254"/>
      <c r="SBA3" s="254"/>
      <c r="SBB3" s="254"/>
      <c r="SBC3" s="254"/>
      <c r="SBD3" s="254"/>
      <c r="SBE3" s="254"/>
      <c r="SBF3" s="254"/>
      <c r="SBG3" s="254"/>
      <c r="SBH3" s="254"/>
      <c r="SBI3" s="254"/>
      <c r="SBJ3" s="254"/>
      <c r="SBK3" s="254"/>
      <c r="SBL3" s="254"/>
      <c r="SBM3" s="254"/>
      <c r="SBN3" s="254"/>
      <c r="SBO3" s="254"/>
      <c r="SBP3" s="254"/>
      <c r="SBQ3" s="254"/>
      <c r="SBR3" s="254"/>
      <c r="SBS3" s="254"/>
      <c r="SBT3" s="254"/>
      <c r="SBU3" s="254"/>
      <c r="SBV3" s="254"/>
      <c r="SBW3" s="254"/>
      <c r="SBX3" s="254"/>
      <c r="SBY3" s="254"/>
      <c r="SBZ3" s="254"/>
      <c r="SCA3" s="254"/>
      <c r="SCB3" s="254"/>
      <c r="SCC3" s="254"/>
      <c r="SCD3" s="254"/>
      <c r="SCE3" s="254"/>
      <c r="SCF3" s="254"/>
      <c r="SCG3" s="254"/>
      <c r="SCH3" s="254"/>
      <c r="SCI3" s="254"/>
      <c r="SCJ3" s="254"/>
      <c r="SCK3" s="254"/>
      <c r="SCL3" s="254"/>
      <c r="SCM3" s="254"/>
      <c r="SCN3" s="254"/>
      <c r="SCO3" s="254"/>
      <c r="SCP3" s="254"/>
      <c r="SCQ3" s="254"/>
      <c r="SCR3" s="254"/>
      <c r="SCS3" s="254"/>
      <c r="SCT3" s="254"/>
      <c r="SCU3" s="254"/>
      <c r="SCV3" s="254"/>
      <c r="SCW3" s="254"/>
      <c r="SCX3" s="254"/>
      <c r="SCY3" s="254"/>
      <c r="SCZ3" s="254"/>
      <c r="SDA3" s="254"/>
      <c r="SDB3" s="254"/>
      <c r="SDC3" s="254"/>
      <c r="SDD3" s="254"/>
      <c r="SDE3" s="254"/>
      <c r="SDF3" s="254"/>
      <c r="SDG3" s="254"/>
      <c r="SDH3" s="254"/>
      <c r="SDI3" s="254"/>
      <c r="SDJ3" s="254"/>
      <c r="SDK3" s="254"/>
      <c r="SDL3" s="254"/>
      <c r="SDM3" s="254"/>
      <c r="SDN3" s="254"/>
      <c r="SDO3" s="254"/>
      <c r="SDP3" s="254"/>
      <c r="SDQ3" s="254"/>
      <c r="SDR3" s="254"/>
      <c r="SDS3" s="254"/>
      <c r="SDT3" s="254"/>
      <c r="SDU3" s="254"/>
      <c r="SDV3" s="254"/>
      <c r="SDW3" s="254"/>
      <c r="SDX3" s="254"/>
      <c r="SDY3" s="254"/>
      <c r="SDZ3" s="254"/>
      <c r="SEA3" s="254"/>
      <c r="SEB3" s="254"/>
      <c r="SEC3" s="254"/>
      <c r="SED3" s="254"/>
      <c r="SEE3" s="254"/>
      <c r="SEF3" s="254"/>
      <c r="SEG3" s="254"/>
      <c r="SEH3" s="254"/>
      <c r="SEI3" s="254"/>
      <c r="SEJ3" s="254"/>
      <c r="SEK3" s="254"/>
      <c r="SEL3" s="254"/>
      <c r="SEM3" s="254"/>
      <c r="SEN3" s="254"/>
      <c r="SEO3" s="254"/>
      <c r="SEP3" s="254"/>
      <c r="SEQ3" s="254"/>
      <c r="SER3" s="254"/>
      <c r="SES3" s="254"/>
      <c r="SET3" s="254"/>
      <c r="SEU3" s="254"/>
      <c r="SEV3" s="254"/>
      <c r="SEW3" s="254"/>
      <c r="SEX3" s="254"/>
      <c r="SEY3" s="254"/>
      <c r="SEZ3" s="254"/>
      <c r="SFA3" s="254"/>
      <c r="SFB3" s="254"/>
      <c r="SFC3" s="254"/>
      <c r="SFD3" s="254"/>
      <c r="SFE3" s="254"/>
      <c r="SFF3" s="254"/>
      <c r="SFG3" s="254"/>
      <c r="SFH3" s="254"/>
      <c r="SFI3" s="254"/>
      <c r="SFJ3" s="254"/>
      <c r="SFK3" s="254"/>
      <c r="SFL3" s="254"/>
      <c r="SFM3" s="254"/>
      <c r="SFN3" s="254"/>
      <c r="SFO3" s="254"/>
      <c r="SFP3" s="254"/>
      <c r="SFQ3" s="254"/>
      <c r="SFR3" s="254"/>
      <c r="SFS3" s="254"/>
      <c r="SFT3" s="254"/>
      <c r="SFU3" s="254"/>
      <c r="SFV3" s="254"/>
      <c r="SFW3" s="254"/>
      <c r="SFX3" s="254"/>
      <c r="SFY3" s="254"/>
      <c r="SFZ3" s="254"/>
      <c r="SGA3" s="254"/>
      <c r="SGB3" s="254"/>
      <c r="SGC3" s="254"/>
      <c r="SGD3" s="254"/>
      <c r="SGE3" s="254"/>
      <c r="SGF3" s="254"/>
      <c r="SGG3" s="254"/>
      <c r="SGH3" s="254"/>
      <c r="SGI3" s="254"/>
      <c r="SGJ3" s="254"/>
      <c r="SGK3" s="254"/>
      <c r="SGL3" s="254"/>
      <c r="SGM3" s="254"/>
      <c r="SGN3" s="254"/>
      <c r="SGO3" s="254"/>
      <c r="SGP3" s="254"/>
      <c r="SGQ3" s="254"/>
      <c r="SGR3" s="254"/>
      <c r="SGS3" s="254"/>
      <c r="SGT3" s="254"/>
      <c r="SGU3" s="254"/>
      <c r="SGV3" s="254"/>
      <c r="SGW3" s="254"/>
      <c r="SGX3" s="254"/>
      <c r="SGY3" s="254"/>
      <c r="SGZ3" s="254"/>
      <c r="SHA3" s="254"/>
      <c r="SHB3" s="254"/>
      <c r="SHC3" s="254"/>
      <c r="SHD3" s="254"/>
      <c r="SHE3" s="254"/>
      <c r="SHF3" s="254"/>
      <c r="SHG3" s="254"/>
      <c r="SHH3" s="254"/>
      <c r="SHI3" s="254"/>
      <c r="SHJ3" s="254"/>
      <c r="SHK3" s="254"/>
      <c r="SHL3" s="254"/>
      <c r="SHM3" s="254"/>
      <c r="SHN3" s="254"/>
      <c r="SHO3" s="254"/>
      <c r="SHP3" s="254"/>
      <c r="SHQ3" s="254"/>
      <c r="SHR3" s="254"/>
      <c r="SHS3" s="254"/>
      <c r="SHT3" s="254"/>
      <c r="SHU3" s="254"/>
      <c r="SHV3" s="254"/>
      <c r="SHW3" s="254"/>
      <c r="SHX3" s="254"/>
      <c r="SHY3" s="254"/>
      <c r="SHZ3" s="254"/>
      <c r="SIA3" s="254"/>
      <c r="SIB3" s="254"/>
      <c r="SIC3" s="254"/>
      <c r="SID3" s="254"/>
      <c r="SIE3" s="254"/>
      <c r="SIF3" s="254"/>
      <c r="SIG3" s="254"/>
      <c r="SIH3" s="254"/>
      <c r="SII3" s="254"/>
      <c r="SIJ3" s="254"/>
      <c r="SIK3" s="254"/>
      <c r="SIL3" s="254"/>
      <c r="SIM3" s="254"/>
      <c r="SIN3" s="254"/>
      <c r="SIO3" s="254"/>
      <c r="SIP3" s="254"/>
      <c r="SIQ3" s="254"/>
      <c r="SIR3" s="254"/>
      <c r="SIS3" s="254"/>
      <c r="SIT3" s="254"/>
      <c r="SIU3" s="254"/>
      <c r="SIV3" s="254"/>
      <c r="SIW3" s="254"/>
      <c r="SIX3" s="254"/>
      <c r="SIY3" s="254"/>
      <c r="SIZ3" s="254"/>
      <c r="SJA3" s="254"/>
      <c r="SJB3" s="254"/>
      <c r="SJC3" s="254"/>
      <c r="SJD3" s="254"/>
      <c r="SJE3" s="254"/>
      <c r="SJF3" s="254"/>
      <c r="SJG3" s="254"/>
      <c r="SJH3" s="254"/>
      <c r="SJI3" s="254"/>
      <c r="SJJ3" s="254"/>
      <c r="SJK3" s="254"/>
      <c r="SJL3" s="254"/>
      <c r="SJM3" s="254"/>
      <c r="SJN3" s="254"/>
      <c r="SJO3" s="254"/>
      <c r="SJP3" s="254"/>
      <c r="SJQ3" s="254"/>
      <c r="SJR3" s="254"/>
      <c r="SJS3" s="254"/>
      <c r="SJT3" s="254"/>
      <c r="SJU3" s="254"/>
      <c r="SJV3" s="254"/>
      <c r="SJW3" s="254"/>
      <c r="SJX3" s="254"/>
      <c r="SJY3" s="254"/>
      <c r="SJZ3" s="254"/>
      <c r="SKA3" s="254"/>
      <c r="SKB3" s="254"/>
      <c r="SKC3" s="254"/>
      <c r="SKD3" s="254"/>
      <c r="SKE3" s="254"/>
      <c r="SKF3" s="254"/>
      <c r="SKG3" s="254"/>
      <c r="SKH3" s="254"/>
      <c r="SKI3" s="254"/>
      <c r="SKJ3" s="254"/>
      <c r="SKK3" s="254"/>
      <c r="SKL3" s="254"/>
      <c r="SKM3" s="254"/>
      <c r="SKN3" s="254"/>
      <c r="SKO3" s="254"/>
      <c r="SKP3" s="254"/>
      <c r="SKQ3" s="254"/>
      <c r="SKR3" s="254"/>
      <c r="SKS3" s="254"/>
      <c r="SKT3" s="254"/>
      <c r="SKU3" s="254"/>
      <c r="SKV3" s="254"/>
      <c r="SKW3" s="254"/>
      <c r="SKX3" s="254"/>
      <c r="SKY3" s="254"/>
      <c r="SKZ3" s="254"/>
      <c r="SLA3" s="254"/>
      <c r="SLB3" s="254"/>
      <c r="SLC3" s="254"/>
      <c r="SLD3" s="254"/>
      <c r="SLE3" s="254"/>
      <c r="SLF3" s="254"/>
      <c r="SLG3" s="254"/>
      <c r="SLH3" s="254"/>
      <c r="SLI3" s="254"/>
      <c r="SLJ3" s="254"/>
      <c r="SLK3" s="254"/>
      <c r="SLL3" s="254"/>
      <c r="SLM3" s="254"/>
      <c r="SLN3" s="254"/>
      <c r="SLO3" s="254"/>
      <c r="SLP3" s="254"/>
      <c r="SLQ3" s="254"/>
      <c r="SLR3" s="254"/>
      <c r="SLS3" s="254"/>
      <c r="SLT3" s="254"/>
      <c r="SLU3" s="254"/>
      <c r="SLV3" s="254"/>
      <c r="SLW3" s="254"/>
      <c r="SLX3" s="254"/>
      <c r="SLY3" s="254"/>
      <c r="SLZ3" s="254"/>
      <c r="SMA3" s="254"/>
      <c r="SMB3" s="254"/>
      <c r="SMC3" s="254"/>
      <c r="SMD3" s="254"/>
      <c r="SME3" s="254"/>
      <c r="SMF3" s="254"/>
      <c r="SMG3" s="254"/>
      <c r="SMH3" s="254"/>
      <c r="SMI3" s="254"/>
      <c r="SMJ3" s="254"/>
      <c r="SMK3" s="254"/>
      <c r="SML3" s="254"/>
      <c r="SMM3" s="254"/>
      <c r="SMN3" s="254"/>
      <c r="SMO3" s="254"/>
      <c r="SMP3" s="254"/>
      <c r="SMQ3" s="254"/>
      <c r="SMR3" s="254"/>
      <c r="SMS3" s="254"/>
      <c r="SMT3" s="254"/>
      <c r="SMU3" s="254"/>
      <c r="SMV3" s="254"/>
      <c r="SMW3" s="254"/>
      <c r="SMX3" s="254"/>
      <c r="SMY3" s="254"/>
      <c r="SMZ3" s="254"/>
      <c r="SNA3" s="254"/>
      <c r="SNB3" s="254"/>
      <c r="SNC3" s="254"/>
      <c r="SND3" s="254"/>
      <c r="SNE3" s="254"/>
      <c r="SNF3" s="254"/>
      <c r="SNG3" s="254"/>
      <c r="SNH3" s="254"/>
      <c r="SNI3" s="254"/>
      <c r="SNJ3" s="254"/>
      <c r="SNK3" s="254"/>
      <c r="SNL3" s="254"/>
      <c r="SNM3" s="254"/>
      <c r="SNN3" s="254"/>
      <c r="SNO3" s="254"/>
      <c r="SNP3" s="254"/>
      <c r="SNQ3" s="254"/>
      <c r="SNR3" s="254"/>
      <c r="SNS3" s="254"/>
      <c r="SNT3" s="254"/>
      <c r="SNU3" s="254"/>
      <c r="SNV3" s="254"/>
      <c r="SNW3" s="254"/>
      <c r="SNX3" s="254"/>
      <c r="SNY3" s="254"/>
      <c r="SNZ3" s="254"/>
      <c r="SOA3" s="254"/>
      <c r="SOB3" s="254"/>
      <c r="SOC3" s="254"/>
      <c r="SOD3" s="254"/>
      <c r="SOE3" s="254"/>
      <c r="SOF3" s="254"/>
      <c r="SOG3" s="254"/>
      <c r="SOH3" s="254"/>
      <c r="SOI3" s="254"/>
      <c r="SOJ3" s="254"/>
      <c r="SOK3" s="254"/>
      <c r="SOL3" s="254"/>
      <c r="SOM3" s="254"/>
      <c r="SON3" s="254"/>
      <c r="SOO3" s="254"/>
      <c r="SOP3" s="254"/>
      <c r="SOQ3" s="254"/>
      <c r="SOR3" s="254"/>
      <c r="SOS3" s="254"/>
      <c r="SOT3" s="254"/>
      <c r="SOU3" s="254"/>
      <c r="SOV3" s="254"/>
      <c r="SOW3" s="254"/>
      <c r="SOX3" s="254"/>
      <c r="SOY3" s="254"/>
      <c r="SOZ3" s="254"/>
      <c r="SPA3" s="254"/>
      <c r="SPB3" s="254"/>
      <c r="SPC3" s="254"/>
      <c r="SPD3" s="254"/>
      <c r="SPE3" s="254"/>
      <c r="SPF3" s="254"/>
      <c r="SPG3" s="254"/>
      <c r="SPH3" s="254"/>
      <c r="SPI3" s="254"/>
      <c r="SPJ3" s="254"/>
      <c r="SPK3" s="254"/>
      <c r="SPL3" s="254"/>
      <c r="SPM3" s="254"/>
      <c r="SPN3" s="254"/>
      <c r="SPO3" s="254"/>
      <c r="SPP3" s="254"/>
      <c r="SPQ3" s="254"/>
      <c r="SPR3" s="254"/>
      <c r="SPS3" s="254"/>
      <c r="SPT3" s="254"/>
      <c r="SPU3" s="254"/>
      <c r="SPV3" s="254"/>
      <c r="SPW3" s="254"/>
      <c r="SPX3" s="254"/>
      <c r="SPY3" s="254"/>
      <c r="SPZ3" s="254"/>
      <c r="SQA3" s="254"/>
      <c r="SQB3" s="254"/>
      <c r="SQC3" s="254"/>
      <c r="SQD3" s="254"/>
      <c r="SQE3" s="254"/>
      <c r="SQF3" s="254"/>
      <c r="SQG3" s="254"/>
      <c r="SQH3" s="254"/>
      <c r="SQI3" s="254"/>
      <c r="SQJ3" s="254"/>
      <c r="SQK3" s="254"/>
      <c r="SQL3" s="254"/>
      <c r="SQM3" s="254"/>
      <c r="SQN3" s="254"/>
      <c r="SQO3" s="254"/>
      <c r="SQP3" s="254"/>
      <c r="SQQ3" s="254"/>
      <c r="SQR3" s="254"/>
      <c r="SQS3" s="254"/>
      <c r="SQT3" s="254"/>
      <c r="SQU3" s="254"/>
      <c r="SQV3" s="254"/>
      <c r="SQW3" s="254"/>
      <c r="SQX3" s="254"/>
      <c r="SQY3" s="254"/>
      <c r="SQZ3" s="254"/>
      <c r="SRA3" s="254"/>
      <c r="SRB3" s="254"/>
      <c r="SRC3" s="254"/>
      <c r="SRD3" s="254"/>
      <c r="SRE3" s="254"/>
      <c r="SRF3" s="254"/>
      <c r="SRG3" s="254"/>
      <c r="SRH3" s="254"/>
      <c r="SRI3" s="254"/>
      <c r="SRJ3" s="254"/>
      <c r="SRK3" s="254"/>
      <c r="SRL3" s="254"/>
      <c r="SRM3" s="254"/>
      <c r="SRN3" s="254"/>
      <c r="SRO3" s="254"/>
      <c r="SRP3" s="254"/>
      <c r="SRQ3" s="254"/>
      <c r="SRR3" s="254"/>
      <c r="SRS3" s="254"/>
      <c r="SRT3" s="254"/>
      <c r="SRU3" s="254"/>
      <c r="SRV3" s="254"/>
      <c r="SRW3" s="254"/>
      <c r="SRX3" s="254"/>
      <c r="SRY3" s="254"/>
      <c r="SRZ3" s="254"/>
      <c r="SSA3" s="254"/>
      <c r="SSB3" s="254"/>
      <c r="SSC3" s="254"/>
      <c r="SSD3" s="254"/>
      <c r="SSE3" s="254"/>
      <c r="SSF3" s="254"/>
      <c r="SSG3" s="254"/>
      <c r="SSH3" s="254"/>
      <c r="SSI3" s="254"/>
      <c r="SSJ3" s="254"/>
      <c r="SSK3" s="254"/>
      <c r="SSL3" s="254"/>
      <c r="SSM3" s="254"/>
      <c r="SSN3" s="254"/>
      <c r="SSO3" s="254"/>
      <c r="SSP3" s="254"/>
      <c r="SSQ3" s="254"/>
      <c r="SSR3" s="254"/>
      <c r="SSS3" s="254"/>
      <c r="SST3" s="254"/>
      <c r="SSU3" s="254"/>
      <c r="SSV3" s="254"/>
      <c r="SSW3" s="254"/>
      <c r="SSX3" s="254"/>
      <c r="SSY3" s="254"/>
      <c r="SSZ3" s="254"/>
      <c r="STA3" s="254"/>
      <c r="STB3" s="254"/>
      <c r="STC3" s="254"/>
      <c r="STD3" s="254"/>
      <c r="STE3" s="254"/>
      <c r="STF3" s="254"/>
      <c r="STG3" s="254"/>
      <c r="STH3" s="254"/>
      <c r="STI3" s="254"/>
      <c r="STJ3" s="254"/>
      <c r="STK3" s="254"/>
      <c r="STL3" s="254"/>
      <c r="STM3" s="254"/>
      <c r="STN3" s="254"/>
      <c r="STO3" s="254"/>
      <c r="STP3" s="254"/>
      <c r="STQ3" s="254"/>
      <c r="STR3" s="254"/>
      <c r="STS3" s="254"/>
      <c r="STT3" s="254"/>
      <c r="STU3" s="254"/>
      <c r="STV3" s="254"/>
      <c r="STW3" s="254"/>
      <c r="STX3" s="254"/>
      <c r="STY3" s="254"/>
      <c r="STZ3" s="254"/>
      <c r="SUA3" s="254"/>
      <c r="SUB3" s="254"/>
      <c r="SUC3" s="254"/>
      <c r="SUD3" s="254"/>
      <c r="SUE3" s="254"/>
      <c r="SUF3" s="254"/>
      <c r="SUG3" s="254"/>
      <c r="SUH3" s="254"/>
      <c r="SUI3" s="254"/>
      <c r="SUJ3" s="254"/>
      <c r="SUK3" s="254"/>
      <c r="SUL3" s="254"/>
      <c r="SUM3" s="254"/>
      <c r="SUN3" s="254"/>
      <c r="SUO3" s="254"/>
      <c r="SUP3" s="254"/>
      <c r="SUQ3" s="254"/>
      <c r="SUR3" s="254"/>
      <c r="SUS3" s="254"/>
      <c r="SUT3" s="254"/>
      <c r="SUU3" s="254"/>
      <c r="SUV3" s="254"/>
      <c r="SUW3" s="254"/>
      <c r="SUX3" s="254"/>
      <c r="SUY3" s="254"/>
      <c r="SUZ3" s="254"/>
      <c r="SVA3" s="254"/>
      <c r="SVB3" s="254"/>
      <c r="SVC3" s="254"/>
      <c r="SVD3" s="254"/>
      <c r="SVE3" s="254"/>
      <c r="SVF3" s="254"/>
      <c r="SVG3" s="254"/>
      <c r="SVH3" s="254"/>
      <c r="SVI3" s="254"/>
      <c r="SVJ3" s="254"/>
      <c r="SVK3" s="254"/>
      <c r="SVL3" s="254"/>
      <c r="SVM3" s="254"/>
      <c r="SVN3" s="254"/>
      <c r="SVO3" s="254"/>
      <c r="SVP3" s="254"/>
      <c r="SVQ3" s="254"/>
      <c r="SVR3" s="254"/>
      <c r="SVS3" s="254"/>
      <c r="SVT3" s="254"/>
      <c r="SVU3" s="254"/>
      <c r="SVV3" s="254"/>
      <c r="SVW3" s="254"/>
      <c r="SVX3" s="254"/>
      <c r="SVY3" s="254"/>
      <c r="SVZ3" s="254"/>
      <c r="SWA3" s="254"/>
      <c r="SWB3" s="254"/>
      <c r="SWC3" s="254"/>
      <c r="SWD3" s="254"/>
      <c r="SWE3" s="254"/>
      <c r="SWF3" s="254"/>
      <c r="SWG3" s="254"/>
      <c r="SWH3" s="254"/>
      <c r="SWI3" s="254"/>
      <c r="SWJ3" s="254"/>
      <c r="SWK3" s="254"/>
      <c r="SWL3" s="254"/>
      <c r="SWM3" s="254"/>
      <c r="SWN3" s="254"/>
      <c r="SWO3" s="254"/>
      <c r="SWP3" s="254"/>
      <c r="SWQ3" s="254"/>
      <c r="SWR3" s="254"/>
      <c r="SWS3" s="254"/>
      <c r="SWT3" s="254"/>
      <c r="SWU3" s="254"/>
      <c r="SWV3" s="254"/>
      <c r="SWW3" s="254"/>
      <c r="SWX3" s="254"/>
      <c r="SWY3" s="254"/>
      <c r="SWZ3" s="254"/>
      <c r="SXA3" s="254"/>
      <c r="SXB3" s="254"/>
      <c r="SXC3" s="254"/>
      <c r="SXD3" s="254"/>
      <c r="SXE3" s="254"/>
      <c r="SXF3" s="254"/>
      <c r="SXG3" s="254"/>
      <c r="SXH3" s="254"/>
      <c r="SXI3" s="254"/>
      <c r="SXJ3" s="254"/>
      <c r="SXK3" s="254"/>
      <c r="SXL3" s="254"/>
      <c r="SXM3" s="254"/>
      <c r="SXN3" s="254"/>
      <c r="SXO3" s="254"/>
      <c r="SXP3" s="254"/>
      <c r="SXQ3" s="254"/>
      <c r="SXR3" s="254"/>
      <c r="SXS3" s="254"/>
      <c r="SXT3" s="254"/>
      <c r="SXU3" s="254"/>
      <c r="SXV3" s="254"/>
      <c r="SXW3" s="254"/>
      <c r="SXX3" s="254"/>
      <c r="SXY3" s="254"/>
      <c r="SXZ3" s="254"/>
      <c r="SYA3" s="254"/>
      <c r="SYB3" s="254"/>
      <c r="SYC3" s="254"/>
      <c r="SYD3" s="254"/>
      <c r="SYE3" s="254"/>
      <c r="SYF3" s="254"/>
      <c r="SYG3" s="254"/>
      <c r="SYH3" s="254"/>
      <c r="SYI3" s="254"/>
      <c r="SYJ3" s="254"/>
      <c r="SYK3" s="254"/>
      <c r="SYL3" s="254"/>
      <c r="SYM3" s="254"/>
      <c r="SYN3" s="254"/>
      <c r="SYO3" s="254"/>
      <c r="SYP3" s="254"/>
      <c r="SYQ3" s="254"/>
      <c r="SYR3" s="254"/>
      <c r="SYS3" s="254"/>
      <c r="SYT3" s="254"/>
      <c r="SYU3" s="254"/>
      <c r="SYV3" s="254"/>
      <c r="SYW3" s="254"/>
      <c r="SYX3" s="254"/>
      <c r="SYY3" s="254"/>
      <c r="SYZ3" s="254"/>
      <c r="SZA3" s="254"/>
      <c r="SZB3" s="254"/>
      <c r="SZC3" s="254"/>
      <c r="SZD3" s="254"/>
      <c r="SZE3" s="254"/>
      <c r="SZF3" s="254"/>
      <c r="SZG3" s="254"/>
      <c r="SZH3" s="254"/>
      <c r="SZI3" s="254"/>
      <c r="SZJ3" s="254"/>
      <c r="SZK3" s="254"/>
      <c r="SZL3" s="254"/>
      <c r="SZM3" s="254"/>
      <c r="SZN3" s="254"/>
      <c r="SZO3" s="254"/>
      <c r="SZP3" s="254"/>
      <c r="SZQ3" s="254"/>
      <c r="SZR3" s="254"/>
      <c r="SZS3" s="254"/>
      <c r="SZT3" s="254"/>
      <c r="SZU3" s="254"/>
      <c r="SZV3" s="254"/>
      <c r="SZW3" s="254"/>
      <c r="SZX3" s="254"/>
      <c r="SZY3" s="254"/>
      <c r="SZZ3" s="254"/>
      <c r="TAA3" s="254"/>
      <c r="TAB3" s="254"/>
      <c r="TAC3" s="254"/>
      <c r="TAD3" s="254"/>
      <c r="TAE3" s="254"/>
      <c r="TAF3" s="254"/>
      <c r="TAG3" s="254"/>
      <c r="TAH3" s="254"/>
      <c r="TAI3" s="254"/>
      <c r="TAJ3" s="254"/>
      <c r="TAK3" s="254"/>
      <c r="TAL3" s="254"/>
      <c r="TAM3" s="254"/>
      <c r="TAN3" s="254"/>
      <c r="TAO3" s="254"/>
      <c r="TAP3" s="254"/>
      <c r="TAQ3" s="254"/>
      <c r="TAR3" s="254"/>
      <c r="TAS3" s="254"/>
      <c r="TAT3" s="254"/>
      <c r="TAU3" s="254"/>
      <c r="TAV3" s="254"/>
      <c r="TAW3" s="254"/>
      <c r="TAX3" s="254"/>
      <c r="TAY3" s="254"/>
      <c r="TAZ3" s="254"/>
      <c r="TBA3" s="254"/>
      <c r="TBB3" s="254"/>
      <c r="TBC3" s="254"/>
      <c r="TBD3" s="254"/>
      <c r="TBE3" s="254"/>
      <c r="TBF3" s="254"/>
      <c r="TBG3" s="254"/>
      <c r="TBH3" s="254"/>
      <c r="TBI3" s="254"/>
      <c r="TBJ3" s="254"/>
      <c r="TBK3" s="254"/>
      <c r="TBL3" s="254"/>
      <c r="TBM3" s="254"/>
      <c r="TBN3" s="254"/>
      <c r="TBO3" s="254"/>
      <c r="TBP3" s="254"/>
      <c r="TBQ3" s="254"/>
      <c r="TBR3" s="254"/>
      <c r="TBS3" s="254"/>
      <c r="TBT3" s="254"/>
      <c r="TBU3" s="254"/>
      <c r="TBV3" s="254"/>
      <c r="TBW3" s="254"/>
      <c r="TBX3" s="254"/>
      <c r="TBY3" s="254"/>
      <c r="TBZ3" s="254"/>
      <c r="TCA3" s="254"/>
      <c r="TCB3" s="254"/>
      <c r="TCC3" s="254"/>
      <c r="TCD3" s="254"/>
      <c r="TCE3" s="254"/>
      <c r="TCF3" s="254"/>
      <c r="TCG3" s="254"/>
      <c r="TCH3" s="254"/>
      <c r="TCI3" s="254"/>
      <c r="TCJ3" s="254"/>
      <c r="TCK3" s="254"/>
      <c r="TCL3" s="254"/>
      <c r="TCM3" s="254"/>
      <c r="TCN3" s="254"/>
      <c r="TCO3" s="254"/>
      <c r="TCP3" s="254"/>
      <c r="TCQ3" s="254"/>
      <c r="TCR3" s="254"/>
      <c r="TCS3" s="254"/>
      <c r="TCT3" s="254"/>
      <c r="TCU3" s="254"/>
      <c r="TCV3" s="254"/>
      <c r="TCW3" s="254"/>
      <c r="TCX3" s="254"/>
      <c r="TCY3" s="254"/>
      <c r="TCZ3" s="254"/>
      <c r="TDA3" s="254"/>
      <c r="TDB3" s="254"/>
      <c r="TDC3" s="254"/>
      <c r="TDD3" s="254"/>
      <c r="TDE3" s="254"/>
      <c r="TDF3" s="254"/>
      <c r="TDG3" s="254"/>
      <c r="TDH3" s="254"/>
      <c r="TDI3" s="254"/>
      <c r="TDJ3" s="254"/>
      <c r="TDK3" s="254"/>
      <c r="TDL3" s="254"/>
      <c r="TDM3" s="254"/>
      <c r="TDN3" s="254"/>
      <c r="TDO3" s="254"/>
      <c r="TDP3" s="254"/>
      <c r="TDQ3" s="254"/>
      <c r="TDR3" s="254"/>
      <c r="TDS3" s="254"/>
      <c r="TDT3" s="254"/>
      <c r="TDU3" s="254"/>
      <c r="TDV3" s="254"/>
      <c r="TDW3" s="254"/>
      <c r="TDX3" s="254"/>
      <c r="TDY3" s="254"/>
      <c r="TDZ3" s="254"/>
      <c r="TEA3" s="254"/>
      <c r="TEB3" s="254"/>
      <c r="TEC3" s="254"/>
      <c r="TED3" s="254"/>
      <c r="TEE3" s="254"/>
      <c r="TEF3" s="254"/>
      <c r="TEG3" s="254"/>
      <c r="TEH3" s="254"/>
      <c r="TEI3" s="254"/>
      <c r="TEJ3" s="254"/>
      <c r="TEK3" s="254"/>
      <c r="TEL3" s="254"/>
      <c r="TEM3" s="254"/>
      <c r="TEN3" s="254"/>
      <c r="TEO3" s="254"/>
      <c r="TEP3" s="254"/>
      <c r="TEQ3" s="254"/>
      <c r="TER3" s="254"/>
      <c r="TES3" s="254"/>
      <c r="TET3" s="254"/>
      <c r="TEU3" s="254"/>
      <c r="TEV3" s="254"/>
      <c r="TEW3" s="254"/>
      <c r="TEX3" s="254"/>
      <c r="TEY3" s="254"/>
      <c r="TEZ3" s="254"/>
      <c r="TFA3" s="254"/>
      <c r="TFB3" s="254"/>
      <c r="TFC3" s="254"/>
      <c r="TFD3" s="254"/>
      <c r="TFE3" s="254"/>
      <c r="TFF3" s="254"/>
      <c r="TFG3" s="254"/>
      <c r="TFH3" s="254"/>
      <c r="TFI3" s="254"/>
      <c r="TFJ3" s="254"/>
      <c r="TFK3" s="254"/>
      <c r="TFL3" s="254"/>
      <c r="TFM3" s="254"/>
      <c r="TFN3" s="254"/>
      <c r="TFO3" s="254"/>
      <c r="TFP3" s="254"/>
      <c r="TFQ3" s="254"/>
      <c r="TFR3" s="254"/>
      <c r="TFS3" s="254"/>
      <c r="TFT3" s="254"/>
      <c r="TFU3" s="254"/>
      <c r="TFV3" s="254"/>
      <c r="TFW3" s="254"/>
      <c r="TFX3" s="254"/>
      <c r="TFY3" s="254"/>
      <c r="TFZ3" s="254"/>
      <c r="TGA3" s="254"/>
      <c r="TGB3" s="254"/>
      <c r="TGC3" s="254"/>
      <c r="TGD3" s="254"/>
      <c r="TGE3" s="254"/>
      <c r="TGF3" s="254"/>
      <c r="TGG3" s="254"/>
      <c r="TGH3" s="254"/>
      <c r="TGI3" s="254"/>
      <c r="TGJ3" s="254"/>
      <c r="TGK3" s="254"/>
      <c r="TGL3" s="254"/>
      <c r="TGM3" s="254"/>
      <c r="TGN3" s="254"/>
      <c r="TGO3" s="254"/>
      <c r="TGP3" s="254"/>
      <c r="TGQ3" s="254"/>
      <c r="TGR3" s="254"/>
      <c r="TGS3" s="254"/>
      <c r="TGT3" s="254"/>
      <c r="TGU3" s="254"/>
      <c r="TGV3" s="254"/>
      <c r="TGW3" s="254"/>
      <c r="TGX3" s="254"/>
      <c r="TGY3" s="254"/>
      <c r="TGZ3" s="254"/>
      <c r="THA3" s="254"/>
      <c r="THB3" s="254"/>
      <c r="THC3" s="254"/>
      <c r="THD3" s="254"/>
      <c r="THE3" s="254"/>
      <c r="THF3" s="254"/>
      <c r="THG3" s="254"/>
      <c r="THH3" s="254"/>
      <c r="THI3" s="254"/>
      <c r="THJ3" s="254"/>
      <c r="THK3" s="254"/>
      <c r="THL3" s="254"/>
      <c r="THM3" s="254"/>
      <c r="THN3" s="254"/>
      <c r="THO3" s="254"/>
      <c r="THP3" s="254"/>
      <c r="THQ3" s="254"/>
      <c r="THR3" s="254"/>
      <c r="THS3" s="254"/>
      <c r="THT3" s="254"/>
      <c r="THU3" s="254"/>
      <c r="THV3" s="254"/>
      <c r="THW3" s="254"/>
      <c r="THX3" s="254"/>
      <c r="THY3" s="254"/>
      <c r="THZ3" s="254"/>
      <c r="TIA3" s="254"/>
      <c r="TIB3" s="254"/>
      <c r="TIC3" s="254"/>
      <c r="TID3" s="254"/>
      <c r="TIE3" s="254"/>
      <c r="TIF3" s="254"/>
      <c r="TIG3" s="254"/>
      <c r="TIH3" s="254"/>
      <c r="TII3" s="254"/>
      <c r="TIJ3" s="254"/>
      <c r="TIK3" s="254"/>
      <c r="TIL3" s="254"/>
      <c r="TIM3" s="254"/>
      <c r="TIN3" s="254"/>
      <c r="TIO3" s="254"/>
      <c r="TIP3" s="254"/>
      <c r="TIQ3" s="254"/>
      <c r="TIR3" s="254"/>
      <c r="TIS3" s="254"/>
      <c r="TIT3" s="254"/>
      <c r="TIU3" s="254"/>
      <c r="TIV3" s="254"/>
      <c r="TIW3" s="254"/>
      <c r="TIX3" s="254"/>
      <c r="TIY3" s="254"/>
      <c r="TIZ3" s="254"/>
      <c r="TJA3" s="254"/>
      <c r="TJB3" s="254"/>
      <c r="TJC3" s="254"/>
      <c r="TJD3" s="254"/>
      <c r="TJE3" s="254"/>
      <c r="TJF3" s="254"/>
      <c r="TJG3" s="254"/>
      <c r="TJH3" s="254"/>
      <c r="TJI3" s="254"/>
      <c r="TJJ3" s="254"/>
      <c r="TJK3" s="254"/>
      <c r="TJL3" s="254"/>
      <c r="TJM3" s="254"/>
      <c r="TJN3" s="254"/>
      <c r="TJO3" s="254"/>
      <c r="TJP3" s="254"/>
      <c r="TJQ3" s="254"/>
      <c r="TJR3" s="254"/>
      <c r="TJS3" s="254"/>
      <c r="TJT3" s="254"/>
      <c r="TJU3" s="254"/>
      <c r="TJV3" s="254"/>
      <c r="TJW3" s="254"/>
      <c r="TJX3" s="254"/>
      <c r="TJY3" s="254"/>
      <c r="TJZ3" s="254"/>
      <c r="TKA3" s="254"/>
      <c r="TKB3" s="254"/>
      <c r="TKC3" s="254"/>
      <c r="TKD3" s="254"/>
      <c r="TKE3" s="254"/>
      <c r="TKF3" s="254"/>
      <c r="TKG3" s="254"/>
      <c r="TKH3" s="254"/>
      <c r="TKI3" s="254"/>
      <c r="TKJ3" s="254"/>
      <c r="TKK3" s="254"/>
      <c r="TKL3" s="254"/>
      <c r="TKM3" s="254"/>
      <c r="TKN3" s="254"/>
      <c r="TKO3" s="254"/>
      <c r="TKP3" s="254"/>
      <c r="TKQ3" s="254"/>
      <c r="TKR3" s="254"/>
      <c r="TKS3" s="254"/>
      <c r="TKT3" s="254"/>
      <c r="TKU3" s="254"/>
      <c r="TKV3" s="254"/>
      <c r="TKW3" s="254"/>
      <c r="TKX3" s="254"/>
      <c r="TKY3" s="254"/>
      <c r="TKZ3" s="254"/>
      <c r="TLA3" s="254"/>
      <c r="TLB3" s="254"/>
      <c r="TLC3" s="254"/>
      <c r="TLD3" s="254"/>
      <c r="TLE3" s="254"/>
      <c r="TLF3" s="254"/>
      <c r="TLG3" s="254"/>
      <c r="TLH3" s="254"/>
      <c r="TLI3" s="254"/>
      <c r="TLJ3" s="254"/>
      <c r="TLK3" s="254"/>
      <c r="TLL3" s="254"/>
      <c r="TLM3" s="254"/>
      <c r="TLN3" s="254"/>
      <c r="TLO3" s="254"/>
      <c r="TLP3" s="254"/>
      <c r="TLQ3" s="254"/>
      <c r="TLR3" s="254"/>
      <c r="TLS3" s="254"/>
      <c r="TLT3" s="254"/>
      <c r="TLU3" s="254"/>
      <c r="TLV3" s="254"/>
      <c r="TLW3" s="254"/>
      <c r="TLX3" s="254"/>
      <c r="TLY3" s="254"/>
      <c r="TLZ3" s="254"/>
      <c r="TMA3" s="254"/>
      <c r="TMB3" s="254"/>
      <c r="TMC3" s="254"/>
      <c r="TMD3" s="254"/>
      <c r="TME3" s="254"/>
      <c r="TMF3" s="254"/>
      <c r="TMG3" s="254"/>
      <c r="TMH3" s="254"/>
      <c r="TMI3" s="254"/>
      <c r="TMJ3" s="254"/>
      <c r="TMK3" s="254"/>
      <c r="TML3" s="254"/>
      <c r="TMM3" s="254"/>
      <c r="TMN3" s="254"/>
      <c r="TMO3" s="254"/>
      <c r="TMP3" s="254"/>
      <c r="TMQ3" s="254"/>
      <c r="TMR3" s="254"/>
      <c r="TMS3" s="254"/>
      <c r="TMT3" s="254"/>
      <c r="TMU3" s="254"/>
      <c r="TMV3" s="254"/>
      <c r="TMW3" s="254"/>
      <c r="TMX3" s="254"/>
      <c r="TMY3" s="254"/>
      <c r="TMZ3" s="254"/>
      <c r="TNA3" s="254"/>
      <c r="TNB3" s="254"/>
      <c r="TNC3" s="254"/>
      <c r="TND3" s="254"/>
      <c r="TNE3" s="254"/>
      <c r="TNF3" s="254"/>
      <c r="TNG3" s="254"/>
      <c r="TNH3" s="254"/>
      <c r="TNI3" s="254"/>
      <c r="TNJ3" s="254"/>
      <c r="TNK3" s="254"/>
      <c r="TNL3" s="254"/>
      <c r="TNM3" s="254"/>
      <c r="TNN3" s="254"/>
      <c r="TNO3" s="254"/>
      <c r="TNP3" s="254"/>
      <c r="TNQ3" s="254"/>
      <c r="TNR3" s="254"/>
      <c r="TNS3" s="254"/>
      <c r="TNT3" s="254"/>
      <c r="TNU3" s="254"/>
      <c r="TNV3" s="254"/>
      <c r="TNW3" s="254"/>
      <c r="TNX3" s="254"/>
      <c r="TNY3" s="254"/>
      <c r="TNZ3" s="254"/>
      <c r="TOA3" s="254"/>
      <c r="TOB3" s="254"/>
      <c r="TOC3" s="254"/>
      <c r="TOD3" s="254"/>
      <c r="TOE3" s="254"/>
      <c r="TOF3" s="254"/>
      <c r="TOG3" s="254"/>
      <c r="TOH3" s="254"/>
      <c r="TOI3" s="254"/>
      <c r="TOJ3" s="254"/>
      <c r="TOK3" s="254"/>
      <c r="TOL3" s="254"/>
      <c r="TOM3" s="254"/>
      <c r="TON3" s="254"/>
      <c r="TOO3" s="254"/>
      <c r="TOP3" s="254"/>
      <c r="TOQ3" s="254"/>
      <c r="TOR3" s="254"/>
      <c r="TOS3" s="254"/>
      <c r="TOT3" s="254"/>
      <c r="TOU3" s="254"/>
      <c r="TOV3" s="254"/>
      <c r="TOW3" s="254"/>
      <c r="TOX3" s="254"/>
      <c r="TOY3" s="254"/>
      <c r="TOZ3" s="254"/>
      <c r="TPA3" s="254"/>
      <c r="TPB3" s="254"/>
      <c r="TPC3" s="254"/>
      <c r="TPD3" s="254"/>
      <c r="TPE3" s="254"/>
      <c r="TPF3" s="254"/>
      <c r="TPG3" s="254"/>
      <c r="TPH3" s="254"/>
      <c r="TPI3" s="254"/>
      <c r="TPJ3" s="254"/>
      <c r="TPK3" s="254"/>
      <c r="TPL3" s="254"/>
      <c r="TPM3" s="254"/>
      <c r="TPN3" s="254"/>
      <c r="TPO3" s="254"/>
      <c r="TPP3" s="254"/>
      <c r="TPQ3" s="254"/>
      <c r="TPR3" s="254"/>
      <c r="TPS3" s="254"/>
      <c r="TPT3" s="254"/>
      <c r="TPU3" s="254"/>
      <c r="TPV3" s="254"/>
      <c r="TPW3" s="254"/>
      <c r="TPX3" s="254"/>
      <c r="TPY3" s="254"/>
      <c r="TPZ3" s="254"/>
      <c r="TQA3" s="254"/>
      <c r="TQB3" s="254"/>
      <c r="TQC3" s="254"/>
      <c r="TQD3" s="254"/>
      <c r="TQE3" s="254"/>
      <c r="TQF3" s="254"/>
      <c r="TQG3" s="254"/>
      <c r="TQH3" s="254"/>
      <c r="TQI3" s="254"/>
      <c r="TQJ3" s="254"/>
      <c r="TQK3" s="254"/>
      <c r="TQL3" s="254"/>
      <c r="TQM3" s="254"/>
      <c r="TQN3" s="254"/>
      <c r="TQO3" s="254"/>
      <c r="TQP3" s="254"/>
      <c r="TQQ3" s="254"/>
      <c r="TQR3" s="254"/>
      <c r="TQS3" s="254"/>
      <c r="TQT3" s="254"/>
      <c r="TQU3" s="254"/>
      <c r="TQV3" s="254"/>
      <c r="TQW3" s="254"/>
      <c r="TQX3" s="254"/>
      <c r="TQY3" s="254"/>
      <c r="TQZ3" s="254"/>
      <c r="TRA3" s="254"/>
      <c r="TRB3" s="254"/>
      <c r="TRC3" s="254"/>
      <c r="TRD3" s="254"/>
      <c r="TRE3" s="254"/>
      <c r="TRF3" s="254"/>
      <c r="TRG3" s="254"/>
      <c r="TRH3" s="254"/>
      <c r="TRI3" s="254"/>
      <c r="TRJ3" s="254"/>
      <c r="TRK3" s="254"/>
      <c r="TRL3" s="254"/>
      <c r="TRM3" s="254"/>
      <c r="TRN3" s="254"/>
      <c r="TRO3" s="254"/>
      <c r="TRP3" s="254"/>
      <c r="TRQ3" s="254"/>
      <c r="TRR3" s="254"/>
      <c r="TRS3" s="254"/>
      <c r="TRT3" s="254"/>
      <c r="TRU3" s="254"/>
      <c r="TRV3" s="254"/>
      <c r="TRW3" s="254"/>
      <c r="TRX3" s="254"/>
      <c r="TRY3" s="254"/>
      <c r="TRZ3" s="254"/>
      <c r="TSA3" s="254"/>
      <c r="TSB3" s="254"/>
      <c r="TSC3" s="254"/>
      <c r="TSD3" s="254"/>
      <c r="TSE3" s="254"/>
      <c r="TSF3" s="254"/>
      <c r="TSG3" s="254"/>
      <c r="TSH3" s="254"/>
      <c r="TSI3" s="254"/>
      <c r="TSJ3" s="254"/>
      <c r="TSK3" s="254"/>
      <c r="TSL3" s="254"/>
      <c r="TSM3" s="254"/>
      <c r="TSN3" s="254"/>
      <c r="TSO3" s="254"/>
      <c r="TSP3" s="254"/>
      <c r="TSQ3" s="254"/>
      <c r="TSR3" s="254"/>
      <c r="TSS3" s="254"/>
      <c r="TST3" s="254"/>
      <c r="TSU3" s="254"/>
      <c r="TSV3" s="254"/>
      <c r="TSW3" s="254"/>
      <c r="TSX3" s="254"/>
      <c r="TSY3" s="254"/>
      <c r="TSZ3" s="254"/>
      <c r="TTA3" s="254"/>
      <c r="TTB3" s="254"/>
      <c r="TTC3" s="254"/>
      <c r="TTD3" s="254"/>
      <c r="TTE3" s="254"/>
      <c r="TTF3" s="254"/>
      <c r="TTG3" s="254"/>
      <c r="TTH3" s="254"/>
      <c r="TTI3" s="254"/>
      <c r="TTJ3" s="254"/>
      <c r="TTK3" s="254"/>
      <c r="TTL3" s="254"/>
      <c r="TTM3" s="254"/>
      <c r="TTN3" s="254"/>
      <c r="TTO3" s="254"/>
      <c r="TTP3" s="254"/>
      <c r="TTQ3" s="254"/>
      <c r="TTR3" s="254"/>
      <c r="TTS3" s="254"/>
      <c r="TTT3" s="254"/>
      <c r="TTU3" s="254"/>
      <c r="TTV3" s="254"/>
      <c r="TTW3" s="254"/>
      <c r="TTX3" s="254"/>
      <c r="TTY3" s="254"/>
      <c r="TTZ3" s="254"/>
      <c r="TUA3" s="254"/>
      <c r="TUB3" s="254"/>
      <c r="TUC3" s="254"/>
      <c r="TUD3" s="254"/>
      <c r="TUE3" s="254"/>
      <c r="TUF3" s="254"/>
      <c r="TUG3" s="254"/>
      <c r="TUH3" s="254"/>
      <c r="TUI3" s="254"/>
      <c r="TUJ3" s="254"/>
      <c r="TUK3" s="254"/>
      <c r="TUL3" s="254"/>
      <c r="TUM3" s="254"/>
      <c r="TUN3" s="254"/>
      <c r="TUO3" s="254"/>
      <c r="TUP3" s="254"/>
      <c r="TUQ3" s="254"/>
      <c r="TUR3" s="254"/>
      <c r="TUS3" s="254"/>
      <c r="TUT3" s="254"/>
      <c r="TUU3" s="254"/>
      <c r="TUV3" s="254"/>
      <c r="TUW3" s="254"/>
      <c r="TUX3" s="254"/>
      <c r="TUY3" s="254"/>
      <c r="TUZ3" s="254"/>
      <c r="TVA3" s="254"/>
      <c r="TVB3" s="254"/>
      <c r="TVC3" s="254"/>
      <c r="TVD3" s="254"/>
      <c r="TVE3" s="254"/>
      <c r="TVF3" s="254"/>
      <c r="TVG3" s="254"/>
      <c r="TVH3" s="254"/>
      <c r="TVI3" s="254"/>
      <c r="TVJ3" s="254"/>
      <c r="TVK3" s="254"/>
      <c r="TVL3" s="254"/>
      <c r="TVM3" s="254"/>
      <c r="TVN3" s="254"/>
      <c r="TVO3" s="254"/>
      <c r="TVP3" s="254"/>
      <c r="TVQ3" s="254"/>
      <c r="TVR3" s="254"/>
      <c r="TVS3" s="254"/>
      <c r="TVT3" s="254"/>
      <c r="TVU3" s="254"/>
      <c r="TVV3" s="254"/>
      <c r="TVW3" s="254"/>
      <c r="TVX3" s="254"/>
      <c r="TVY3" s="254"/>
      <c r="TVZ3" s="254"/>
      <c r="TWA3" s="254"/>
      <c r="TWB3" s="254"/>
      <c r="TWC3" s="254"/>
      <c r="TWD3" s="254"/>
      <c r="TWE3" s="254"/>
      <c r="TWF3" s="254"/>
      <c r="TWG3" s="254"/>
      <c r="TWH3" s="254"/>
      <c r="TWI3" s="254"/>
      <c r="TWJ3" s="254"/>
      <c r="TWK3" s="254"/>
      <c r="TWL3" s="254"/>
      <c r="TWM3" s="254"/>
      <c r="TWN3" s="254"/>
      <c r="TWO3" s="254"/>
      <c r="TWP3" s="254"/>
      <c r="TWQ3" s="254"/>
      <c r="TWR3" s="254"/>
      <c r="TWS3" s="254"/>
      <c r="TWT3" s="254"/>
      <c r="TWU3" s="254"/>
      <c r="TWV3" s="254"/>
      <c r="TWW3" s="254"/>
      <c r="TWX3" s="254"/>
      <c r="TWY3" s="254"/>
      <c r="TWZ3" s="254"/>
      <c r="TXA3" s="254"/>
      <c r="TXB3" s="254"/>
      <c r="TXC3" s="254"/>
      <c r="TXD3" s="254"/>
      <c r="TXE3" s="254"/>
      <c r="TXF3" s="254"/>
      <c r="TXG3" s="254"/>
      <c r="TXH3" s="254"/>
      <c r="TXI3" s="254"/>
      <c r="TXJ3" s="254"/>
      <c r="TXK3" s="254"/>
      <c r="TXL3" s="254"/>
      <c r="TXM3" s="254"/>
      <c r="TXN3" s="254"/>
      <c r="TXO3" s="254"/>
      <c r="TXP3" s="254"/>
      <c r="TXQ3" s="254"/>
      <c r="TXR3" s="254"/>
      <c r="TXS3" s="254"/>
      <c r="TXT3" s="254"/>
      <c r="TXU3" s="254"/>
      <c r="TXV3" s="254"/>
      <c r="TXW3" s="254"/>
      <c r="TXX3" s="254"/>
      <c r="TXY3" s="254"/>
      <c r="TXZ3" s="254"/>
      <c r="TYA3" s="254"/>
      <c r="TYB3" s="254"/>
      <c r="TYC3" s="254"/>
      <c r="TYD3" s="254"/>
      <c r="TYE3" s="254"/>
      <c r="TYF3" s="254"/>
      <c r="TYG3" s="254"/>
      <c r="TYH3" s="254"/>
      <c r="TYI3" s="254"/>
      <c r="TYJ3" s="254"/>
      <c r="TYK3" s="254"/>
      <c r="TYL3" s="254"/>
      <c r="TYM3" s="254"/>
      <c r="TYN3" s="254"/>
      <c r="TYO3" s="254"/>
      <c r="TYP3" s="254"/>
      <c r="TYQ3" s="254"/>
      <c r="TYR3" s="254"/>
      <c r="TYS3" s="254"/>
      <c r="TYT3" s="254"/>
      <c r="TYU3" s="254"/>
      <c r="TYV3" s="254"/>
      <c r="TYW3" s="254"/>
      <c r="TYX3" s="254"/>
      <c r="TYY3" s="254"/>
      <c r="TYZ3" s="254"/>
      <c r="TZA3" s="254"/>
      <c r="TZB3" s="254"/>
      <c r="TZC3" s="254"/>
      <c r="TZD3" s="254"/>
      <c r="TZE3" s="254"/>
      <c r="TZF3" s="254"/>
      <c r="TZG3" s="254"/>
      <c r="TZH3" s="254"/>
      <c r="TZI3" s="254"/>
      <c r="TZJ3" s="254"/>
      <c r="TZK3" s="254"/>
      <c r="TZL3" s="254"/>
      <c r="TZM3" s="254"/>
      <c r="TZN3" s="254"/>
      <c r="TZO3" s="254"/>
      <c r="TZP3" s="254"/>
      <c r="TZQ3" s="254"/>
      <c r="TZR3" s="254"/>
      <c r="TZS3" s="254"/>
      <c r="TZT3" s="254"/>
      <c r="TZU3" s="254"/>
      <c r="TZV3" s="254"/>
      <c r="TZW3" s="254"/>
      <c r="TZX3" s="254"/>
      <c r="TZY3" s="254"/>
      <c r="TZZ3" s="254"/>
      <c r="UAA3" s="254"/>
      <c r="UAB3" s="254"/>
      <c r="UAC3" s="254"/>
      <c r="UAD3" s="254"/>
      <c r="UAE3" s="254"/>
      <c r="UAF3" s="254"/>
      <c r="UAG3" s="254"/>
      <c r="UAH3" s="254"/>
      <c r="UAI3" s="254"/>
      <c r="UAJ3" s="254"/>
      <c r="UAK3" s="254"/>
      <c r="UAL3" s="254"/>
      <c r="UAM3" s="254"/>
      <c r="UAN3" s="254"/>
      <c r="UAO3" s="254"/>
      <c r="UAP3" s="254"/>
      <c r="UAQ3" s="254"/>
      <c r="UAR3" s="254"/>
      <c r="UAS3" s="254"/>
      <c r="UAT3" s="254"/>
      <c r="UAU3" s="254"/>
      <c r="UAV3" s="254"/>
      <c r="UAW3" s="254"/>
      <c r="UAX3" s="254"/>
      <c r="UAY3" s="254"/>
      <c r="UAZ3" s="254"/>
      <c r="UBA3" s="254"/>
      <c r="UBB3" s="254"/>
      <c r="UBC3" s="254"/>
      <c r="UBD3" s="254"/>
      <c r="UBE3" s="254"/>
      <c r="UBF3" s="254"/>
      <c r="UBG3" s="254"/>
      <c r="UBH3" s="254"/>
      <c r="UBI3" s="254"/>
      <c r="UBJ3" s="254"/>
      <c r="UBK3" s="254"/>
      <c r="UBL3" s="254"/>
      <c r="UBM3" s="254"/>
      <c r="UBN3" s="254"/>
      <c r="UBO3" s="254"/>
      <c r="UBP3" s="254"/>
      <c r="UBQ3" s="254"/>
      <c r="UBR3" s="254"/>
      <c r="UBS3" s="254"/>
      <c r="UBT3" s="254"/>
      <c r="UBU3" s="254"/>
      <c r="UBV3" s="254"/>
      <c r="UBW3" s="254"/>
      <c r="UBX3" s="254"/>
      <c r="UBY3" s="254"/>
      <c r="UBZ3" s="254"/>
      <c r="UCA3" s="254"/>
      <c r="UCB3" s="254"/>
      <c r="UCC3" s="254"/>
      <c r="UCD3" s="254"/>
      <c r="UCE3" s="254"/>
      <c r="UCF3" s="254"/>
      <c r="UCG3" s="254"/>
      <c r="UCH3" s="254"/>
      <c r="UCI3" s="254"/>
      <c r="UCJ3" s="254"/>
      <c r="UCK3" s="254"/>
      <c r="UCL3" s="254"/>
      <c r="UCM3" s="254"/>
      <c r="UCN3" s="254"/>
      <c r="UCO3" s="254"/>
      <c r="UCP3" s="254"/>
      <c r="UCQ3" s="254"/>
      <c r="UCR3" s="254"/>
      <c r="UCS3" s="254"/>
      <c r="UCT3" s="254"/>
      <c r="UCU3" s="254"/>
      <c r="UCV3" s="254"/>
      <c r="UCW3" s="254"/>
      <c r="UCX3" s="254"/>
      <c r="UCY3" s="254"/>
      <c r="UCZ3" s="254"/>
      <c r="UDA3" s="254"/>
      <c r="UDB3" s="254"/>
      <c r="UDC3" s="254"/>
      <c r="UDD3" s="254"/>
      <c r="UDE3" s="254"/>
      <c r="UDF3" s="254"/>
      <c r="UDG3" s="254"/>
      <c r="UDH3" s="254"/>
      <c r="UDI3" s="254"/>
      <c r="UDJ3" s="254"/>
      <c r="UDK3" s="254"/>
      <c r="UDL3" s="254"/>
      <c r="UDM3" s="254"/>
      <c r="UDN3" s="254"/>
      <c r="UDO3" s="254"/>
      <c r="UDP3" s="254"/>
      <c r="UDQ3" s="254"/>
      <c r="UDR3" s="254"/>
      <c r="UDS3" s="254"/>
      <c r="UDT3" s="254"/>
      <c r="UDU3" s="254"/>
      <c r="UDV3" s="254"/>
      <c r="UDW3" s="254"/>
      <c r="UDX3" s="254"/>
      <c r="UDY3" s="254"/>
      <c r="UDZ3" s="254"/>
      <c r="UEA3" s="254"/>
      <c r="UEB3" s="254"/>
      <c r="UEC3" s="254"/>
      <c r="UED3" s="254"/>
      <c r="UEE3" s="254"/>
      <c r="UEF3" s="254"/>
      <c r="UEG3" s="254"/>
      <c r="UEH3" s="254"/>
      <c r="UEI3" s="254"/>
      <c r="UEJ3" s="254"/>
      <c r="UEK3" s="254"/>
      <c r="UEL3" s="254"/>
      <c r="UEM3" s="254"/>
      <c r="UEN3" s="254"/>
      <c r="UEO3" s="254"/>
      <c r="UEP3" s="254"/>
      <c r="UEQ3" s="254"/>
      <c r="UER3" s="254"/>
      <c r="UES3" s="254"/>
      <c r="UET3" s="254"/>
      <c r="UEU3" s="254"/>
      <c r="UEV3" s="254"/>
      <c r="UEW3" s="254"/>
      <c r="UEX3" s="254"/>
      <c r="UEY3" s="254"/>
      <c r="UEZ3" s="254"/>
      <c r="UFA3" s="254"/>
      <c r="UFB3" s="254"/>
      <c r="UFC3" s="254"/>
      <c r="UFD3" s="254"/>
      <c r="UFE3" s="254"/>
      <c r="UFF3" s="254"/>
      <c r="UFG3" s="254"/>
      <c r="UFH3" s="254"/>
      <c r="UFI3" s="254"/>
      <c r="UFJ3" s="254"/>
      <c r="UFK3" s="254"/>
      <c r="UFL3" s="254"/>
      <c r="UFM3" s="254"/>
      <c r="UFN3" s="254"/>
      <c r="UFO3" s="254"/>
      <c r="UFP3" s="254"/>
      <c r="UFQ3" s="254"/>
      <c r="UFR3" s="254"/>
      <c r="UFS3" s="254"/>
      <c r="UFT3" s="254"/>
      <c r="UFU3" s="254"/>
      <c r="UFV3" s="254"/>
      <c r="UFW3" s="254"/>
      <c r="UFX3" s="254"/>
      <c r="UFY3" s="254"/>
      <c r="UFZ3" s="254"/>
      <c r="UGA3" s="254"/>
      <c r="UGB3" s="254"/>
      <c r="UGC3" s="254"/>
      <c r="UGD3" s="254"/>
      <c r="UGE3" s="254"/>
      <c r="UGF3" s="254"/>
      <c r="UGG3" s="254"/>
      <c r="UGH3" s="254"/>
      <c r="UGI3" s="254"/>
      <c r="UGJ3" s="254"/>
      <c r="UGK3" s="254"/>
      <c r="UGL3" s="254"/>
      <c r="UGM3" s="254"/>
      <c r="UGN3" s="254"/>
      <c r="UGO3" s="254"/>
      <c r="UGP3" s="254"/>
      <c r="UGQ3" s="254"/>
      <c r="UGR3" s="254"/>
      <c r="UGS3" s="254"/>
      <c r="UGT3" s="254"/>
      <c r="UGU3" s="254"/>
      <c r="UGV3" s="254"/>
      <c r="UGW3" s="254"/>
      <c r="UGX3" s="254"/>
      <c r="UGY3" s="254"/>
      <c r="UGZ3" s="254"/>
      <c r="UHA3" s="254"/>
      <c r="UHB3" s="254"/>
      <c r="UHC3" s="254"/>
      <c r="UHD3" s="254"/>
      <c r="UHE3" s="254"/>
      <c r="UHF3" s="254"/>
      <c r="UHG3" s="254"/>
      <c r="UHH3" s="254"/>
      <c r="UHI3" s="254"/>
      <c r="UHJ3" s="254"/>
      <c r="UHK3" s="254"/>
      <c r="UHL3" s="254"/>
      <c r="UHM3" s="254"/>
      <c r="UHN3" s="254"/>
      <c r="UHO3" s="254"/>
      <c r="UHP3" s="254"/>
      <c r="UHQ3" s="254"/>
      <c r="UHR3" s="254"/>
      <c r="UHS3" s="254"/>
      <c r="UHT3" s="254"/>
      <c r="UHU3" s="254"/>
      <c r="UHV3" s="254"/>
      <c r="UHW3" s="254"/>
      <c r="UHX3" s="254"/>
      <c r="UHY3" s="254"/>
      <c r="UHZ3" s="254"/>
      <c r="UIA3" s="254"/>
      <c r="UIB3" s="254"/>
      <c r="UIC3" s="254"/>
      <c r="UID3" s="254"/>
      <c r="UIE3" s="254"/>
      <c r="UIF3" s="254"/>
      <c r="UIG3" s="254"/>
      <c r="UIH3" s="254"/>
      <c r="UII3" s="254"/>
      <c r="UIJ3" s="254"/>
      <c r="UIK3" s="254"/>
      <c r="UIL3" s="254"/>
      <c r="UIM3" s="254"/>
      <c r="UIN3" s="254"/>
      <c r="UIO3" s="254"/>
      <c r="UIP3" s="254"/>
      <c r="UIQ3" s="254"/>
      <c r="UIR3" s="254"/>
      <c r="UIS3" s="254"/>
      <c r="UIT3" s="254"/>
      <c r="UIU3" s="254"/>
      <c r="UIV3" s="254"/>
      <c r="UIW3" s="254"/>
      <c r="UIX3" s="254"/>
      <c r="UIY3" s="254"/>
      <c r="UIZ3" s="254"/>
      <c r="UJA3" s="254"/>
      <c r="UJB3" s="254"/>
      <c r="UJC3" s="254"/>
      <c r="UJD3" s="254"/>
      <c r="UJE3" s="254"/>
      <c r="UJF3" s="254"/>
      <c r="UJG3" s="254"/>
      <c r="UJH3" s="254"/>
      <c r="UJI3" s="254"/>
      <c r="UJJ3" s="254"/>
      <c r="UJK3" s="254"/>
      <c r="UJL3" s="254"/>
      <c r="UJM3" s="254"/>
      <c r="UJN3" s="254"/>
      <c r="UJO3" s="254"/>
      <c r="UJP3" s="254"/>
      <c r="UJQ3" s="254"/>
      <c r="UJR3" s="254"/>
      <c r="UJS3" s="254"/>
      <c r="UJT3" s="254"/>
      <c r="UJU3" s="254"/>
      <c r="UJV3" s="254"/>
      <c r="UJW3" s="254"/>
      <c r="UJX3" s="254"/>
      <c r="UJY3" s="254"/>
      <c r="UJZ3" s="254"/>
      <c r="UKA3" s="254"/>
      <c r="UKB3" s="254"/>
      <c r="UKC3" s="254"/>
      <c r="UKD3" s="254"/>
      <c r="UKE3" s="254"/>
      <c r="UKF3" s="254"/>
      <c r="UKG3" s="254"/>
      <c r="UKH3" s="254"/>
      <c r="UKI3" s="254"/>
      <c r="UKJ3" s="254"/>
      <c r="UKK3" s="254"/>
      <c r="UKL3" s="254"/>
      <c r="UKM3" s="254"/>
      <c r="UKN3" s="254"/>
      <c r="UKO3" s="254"/>
      <c r="UKP3" s="254"/>
      <c r="UKQ3" s="254"/>
      <c r="UKR3" s="254"/>
      <c r="UKS3" s="254"/>
      <c r="UKT3" s="254"/>
      <c r="UKU3" s="254"/>
      <c r="UKV3" s="254"/>
      <c r="UKW3" s="254"/>
      <c r="UKX3" s="254"/>
      <c r="UKY3" s="254"/>
      <c r="UKZ3" s="254"/>
      <c r="ULA3" s="254"/>
      <c r="ULB3" s="254"/>
      <c r="ULC3" s="254"/>
      <c r="ULD3" s="254"/>
      <c r="ULE3" s="254"/>
      <c r="ULF3" s="254"/>
      <c r="ULG3" s="254"/>
      <c r="ULH3" s="254"/>
      <c r="ULI3" s="254"/>
      <c r="ULJ3" s="254"/>
      <c r="ULK3" s="254"/>
      <c r="ULL3" s="254"/>
      <c r="ULM3" s="254"/>
      <c r="ULN3" s="254"/>
      <c r="ULO3" s="254"/>
      <c r="ULP3" s="254"/>
      <c r="ULQ3" s="254"/>
      <c r="ULR3" s="254"/>
      <c r="ULS3" s="254"/>
      <c r="ULT3" s="254"/>
      <c r="ULU3" s="254"/>
      <c r="ULV3" s="254"/>
      <c r="ULW3" s="254"/>
      <c r="ULX3" s="254"/>
      <c r="ULY3" s="254"/>
      <c r="ULZ3" s="254"/>
      <c r="UMA3" s="254"/>
      <c r="UMB3" s="254"/>
      <c r="UMC3" s="254"/>
      <c r="UMD3" s="254"/>
      <c r="UME3" s="254"/>
      <c r="UMF3" s="254"/>
      <c r="UMG3" s="254"/>
      <c r="UMH3" s="254"/>
      <c r="UMI3" s="254"/>
      <c r="UMJ3" s="254"/>
      <c r="UMK3" s="254"/>
      <c r="UML3" s="254"/>
      <c r="UMM3" s="254"/>
      <c r="UMN3" s="254"/>
      <c r="UMO3" s="254"/>
      <c r="UMP3" s="254"/>
      <c r="UMQ3" s="254"/>
      <c r="UMR3" s="254"/>
      <c r="UMS3" s="254"/>
      <c r="UMT3" s="254"/>
      <c r="UMU3" s="254"/>
      <c r="UMV3" s="254"/>
      <c r="UMW3" s="254"/>
      <c r="UMX3" s="254"/>
      <c r="UMY3" s="254"/>
      <c r="UMZ3" s="254"/>
      <c r="UNA3" s="254"/>
      <c r="UNB3" s="254"/>
      <c r="UNC3" s="254"/>
      <c r="UND3" s="254"/>
      <c r="UNE3" s="254"/>
      <c r="UNF3" s="254"/>
      <c r="UNG3" s="254"/>
      <c r="UNH3" s="254"/>
      <c r="UNI3" s="254"/>
      <c r="UNJ3" s="254"/>
      <c r="UNK3" s="254"/>
      <c r="UNL3" s="254"/>
      <c r="UNM3" s="254"/>
      <c r="UNN3" s="254"/>
      <c r="UNO3" s="254"/>
      <c r="UNP3" s="254"/>
      <c r="UNQ3" s="254"/>
      <c r="UNR3" s="254"/>
      <c r="UNS3" s="254"/>
      <c r="UNT3" s="254"/>
      <c r="UNU3" s="254"/>
      <c r="UNV3" s="254"/>
      <c r="UNW3" s="254"/>
      <c r="UNX3" s="254"/>
      <c r="UNY3" s="254"/>
      <c r="UNZ3" s="254"/>
      <c r="UOA3" s="254"/>
      <c r="UOB3" s="254"/>
      <c r="UOC3" s="254"/>
      <c r="UOD3" s="254"/>
      <c r="UOE3" s="254"/>
      <c r="UOF3" s="254"/>
      <c r="UOG3" s="254"/>
      <c r="UOH3" s="254"/>
      <c r="UOI3" s="254"/>
      <c r="UOJ3" s="254"/>
      <c r="UOK3" s="254"/>
      <c r="UOL3" s="254"/>
      <c r="UOM3" s="254"/>
      <c r="UON3" s="254"/>
      <c r="UOO3" s="254"/>
      <c r="UOP3" s="254"/>
      <c r="UOQ3" s="254"/>
      <c r="UOR3" s="254"/>
      <c r="UOS3" s="254"/>
      <c r="UOT3" s="254"/>
      <c r="UOU3" s="254"/>
      <c r="UOV3" s="254"/>
      <c r="UOW3" s="254"/>
      <c r="UOX3" s="254"/>
      <c r="UOY3" s="254"/>
      <c r="UOZ3" s="254"/>
      <c r="UPA3" s="254"/>
      <c r="UPB3" s="254"/>
      <c r="UPC3" s="254"/>
      <c r="UPD3" s="254"/>
      <c r="UPE3" s="254"/>
      <c r="UPF3" s="254"/>
      <c r="UPG3" s="254"/>
      <c r="UPH3" s="254"/>
      <c r="UPI3" s="254"/>
      <c r="UPJ3" s="254"/>
      <c r="UPK3" s="254"/>
      <c r="UPL3" s="254"/>
      <c r="UPM3" s="254"/>
      <c r="UPN3" s="254"/>
      <c r="UPO3" s="254"/>
      <c r="UPP3" s="254"/>
      <c r="UPQ3" s="254"/>
      <c r="UPR3" s="254"/>
      <c r="UPS3" s="254"/>
      <c r="UPT3" s="254"/>
      <c r="UPU3" s="254"/>
      <c r="UPV3" s="254"/>
      <c r="UPW3" s="254"/>
      <c r="UPX3" s="254"/>
      <c r="UPY3" s="254"/>
      <c r="UPZ3" s="254"/>
      <c r="UQA3" s="254"/>
      <c r="UQB3" s="254"/>
      <c r="UQC3" s="254"/>
      <c r="UQD3" s="254"/>
      <c r="UQE3" s="254"/>
      <c r="UQF3" s="254"/>
      <c r="UQG3" s="254"/>
      <c r="UQH3" s="254"/>
      <c r="UQI3" s="254"/>
      <c r="UQJ3" s="254"/>
      <c r="UQK3" s="254"/>
      <c r="UQL3" s="254"/>
      <c r="UQM3" s="254"/>
      <c r="UQN3" s="254"/>
      <c r="UQO3" s="254"/>
      <c r="UQP3" s="254"/>
      <c r="UQQ3" s="254"/>
      <c r="UQR3" s="254"/>
      <c r="UQS3" s="254"/>
      <c r="UQT3" s="254"/>
      <c r="UQU3" s="254"/>
      <c r="UQV3" s="254"/>
      <c r="UQW3" s="254"/>
      <c r="UQX3" s="254"/>
      <c r="UQY3" s="254"/>
      <c r="UQZ3" s="254"/>
      <c r="URA3" s="254"/>
      <c r="URB3" s="254"/>
      <c r="URC3" s="254"/>
      <c r="URD3" s="254"/>
      <c r="URE3" s="254"/>
      <c r="URF3" s="254"/>
      <c r="URG3" s="254"/>
      <c r="URH3" s="254"/>
      <c r="URI3" s="254"/>
      <c r="URJ3" s="254"/>
      <c r="URK3" s="254"/>
      <c r="URL3" s="254"/>
      <c r="URM3" s="254"/>
      <c r="URN3" s="254"/>
      <c r="URO3" s="254"/>
      <c r="URP3" s="254"/>
      <c r="URQ3" s="254"/>
      <c r="URR3" s="254"/>
      <c r="URS3" s="254"/>
      <c r="URT3" s="254"/>
      <c r="URU3" s="254"/>
      <c r="URV3" s="254"/>
      <c r="URW3" s="254"/>
      <c r="URX3" s="254"/>
      <c r="URY3" s="254"/>
      <c r="URZ3" s="254"/>
      <c r="USA3" s="254"/>
      <c r="USB3" s="254"/>
      <c r="USC3" s="254"/>
      <c r="USD3" s="254"/>
      <c r="USE3" s="254"/>
      <c r="USF3" s="254"/>
      <c r="USG3" s="254"/>
      <c r="USH3" s="254"/>
      <c r="USI3" s="254"/>
      <c r="USJ3" s="254"/>
      <c r="USK3" s="254"/>
      <c r="USL3" s="254"/>
      <c r="USM3" s="254"/>
      <c r="USN3" s="254"/>
      <c r="USO3" s="254"/>
      <c r="USP3" s="254"/>
      <c r="USQ3" s="254"/>
      <c r="USR3" s="254"/>
      <c r="USS3" s="254"/>
      <c r="UST3" s="254"/>
      <c r="USU3" s="254"/>
      <c r="USV3" s="254"/>
      <c r="USW3" s="254"/>
      <c r="USX3" s="254"/>
      <c r="USY3" s="254"/>
      <c r="USZ3" s="254"/>
      <c r="UTA3" s="254"/>
      <c r="UTB3" s="254"/>
      <c r="UTC3" s="254"/>
      <c r="UTD3" s="254"/>
      <c r="UTE3" s="254"/>
      <c r="UTF3" s="254"/>
      <c r="UTG3" s="254"/>
      <c r="UTH3" s="254"/>
      <c r="UTI3" s="254"/>
      <c r="UTJ3" s="254"/>
      <c r="UTK3" s="254"/>
      <c r="UTL3" s="254"/>
      <c r="UTM3" s="254"/>
      <c r="UTN3" s="254"/>
      <c r="UTO3" s="254"/>
      <c r="UTP3" s="254"/>
      <c r="UTQ3" s="254"/>
      <c r="UTR3" s="254"/>
      <c r="UTS3" s="254"/>
      <c r="UTT3" s="254"/>
      <c r="UTU3" s="254"/>
      <c r="UTV3" s="254"/>
      <c r="UTW3" s="254"/>
      <c r="UTX3" s="254"/>
      <c r="UTY3" s="254"/>
      <c r="UTZ3" s="254"/>
      <c r="UUA3" s="254"/>
      <c r="UUB3" s="254"/>
      <c r="UUC3" s="254"/>
      <c r="UUD3" s="254"/>
      <c r="UUE3" s="254"/>
      <c r="UUF3" s="254"/>
      <c r="UUG3" s="254"/>
      <c r="UUH3" s="254"/>
      <c r="UUI3" s="254"/>
      <c r="UUJ3" s="254"/>
      <c r="UUK3" s="254"/>
      <c r="UUL3" s="254"/>
      <c r="UUM3" s="254"/>
      <c r="UUN3" s="254"/>
      <c r="UUO3" s="254"/>
      <c r="UUP3" s="254"/>
      <c r="UUQ3" s="254"/>
      <c r="UUR3" s="254"/>
      <c r="UUS3" s="254"/>
      <c r="UUT3" s="254"/>
      <c r="UUU3" s="254"/>
      <c r="UUV3" s="254"/>
      <c r="UUW3" s="254"/>
      <c r="UUX3" s="254"/>
      <c r="UUY3" s="254"/>
      <c r="UUZ3" s="254"/>
      <c r="UVA3" s="254"/>
      <c r="UVB3" s="254"/>
      <c r="UVC3" s="254"/>
      <c r="UVD3" s="254"/>
      <c r="UVE3" s="254"/>
      <c r="UVF3" s="254"/>
      <c r="UVG3" s="254"/>
      <c r="UVH3" s="254"/>
      <c r="UVI3" s="254"/>
      <c r="UVJ3" s="254"/>
      <c r="UVK3" s="254"/>
      <c r="UVL3" s="254"/>
      <c r="UVM3" s="254"/>
      <c r="UVN3" s="254"/>
      <c r="UVO3" s="254"/>
      <c r="UVP3" s="254"/>
      <c r="UVQ3" s="254"/>
      <c r="UVR3" s="254"/>
      <c r="UVS3" s="254"/>
      <c r="UVT3" s="254"/>
      <c r="UVU3" s="254"/>
      <c r="UVV3" s="254"/>
      <c r="UVW3" s="254"/>
      <c r="UVX3" s="254"/>
      <c r="UVY3" s="254"/>
      <c r="UVZ3" s="254"/>
      <c r="UWA3" s="254"/>
      <c r="UWB3" s="254"/>
      <c r="UWC3" s="254"/>
      <c r="UWD3" s="254"/>
      <c r="UWE3" s="254"/>
      <c r="UWF3" s="254"/>
      <c r="UWG3" s="254"/>
      <c r="UWH3" s="254"/>
      <c r="UWI3" s="254"/>
      <c r="UWJ3" s="254"/>
      <c r="UWK3" s="254"/>
      <c r="UWL3" s="254"/>
      <c r="UWM3" s="254"/>
      <c r="UWN3" s="254"/>
      <c r="UWO3" s="254"/>
      <c r="UWP3" s="254"/>
      <c r="UWQ3" s="254"/>
      <c r="UWR3" s="254"/>
      <c r="UWS3" s="254"/>
      <c r="UWT3" s="254"/>
      <c r="UWU3" s="254"/>
      <c r="UWV3" s="254"/>
      <c r="UWW3" s="254"/>
      <c r="UWX3" s="254"/>
      <c r="UWY3" s="254"/>
      <c r="UWZ3" s="254"/>
      <c r="UXA3" s="254"/>
      <c r="UXB3" s="254"/>
      <c r="UXC3" s="254"/>
      <c r="UXD3" s="254"/>
      <c r="UXE3" s="254"/>
      <c r="UXF3" s="254"/>
      <c r="UXG3" s="254"/>
      <c r="UXH3" s="254"/>
      <c r="UXI3" s="254"/>
      <c r="UXJ3" s="254"/>
      <c r="UXK3" s="254"/>
      <c r="UXL3" s="254"/>
      <c r="UXM3" s="254"/>
      <c r="UXN3" s="254"/>
      <c r="UXO3" s="254"/>
      <c r="UXP3" s="254"/>
      <c r="UXQ3" s="254"/>
      <c r="UXR3" s="254"/>
      <c r="UXS3" s="254"/>
      <c r="UXT3" s="254"/>
      <c r="UXU3" s="254"/>
      <c r="UXV3" s="254"/>
      <c r="UXW3" s="254"/>
      <c r="UXX3" s="254"/>
      <c r="UXY3" s="254"/>
      <c r="UXZ3" s="254"/>
      <c r="UYA3" s="254"/>
      <c r="UYB3" s="254"/>
      <c r="UYC3" s="254"/>
      <c r="UYD3" s="254"/>
      <c r="UYE3" s="254"/>
      <c r="UYF3" s="254"/>
      <c r="UYG3" s="254"/>
      <c r="UYH3" s="254"/>
      <c r="UYI3" s="254"/>
      <c r="UYJ3" s="254"/>
      <c r="UYK3" s="254"/>
      <c r="UYL3" s="254"/>
      <c r="UYM3" s="254"/>
      <c r="UYN3" s="254"/>
      <c r="UYO3" s="254"/>
      <c r="UYP3" s="254"/>
      <c r="UYQ3" s="254"/>
      <c r="UYR3" s="254"/>
      <c r="UYS3" s="254"/>
      <c r="UYT3" s="254"/>
      <c r="UYU3" s="254"/>
      <c r="UYV3" s="254"/>
      <c r="UYW3" s="254"/>
      <c r="UYX3" s="254"/>
      <c r="UYY3" s="254"/>
      <c r="UYZ3" s="254"/>
      <c r="UZA3" s="254"/>
      <c r="UZB3" s="254"/>
      <c r="UZC3" s="254"/>
      <c r="UZD3" s="254"/>
      <c r="UZE3" s="254"/>
      <c r="UZF3" s="254"/>
      <c r="UZG3" s="254"/>
      <c r="UZH3" s="254"/>
      <c r="UZI3" s="254"/>
      <c r="UZJ3" s="254"/>
      <c r="UZK3" s="254"/>
      <c r="UZL3" s="254"/>
      <c r="UZM3" s="254"/>
      <c r="UZN3" s="254"/>
      <c r="UZO3" s="254"/>
      <c r="UZP3" s="254"/>
      <c r="UZQ3" s="254"/>
      <c r="UZR3" s="254"/>
      <c r="UZS3" s="254"/>
      <c r="UZT3" s="254"/>
      <c r="UZU3" s="254"/>
      <c r="UZV3" s="254"/>
      <c r="UZW3" s="254"/>
      <c r="UZX3" s="254"/>
      <c r="UZY3" s="254"/>
      <c r="UZZ3" s="254"/>
      <c r="VAA3" s="254"/>
      <c r="VAB3" s="254"/>
      <c r="VAC3" s="254"/>
      <c r="VAD3" s="254"/>
      <c r="VAE3" s="254"/>
      <c r="VAF3" s="254"/>
      <c r="VAG3" s="254"/>
      <c r="VAH3" s="254"/>
      <c r="VAI3" s="254"/>
      <c r="VAJ3" s="254"/>
      <c r="VAK3" s="254"/>
      <c r="VAL3" s="254"/>
      <c r="VAM3" s="254"/>
      <c r="VAN3" s="254"/>
      <c r="VAO3" s="254"/>
      <c r="VAP3" s="254"/>
      <c r="VAQ3" s="254"/>
      <c r="VAR3" s="254"/>
      <c r="VAS3" s="254"/>
      <c r="VAT3" s="254"/>
      <c r="VAU3" s="254"/>
      <c r="VAV3" s="254"/>
      <c r="VAW3" s="254"/>
      <c r="VAX3" s="254"/>
      <c r="VAY3" s="254"/>
      <c r="VAZ3" s="254"/>
      <c r="VBA3" s="254"/>
      <c r="VBB3" s="254"/>
      <c r="VBC3" s="254"/>
      <c r="VBD3" s="254"/>
      <c r="VBE3" s="254"/>
      <c r="VBF3" s="254"/>
      <c r="VBG3" s="254"/>
      <c r="VBH3" s="254"/>
      <c r="VBI3" s="254"/>
      <c r="VBJ3" s="254"/>
      <c r="VBK3" s="254"/>
      <c r="VBL3" s="254"/>
      <c r="VBM3" s="254"/>
      <c r="VBN3" s="254"/>
      <c r="VBO3" s="254"/>
      <c r="VBP3" s="254"/>
      <c r="VBQ3" s="254"/>
      <c r="VBR3" s="254"/>
      <c r="VBS3" s="254"/>
      <c r="VBT3" s="254"/>
      <c r="VBU3" s="254"/>
      <c r="VBV3" s="254"/>
      <c r="VBW3" s="254"/>
      <c r="VBX3" s="254"/>
      <c r="VBY3" s="254"/>
      <c r="VBZ3" s="254"/>
      <c r="VCA3" s="254"/>
      <c r="VCB3" s="254"/>
      <c r="VCC3" s="254"/>
      <c r="VCD3" s="254"/>
      <c r="VCE3" s="254"/>
      <c r="VCF3" s="254"/>
      <c r="VCG3" s="254"/>
      <c r="VCH3" s="254"/>
      <c r="VCI3" s="254"/>
      <c r="VCJ3" s="254"/>
      <c r="VCK3" s="254"/>
      <c r="VCL3" s="254"/>
      <c r="VCM3" s="254"/>
      <c r="VCN3" s="254"/>
      <c r="VCO3" s="254"/>
      <c r="VCP3" s="254"/>
      <c r="VCQ3" s="254"/>
      <c r="VCR3" s="254"/>
      <c r="VCS3" s="254"/>
      <c r="VCT3" s="254"/>
      <c r="VCU3" s="254"/>
      <c r="VCV3" s="254"/>
      <c r="VCW3" s="254"/>
      <c r="VCX3" s="254"/>
      <c r="VCY3" s="254"/>
      <c r="VCZ3" s="254"/>
      <c r="VDA3" s="254"/>
      <c r="VDB3" s="254"/>
      <c r="VDC3" s="254"/>
      <c r="VDD3" s="254"/>
      <c r="VDE3" s="254"/>
      <c r="VDF3" s="254"/>
      <c r="VDG3" s="254"/>
      <c r="VDH3" s="254"/>
      <c r="VDI3" s="254"/>
      <c r="VDJ3" s="254"/>
      <c r="VDK3" s="254"/>
      <c r="VDL3" s="254"/>
      <c r="VDM3" s="254"/>
      <c r="VDN3" s="254"/>
      <c r="VDO3" s="254"/>
      <c r="VDP3" s="254"/>
      <c r="VDQ3" s="254"/>
      <c r="VDR3" s="254"/>
      <c r="VDS3" s="254"/>
      <c r="VDT3" s="254"/>
      <c r="VDU3" s="254"/>
      <c r="VDV3" s="254"/>
      <c r="VDW3" s="254"/>
      <c r="VDX3" s="254"/>
      <c r="VDY3" s="254"/>
      <c r="VDZ3" s="254"/>
      <c r="VEA3" s="254"/>
      <c r="VEB3" s="254"/>
      <c r="VEC3" s="254"/>
      <c r="VED3" s="254"/>
      <c r="VEE3" s="254"/>
      <c r="VEF3" s="254"/>
      <c r="VEG3" s="254"/>
      <c r="VEH3" s="254"/>
      <c r="VEI3" s="254"/>
      <c r="VEJ3" s="254"/>
      <c r="VEK3" s="254"/>
      <c r="VEL3" s="254"/>
      <c r="VEM3" s="254"/>
      <c r="VEN3" s="254"/>
      <c r="VEO3" s="254"/>
      <c r="VEP3" s="254"/>
      <c r="VEQ3" s="254"/>
      <c r="VER3" s="254"/>
      <c r="VES3" s="254"/>
      <c r="VET3" s="254"/>
      <c r="VEU3" s="254"/>
      <c r="VEV3" s="254"/>
      <c r="VEW3" s="254"/>
      <c r="VEX3" s="254"/>
      <c r="VEY3" s="254"/>
      <c r="VEZ3" s="254"/>
      <c r="VFA3" s="254"/>
      <c r="VFB3" s="254"/>
      <c r="VFC3" s="254"/>
      <c r="VFD3" s="254"/>
      <c r="VFE3" s="254"/>
      <c r="VFF3" s="254"/>
      <c r="VFG3" s="254"/>
      <c r="VFH3" s="254"/>
      <c r="VFI3" s="254"/>
      <c r="VFJ3" s="254"/>
      <c r="VFK3" s="254"/>
      <c r="VFL3" s="254"/>
      <c r="VFM3" s="254"/>
      <c r="VFN3" s="254"/>
      <c r="VFO3" s="254"/>
      <c r="VFP3" s="254"/>
      <c r="VFQ3" s="254"/>
      <c r="VFR3" s="254"/>
      <c r="VFS3" s="254"/>
      <c r="VFT3" s="254"/>
      <c r="VFU3" s="254"/>
      <c r="VFV3" s="254"/>
      <c r="VFW3" s="254"/>
      <c r="VFX3" s="254"/>
      <c r="VFY3" s="254"/>
      <c r="VFZ3" s="254"/>
      <c r="VGA3" s="254"/>
      <c r="VGB3" s="254"/>
      <c r="VGC3" s="254"/>
      <c r="VGD3" s="254"/>
      <c r="VGE3" s="254"/>
      <c r="VGF3" s="254"/>
      <c r="VGG3" s="254"/>
      <c r="VGH3" s="254"/>
      <c r="VGI3" s="254"/>
      <c r="VGJ3" s="254"/>
      <c r="VGK3" s="254"/>
      <c r="VGL3" s="254"/>
      <c r="VGM3" s="254"/>
      <c r="VGN3" s="254"/>
      <c r="VGO3" s="254"/>
      <c r="VGP3" s="254"/>
      <c r="VGQ3" s="254"/>
      <c r="VGR3" s="254"/>
      <c r="VGS3" s="254"/>
      <c r="VGT3" s="254"/>
      <c r="VGU3" s="254"/>
      <c r="VGV3" s="254"/>
      <c r="VGW3" s="254"/>
      <c r="VGX3" s="254"/>
      <c r="VGY3" s="254"/>
      <c r="VGZ3" s="254"/>
      <c r="VHA3" s="254"/>
      <c r="VHB3" s="254"/>
      <c r="VHC3" s="254"/>
      <c r="VHD3" s="254"/>
      <c r="VHE3" s="254"/>
      <c r="VHF3" s="254"/>
      <c r="VHG3" s="254"/>
      <c r="VHH3" s="254"/>
      <c r="VHI3" s="254"/>
      <c r="VHJ3" s="254"/>
      <c r="VHK3" s="254"/>
      <c r="VHL3" s="254"/>
      <c r="VHM3" s="254"/>
      <c r="VHN3" s="254"/>
      <c r="VHO3" s="254"/>
      <c r="VHP3" s="254"/>
      <c r="VHQ3" s="254"/>
      <c r="VHR3" s="254"/>
      <c r="VHS3" s="254"/>
      <c r="VHT3" s="254"/>
      <c r="VHU3" s="254"/>
      <c r="VHV3" s="254"/>
      <c r="VHW3" s="254"/>
      <c r="VHX3" s="254"/>
      <c r="VHY3" s="254"/>
      <c r="VHZ3" s="254"/>
      <c r="VIA3" s="254"/>
      <c r="VIB3" s="254"/>
      <c r="VIC3" s="254"/>
      <c r="VID3" s="254"/>
      <c r="VIE3" s="254"/>
      <c r="VIF3" s="254"/>
      <c r="VIG3" s="254"/>
      <c r="VIH3" s="254"/>
      <c r="VII3" s="254"/>
      <c r="VIJ3" s="254"/>
      <c r="VIK3" s="254"/>
      <c r="VIL3" s="254"/>
      <c r="VIM3" s="254"/>
      <c r="VIN3" s="254"/>
      <c r="VIO3" s="254"/>
      <c r="VIP3" s="254"/>
      <c r="VIQ3" s="254"/>
      <c r="VIR3" s="254"/>
      <c r="VIS3" s="254"/>
      <c r="VIT3" s="254"/>
      <c r="VIU3" s="254"/>
      <c r="VIV3" s="254"/>
      <c r="VIW3" s="254"/>
      <c r="VIX3" s="254"/>
      <c r="VIY3" s="254"/>
      <c r="VIZ3" s="254"/>
      <c r="VJA3" s="254"/>
      <c r="VJB3" s="254"/>
      <c r="VJC3" s="254"/>
      <c r="VJD3" s="254"/>
      <c r="VJE3" s="254"/>
      <c r="VJF3" s="254"/>
      <c r="VJG3" s="254"/>
      <c r="VJH3" s="254"/>
      <c r="VJI3" s="254"/>
      <c r="VJJ3" s="254"/>
      <c r="VJK3" s="254"/>
      <c r="VJL3" s="254"/>
      <c r="VJM3" s="254"/>
      <c r="VJN3" s="254"/>
      <c r="VJO3" s="254"/>
      <c r="VJP3" s="254"/>
      <c r="VJQ3" s="254"/>
      <c r="VJR3" s="254"/>
      <c r="VJS3" s="254"/>
      <c r="VJT3" s="254"/>
      <c r="VJU3" s="254"/>
      <c r="VJV3" s="254"/>
      <c r="VJW3" s="254"/>
      <c r="VJX3" s="254"/>
      <c r="VJY3" s="254"/>
      <c r="VJZ3" s="254"/>
      <c r="VKA3" s="254"/>
      <c r="VKB3" s="254"/>
      <c r="VKC3" s="254"/>
      <c r="VKD3" s="254"/>
      <c r="VKE3" s="254"/>
      <c r="VKF3" s="254"/>
      <c r="VKG3" s="254"/>
      <c r="VKH3" s="254"/>
      <c r="VKI3" s="254"/>
      <c r="VKJ3" s="254"/>
      <c r="VKK3" s="254"/>
      <c r="VKL3" s="254"/>
      <c r="VKM3" s="254"/>
      <c r="VKN3" s="254"/>
      <c r="VKO3" s="254"/>
      <c r="VKP3" s="254"/>
      <c r="VKQ3" s="254"/>
      <c r="VKR3" s="254"/>
      <c r="VKS3" s="254"/>
      <c r="VKT3" s="254"/>
      <c r="VKU3" s="254"/>
      <c r="VKV3" s="254"/>
      <c r="VKW3" s="254"/>
      <c r="VKX3" s="254"/>
      <c r="VKY3" s="254"/>
      <c r="VKZ3" s="254"/>
      <c r="VLA3" s="254"/>
      <c r="VLB3" s="254"/>
      <c r="VLC3" s="254"/>
      <c r="VLD3" s="254"/>
      <c r="VLE3" s="254"/>
      <c r="VLF3" s="254"/>
      <c r="VLG3" s="254"/>
      <c r="VLH3" s="254"/>
      <c r="VLI3" s="254"/>
      <c r="VLJ3" s="254"/>
      <c r="VLK3" s="254"/>
      <c r="VLL3" s="254"/>
      <c r="VLM3" s="254"/>
      <c r="VLN3" s="254"/>
      <c r="VLO3" s="254"/>
      <c r="VLP3" s="254"/>
      <c r="VLQ3" s="254"/>
      <c r="VLR3" s="254"/>
      <c r="VLS3" s="254"/>
      <c r="VLT3" s="254"/>
      <c r="VLU3" s="254"/>
      <c r="VLV3" s="254"/>
      <c r="VLW3" s="254"/>
      <c r="VLX3" s="254"/>
      <c r="VLY3" s="254"/>
      <c r="VLZ3" s="254"/>
      <c r="VMA3" s="254"/>
      <c r="VMB3" s="254"/>
      <c r="VMC3" s="254"/>
      <c r="VMD3" s="254"/>
      <c r="VME3" s="254"/>
      <c r="VMF3" s="254"/>
      <c r="VMG3" s="254"/>
      <c r="VMH3" s="254"/>
      <c r="VMI3" s="254"/>
      <c r="VMJ3" s="254"/>
      <c r="VMK3" s="254"/>
      <c r="VML3" s="254"/>
      <c r="VMM3" s="254"/>
      <c r="VMN3" s="254"/>
      <c r="VMO3" s="254"/>
      <c r="VMP3" s="254"/>
      <c r="VMQ3" s="254"/>
      <c r="VMR3" s="254"/>
      <c r="VMS3" s="254"/>
      <c r="VMT3" s="254"/>
      <c r="VMU3" s="254"/>
      <c r="VMV3" s="254"/>
      <c r="VMW3" s="254"/>
      <c r="VMX3" s="254"/>
      <c r="VMY3" s="254"/>
      <c r="VMZ3" s="254"/>
      <c r="VNA3" s="254"/>
      <c r="VNB3" s="254"/>
      <c r="VNC3" s="254"/>
      <c r="VND3" s="254"/>
      <c r="VNE3" s="254"/>
      <c r="VNF3" s="254"/>
      <c r="VNG3" s="254"/>
      <c r="VNH3" s="254"/>
      <c r="VNI3" s="254"/>
      <c r="VNJ3" s="254"/>
      <c r="VNK3" s="254"/>
      <c r="VNL3" s="254"/>
      <c r="VNM3" s="254"/>
      <c r="VNN3" s="254"/>
      <c r="VNO3" s="254"/>
      <c r="VNP3" s="254"/>
      <c r="VNQ3" s="254"/>
      <c r="VNR3" s="254"/>
      <c r="VNS3" s="254"/>
      <c r="VNT3" s="254"/>
      <c r="VNU3" s="254"/>
      <c r="VNV3" s="254"/>
      <c r="VNW3" s="254"/>
      <c r="VNX3" s="254"/>
      <c r="VNY3" s="254"/>
      <c r="VNZ3" s="254"/>
      <c r="VOA3" s="254"/>
      <c r="VOB3" s="254"/>
      <c r="VOC3" s="254"/>
      <c r="VOD3" s="254"/>
      <c r="VOE3" s="254"/>
      <c r="VOF3" s="254"/>
      <c r="VOG3" s="254"/>
      <c r="VOH3" s="254"/>
      <c r="VOI3" s="254"/>
      <c r="VOJ3" s="254"/>
      <c r="VOK3" s="254"/>
      <c r="VOL3" s="254"/>
      <c r="VOM3" s="254"/>
      <c r="VON3" s="254"/>
      <c r="VOO3" s="254"/>
      <c r="VOP3" s="254"/>
      <c r="VOQ3" s="254"/>
      <c r="VOR3" s="254"/>
      <c r="VOS3" s="254"/>
      <c r="VOT3" s="254"/>
      <c r="VOU3" s="254"/>
      <c r="VOV3" s="254"/>
      <c r="VOW3" s="254"/>
      <c r="VOX3" s="254"/>
      <c r="VOY3" s="254"/>
      <c r="VOZ3" s="254"/>
      <c r="VPA3" s="254"/>
      <c r="VPB3" s="254"/>
      <c r="VPC3" s="254"/>
      <c r="VPD3" s="254"/>
      <c r="VPE3" s="254"/>
      <c r="VPF3" s="254"/>
      <c r="VPG3" s="254"/>
      <c r="VPH3" s="254"/>
      <c r="VPI3" s="254"/>
      <c r="VPJ3" s="254"/>
      <c r="VPK3" s="254"/>
      <c r="VPL3" s="254"/>
      <c r="VPM3" s="254"/>
      <c r="VPN3" s="254"/>
      <c r="VPO3" s="254"/>
      <c r="VPP3" s="254"/>
      <c r="VPQ3" s="254"/>
      <c r="VPR3" s="254"/>
      <c r="VPS3" s="254"/>
      <c r="VPT3" s="254"/>
      <c r="VPU3" s="254"/>
      <c r="VPV3" s="254"/>
      <c r="VPW3" s="254"/>
      <c r="VPX3" s="254"/>
      <c r="VPY3" s="254"/>
      <c r="VPZ3" s="254"/>
      <c r="VQA3" s="254"/>
      <c r="VQB3" s="254"/>
      <c r="VQC3" s="254"/>
      <c r="VQD3" s="254"/>
      <c r="VQE3" s="254"/>
      <c r="VQF3" s="254"/>
      <c r="VQG3" s="254"/>
      <c r="VQH3" s="254"/>
      <c r="VQI3" s="254"/>
      <c r="VQJ3" s="254"/>
      <c r="VQK3" s="254"/>
      <c r="VQL3" s="254"/>
      <c r="VQM3" s="254"/>
      <c r="VQN3" s="254"/>
      <c r="VQO3" s="254"/>
      <c r="VQP3" s="254"/>
      <c r="VQQ3" s="254"/>
      <c r="VQR3" s="254"/>
      <c r="VQS3" s="254"/>
      <c r="VQT3" s="254"/>
      <c r="VQU3" s="254"/>
      <c r="VQV3" s="254"/>
      <c r="VQW3" s="254"/>
      <c r="VQX3" s="254"/>
      <c r="VQY3" s="254"/>
      <c r="VQZ3" s="254"/>
      <c r="VRA3" s="254"/>
      <c r="VRB3" s="254"/>
      <c r="VRC3" s="254"/>
      <c r="VRD3" s="254"/>
      <c r="VRE3" s="254"/>
      <c r="VRF3" s="254"/>
      <c r="VRG3" s="254"/>
      <c r="VRH3" s="254"/>
      <c r="VRI3" s="254"/>
      <c r="VRJ3" s="254"/>
      <c r="VRK3" s="254"/>
      <c r="VRL3" s="254"/>
      <c r="VRM3" s="254"/>
      <c r="VRN3" s="254"/>
      <c r="VRO3" s="254"/>
      <c r="VRP3" s="254"/>
      <c r="VRQ3" s="254"/>
      <c r="VRR3" s="254"/>
      <c r="VRS3" s="254"/>
      <c r="VRT3" s="254"/>
      <c r="VRU3" s="254"/>
      <c r="VRV3" s="254"/>
      <c r="VRW3" s="254"/>
      <c r="VRX3" s="254"/>
      <c r="VRY3" s="254"/>
      <c r="VRZ3" s="254"/>
      <c r="VSA3" s="254"/>
      <c r="VSB3" s="254"/>
      <c r="VSC3" s="254"/>
      <c r="VSD3" s="254"/>
      <c r="VSE3" s="254"/>
      <c r="VSF3" s="254"/>
      <c r="VSG3" s="254"/>
      <c r="VSH3" s="254"/>
      <c r="VSI3" s="254"/>
      <c r="VSJ3" s="254"/>
      <c r="VSK3" s="254"/>
      <c r="VSL3" s="254"/>
      <c r="VSM3" s="254"/>
      <c r="VSN3" s="254"/>
      <c r="VSO3" s="254"/>
      <c r="VSP3" s="254"/>
      <c r="VSQ3" s="254"/>
      <c r="VSR3" s="254"/>
      <c r="VSS3" s="254"/>
      <c r="VST3" s="254"/>
      <c r="VSU3" s="254"/>
      <c r="VSV3" s="254"/>
      <c r="VSW3" s="254"/>
      <c r="VSX3" s="254"/>
      <c r="VSY3" s="254"/>
      <c r="VSZ3" s="254"/>
      <c r="VTA3" s="254"/>
      <c r="VTB3" s="254"/>
      <c r="VTC3" s="254"/>
      <c r="VTD3" s="254"/>
      <c r="VTE3" s="254"/>
      <c r="VTF3" s="254"/>
      <c r="VTG3" s="254"/>
      <c r="VTH3" s="254"/>
      <c r="VTI3" s="254"/>
      <c r="VTJ3" s="254"/>
      <c r="VTK3" s="254"/>
      <c r="VTL3" s="254"/>
      <c r="VTM3" s="254"/>
      <c r="VTN3" s="254"/>
      <c r="VTO3" s="254"/>
      <c r="VTP3" s="254"/>
      <c r="VTQ3" s="254"/>
      <c r="VTR3" s="254"/>
      <c r="VTS3" s="254"/>
      <c r="VTT3" s="254"/>
      <c r="VTU3" s="254"/>
      <c r="VTV3" s="254"/>
      <c r="VTW3" s="254"/>
      <c r="VTX3" s="254"/>
      <c r="VTY3" s="254"/>
      <c r="VTZ3" s="254"/>
      <c r="VUA3" s="254"/>
      <c r="VUB3" s="254"/>
      <c r="VUC3" s="254"/>
      <c r="VUD3" s="254"/>
      <c r="VUE3" s="254"/>
      <c r="VUF3" s="254"/>
      <c r="VUG3" s="254"/>
      <c r="VUH3" s="254"/>
      <c r="VUI3" s="254"/>
      <c r="VUJ3" s="254"/>
      <c r="VUK3" s="254"/>
      <c r="VUL3" s="254"/>
      <c r="VUM3" s="254"/>
      <c r="VUN3" s="254"/>
      <c r="VUO3" s="254"/>
      <c r="VUP3" s="254"/>
      <c r="VUQ3" s="254"/>
      <c r="VUR3" s="254"/>
      <c r="VUS3" s="254"/>
      <c r="VUT3" s="254"/>
      <c r="VUU3" s="254"/>
      <c r="VUV3" s="254"/>
      <c r="VUW3" s="254"/>
      <c r="VUX3" s="254"/>
      <c r="VUY3" s="254"/>
      <c r="VUZ3" s="254"/>
      <c r="VVA3" s="254"/>
      <c r="VVB3" s="254"/>
      <c r="VVC3" s="254"/>
      <c r="VVD3" s="254"/>
      <c r="VVE3" s="254"/>
      <c r="VVF3" s="254"/>
      <c r="VVG3" s="254"/>
      <c r="VVH3" s="254"/>
      <c r="VVI3" s="254"/>
      <c r="VVJ3" s="254"/>
      <c r="VVK3" s="254"/>
      <c r="VVL3" s="254"/>
      <c r="VVM3" s="254"/>
      <c r="VVN3" s="254"/>
      <c r="VVO3" s="254"/>
      <c r="VVP3" s="254"/>
      <c r="VVQ3" s="254"/>
      <c r="VVR3" s="254"/>
      <c r="VVS3" s="254"/>
      <c r="VVT3" s="254"/>
      <c r="VVU3" s="254"/>
      <c r="VVV3" s="254"/>
      <c r="VVW3" s="254"/>
      <c r="VVX3" s="254"/>
      <c r="VVY3" s="254"/>
      <c r="VVZ3" s="254"/>
      <c r="VWA3" s="254"/>
      <c r="VWB3" s="254"/>
      <c r="VWC3" s="254"/>
      <c r="VWD3" s="254"/>
      <c r="VWE3" s="254"/>
      <c r="VWF3" s="254"/>
      <c r="VWG3" s="254"/>
      <c r="VWH3" s="254"/>
      <c r="VWI3" s="254"/>
      <c r="VWJ3" s="254"/>
      <c r="VWK3" s="254"/>
      <c r="VWL3" s="254"/>
      <c r="VWM3" s="254"/>
      <c r="VWN3" s="254"/>
      <c r="VWO3" s="254"/>
      <c r="VWP3" s="254"/>
      <c r="VWQ3" s="254"/>
      <c r="VWR3" s="254"/>
      <c r="VWS3" s="254"/>
      <c r="VWT3" s="254"/>
      <c r="VWU3" s="254"/>
      <c r="VWV3" s="254"/>
      <c r="VWW3" s="254"/>
      <c r="VWX3" s="254"/>
      <c r="VWY3" s="254"/>
      <c r="VWZ3" s="254"/>
      <c r="VXA3" s="254"/>
      <c r="VXB3" s="254"/>
      <c r="VXC3" s="254"/>
      <c r="VXD3" s="254"/>
      <c r="VXE3" s="254"/>
      <c r="VXF3" s="254"/>
      <c r="VXG3" s="254"/>
      <c r="VXH3" s="254"/>
      <c r="VXI3" s="254"/>
      <c r="VXJ3" s="254"/>
      <c r="VXK3" s="254"/>
      <c r="VXL3" s="254"/>
      <c r="VXM3" s="254"/>
      <c r="VXN3" s="254"/>
      <c r="VXO3" s="254"/>
      <c r="VXP3" s="254"/>
      <c r="VXQ3" s="254"/>
      <c r="VXR3" s="254"/>
      <c r="VXS3" s="254"/>
      <c r="VXT3" s="254"/>
      <c r="VXU3" s="254"/>
      <c r="VXV3" s="254"/>
      <c r="VXW3" s="254"/>
      <c r="VXX3" s="254"/>
      <c r="VXY3" s="254"/>
      <c r="VXZ3" s="254"/>
      <c r="VYA3" s="254"/>
      <c r="VYB3" s="254"/>
      <c r="VYC3" s="254"/>
      <c r="VYD3" s="254"/>
      <c r="VYE3" s="254"/>
      <c r="VYF3" s="254"/>
      <c r="VYG3" s="254"/>
      <c r="VYH3" s="254"/>
      <c r="VYI3" s="254"/>
      <c r="VYJ3" s="254"/>
      <c r="VYK3" s="254"/>
      <c r="VYL3" s="254"/>
      <c r="VYM3" s="254"/>
      <c r="VYN3" s="254"/>
      <c r="VYO3" s="254"/>
      <c r="VYP3" s="254"/>
      <c r="VYQ3" s="254"/>
      <c r="VYR3" s="254"/>
      <c r="VYS3" s="254"/>
      <c r="VYT3" s="254"/>
      <c r="VYU3" s="254"/>
      <c r="VYV3" s="254"/>
      <c r="VYW3" s="254"/>
      <c r="VYX3" s="254"/>
      <c r="VYY3" s="254"/>
      <c r="VYZ3" s="254"/>
      <c r="VZA3" s="254"/>
      <c r="VZB3" s="254"/>
      <c r="VZC3" s="254"/>
      <c r="VZD3" s="254"/>
      <c r="VZE3" s="254"/>
      <c r="VZF3" s="254"/>
      <c r="VZG3" s="254"/>
      <c r="VZH3" s="254"/>
      <c r="VZI3" s="254"/>
      <c r="VZJ3" s="254"/>
      <c r="VZK3" s="254"/>
      <c r="VZL3" s="254"/>
      <c r="VZM3" s="254"/>
      <c r="VZN3" s="254"/>
      <c r="VZO3" s="254"/>
      <c r="VZP3" s="254"/>
      <c r="VZQ3" s="254"/>
      <c r="VZR3" s="254"/>
      <c r="VZS3" s="254"/>
      <c r="VZT3" s="254"/>
      <c r="VZU3" s="254"/>
      <c r="VZV3" s="254"/>
      <c r="VZW3" s="254"/>
      <c r="VZX3" s="254"/>
      <c r="VZY3" s="254"/>
      <c r="VZZ3" s="254"/>
      <c r="WAA3" s="254"/>
      <c r="WAB3" s="254"/>
      <c r="WAC3" s="254"/>
      <c r="WAD3" s="254"/>
      <c r="WAE3" s="254"/>
      <c r="WAF3" s="254"/>
      <c r="WAG3" s="254"/>
      <c r="WAH3" s="254"/>
      <c r="WAI3" s="254"/>
      <c r="WAJ3" s="254"/>
      <c r="WAK3" s="254"/>
      <c r="WAL3" s="254"/>
      <c r="WAM3" s="254"/>
      <c r="WAN3" s="254"/>
      <c r="WAO3" s="254"/>
      <c r="WAP3" s="254"/>
      <c r="WAQ3" s="254"/>
      <c r="WAR3" s="254"/>
      <c r="WAS3" s="254"/>
      <c r="WAT3" s="254"/>
      <c r="WAU3" s="254"/>
      <c r="WAV3" s="254"/>
      <c r="WAW3" s="254"/>
      <c r="WAX3" s="254"/>
      <c r="WAY3" s="254"/>
      <c r="WAZ3" s="254"/>
      <c r="WBA3" s="254"/>
      <c r="WBB3" s="254"/>
      <c r="WBC3" s="254"/>
      <c r="WBD3" s="254"/>
      <c r="WBE3" s="254"/>
      <c r="WBF3" s="254"/>
      <c r="WBG3" s="254"/>
      <c r="WBH3" s="254"/>
      <c r="WBI3" s="254"/>
      <c r="WBJ3" s="254"/>
      <c r="WBK3" s="254"/>
      <c r="WBL3" s="254"/>
      <c r="WBM3" s="254"/>
      <c r="WBN3" s="254"/>
      <c r="WBO3" s="254"/>
      <c r="WBP3" s="254"/>
      <c r="WBQ3" s="254"/>
      <c r="WBR3" s="254"/>
      <c r="WBS3" s="254"/>
      <c r="WBT3" s="254"/>
      <c r="WBU3" s="254"/>
      <c r="WBV3" s="254"/>
      <c r="WBW3" s="254"/>
      <c r="WBX3" s="254"/>
      <c r="WBY3" s="254"/>
      <c r="WBZ3" s="254"/>
      <c r="WCA3" s="254"/>
      <c r="WCB3" s="254"/>
      <c r="WCC3" s="254"/>
      <c r="WCD3" s="254"/>
      <c r="WCE3" s="254"/>
      <c r="WCF3" s="254"/>
      <c r="WCG3" s="254"/>
      <c r="WCH3" s="254"/>
      <c r="WCI3" s="254"/>
      <c r="WCJ3" s="254"/>
      <c r="WCK3" s="254"/>
      <c r="WCL3" s="254"/>
      <c r="WCM3" s="254"/>
      <c r="WCN3" s="254"/>
      <c r="WCO3" s="254"/>
      <c r="WCP3" s="254"/>
      <c r="WCQ3" s="254"/>
      <c r="WCR3" s="254"/>
      <c r="WCS3" s="254"/>
      <c r="WCT3" s="254"/>
      <c r="WCU3" s="254"/>
      <c r="WCV3" s="254"/>
      <c r="WCW3" s="254"/>
      <c r="WCX3" s="254"/>
      <c r="WCY3" s="254"/>
      <c r="WCZ3" s="254"/>
      <c r="WDA3" s="254"/>
      <c r="WDB3" s="254"/>
      <c r="WDC3" s="254"/>
      <c r="WDD3" s="254"/>
      <c r="WDE3" s="254"/>
      <c r="WDF3" s="254"/>
      <c r="WDG3" s="254"/>
      <c r="WDH3" s="254"/>
      <c r="WDI3" s="254"/>
      <c r="WDJ3" s="254"/>
      <c r="WDK3" s="254"/>
      <c r="WDL3" s="254"/>
      <c r="WDM3" s="254"/>
      <c r="WDN3" s="254"/>
      <c r="WDO3" s="254"/>
      <c r="WDP3" s="254"/>
      <c r="WDQ3" s="254"/>
      <c r="WDR3" s="254"/>
      <c r="WDS3" s="254"/>
      <c r="WDT3" s="254"/>
      <c r="WDU3" s="254"/>
      <c r="WDV3" s="254"/>
      <c r="WDW3" s="254"/>
      <c r="WDX3" s="254"/>
      <c r="WDY3" s="254"/>
      <c r="WDZ3" s="254"/>
      <c r="WEA3" s="254"/>
      <c r="WEB3" s="254"/>
      <c r="WEC3" s="254"/>
      <c r="WED3" s="254"/>
      <c r="WEE3" s="254"/>
      <c r="WEF3" s="254"/>
      <c r="WEG3" s="254"/>
      <c r="WEH3" s="254"/>
      <c r="WEI3" s="254"/>
      <c r="WEJ3" s="254"/>
      <c r="WEK3" s="254"/>
      <c r="WEL3" s="254"/>
      <c r="WEM3" s="254"/>
      <c r="WEN3" s="254"/>
      <c r="WEO3" s="254"/>
      <c r="WEP3" s="254"/>
      <c r="WEQ3" s="254"/>
      <c r="WER3" s="254"/>
      <c r="WES3" s="254"/>
      <c r="WET3" s="254"/>
      <c r="WEU3" s="254"/>
      <c r="WEV3" s="254"/>
      <c r="WEW3" s="254"/>
      <c r="WEX3" s="254"/>
      <c r="WEY3" s="254"/>
      <c r="WEZ3" s="254"/>
      <c r="WFA3" s="254"/>
      <c r="WFB3" s="254"/>
      <c r="WFC3" s="254"/>
      <c r="WFD3" s="254"/>
      <c r="WFE3" s="254"/>
      <c r="WFF3" s="254"/>
      <c r="WFG3" s="254"/>
      <c r="WFH3" s="254"/>
      <c r="WFI3" s="254"/>
      <c r="WFJ3" s="254"/>
      <c r="WFK3" s="254"/>
      <c r="WFL3" s="254"/>
      <c r="WFM3" s="254"/>
      <c r="WFN3" s="254"/>
      <c r="WFO3" s="254"/>
      <c r="WFP3" s="254"/>
      <c r="WFQ3" s="254"/>
      <c r="WFR3" s="254"/>
      <c r="WFS3" s="254"/>
      <c r="WFT3" s="254"/>
      <c r="WFU3" s="254"/>
      <c r="WFV3" s="254"/>
      <c r="WFW3" s="254"/>
      <c r="WFX3" s="254"/>
      <c r="WFY3" s="254"/>
      <c r="WFZ3" s="254"/>
      <c r="WGA3" s="254"/>
      <c r="WGB3" s="254"/>
      <c r="WGC3" s="254"/>
      <c r="WGD3" s="254"/>
      <c r="WGE3" s="254"/>
      <c r="WGF3" s="254"/>
      <c r="WGG3" s="254"/>
      <c r="WGH3" s="254"/>
      <c r="WGI3" s="254"/>
      <c r="WGJ3" s="254"/>
      <c r="WGK3" s="254"/>
      <c r="WGL3" s="254"/>
      <c r="WGM3" s="254"/>
      <c r="WGN3" s="254"/>
      <c r="WGO3" s="254"/>
      <c r="WGP3" s="254"/>
      <c r="WGQ3" s="254"/>
      <c r="WGR3" s="254"/>
      <c r="WGS3" s="254"/>
      <c r="WGT3" s="254"/>
      <c r="WGU3" s="254"/>
      <c r="WGV3" s="254"/>
      <c r="WGW3" s="254"/>
      <c r="WGX3" s="254"/>
      <c r="WGY3" s="254"/>
      <c r="WGZ3" s="254"/>
      <c r="WHA3" s="254"/>
      <c r="WHB3" s="254"/>
      <c r="WHC3" s="254"/>
      <c r="WHD3" s="254"/>
      <c r="WHE3" s="254"/>
      <c r="WHF3" s="254"/>
      <c r="WHG3" s="254"/>
      <c r="WHH3" s="254"/>
      <c r="WHI3" s="254"/>
      <c r="WHJ3" s="254"/>
      <c r="WHK3" s="254"/>
      <c r="WHL3" s="254"/>
      <c r="WHM3" s="254"/>
      <c r="WHN3" s="254"/>
      <c r="WHO3" s="254"/>
      <c r="WHP3" s="254"/>
      <c r="WHQ3" s="254"/>
      <c r="WHR3" s="254"/>
      <c r="WHS3" s="254"/>
      <c r="WHT3" s="254"/>
      <c r="WHU3" s="254"/>
      <c r="WHV3" s="254"/>
      <c r="WHW3" s="254"/>
      <c r="WHX3" s="254"/>
      <c r="WHY3" s="254"/>
      <c r="WHZ3" s="254"/>
      <c r="WIA3" s="254"/>
      <c r="WIB3" s="254"/>
      <c r="WIC3" s="254"/>
      <c r="WID3" s="254"/>
      <c r="WIE3" s="254"/>
      <c r="WIF3" s="254"/>
      <c r="WIG3" s="254"/>
      <c r="WIH3" s="254"/>
      <c r="WII3" s="254"/>
      <c r="WIJ3" s="254"/>
      <c r="WIK3" s="254"/>
      <c r="WIL3" s="254"/>
      <c r="WIM3" s="254"/>
      <c r="WIN3" s="254"/>
      <c r="WIO3" s="254"/>
      <c r="WIP3" s="254"/>
      <c r="WIQ3" s="254"/>
      <c r="WIR3" s="254"/>
      <c r="WIS3" s="254"/>
      <c r="WIT3" s="254"/>
      <c r="WIU3" s="254"/>
      <c r="WIV3" s="254"/>
      <c r="WIW3" s="254"/>
      <c r="WIX3" s="254"/>
      <c r="WIY3" s="254"/>
      <c r="WIZ3" s="254"/>
      <c r="WJA3" s="254"/>
      <c r="WJB3" s="254"/>
      <c r="WJC3" s="254"/>
      <c r="WJD3" s="254"/>
      <c r="WJE3" s="254"/>
      <c r="WJF3" s="254"/>
      <c r="WJG3" s="254"/>
      <c r="WJH3" s="254"/>
      <c r="WJI3" s="254"/>
      <c r="WJJ3" s="254"/>
      <c r="WJK3" s="254"/>
      <c r="WJL3" s="254"/>
      <c r="WJM3" s="254"/>
      <c r="WJN3" s="254"/>
      <c r="WJO3" s="254"/>
      <c r="WJP3" s="254"/>
      <c r="WJQ3" s="254"/>
      <c r="WJR3" s="254"/>
      <c r="WJS3" s="254"/>
      <c r="WJT3" s="254"/>
      <c r="WJU3" s="254"/>
      <c r="WJV3" s="254"/>
      <c r="WJW3" s="254"/>
      <c r="WJX3" s="254"/>
      <c r="WJY3" s="254"/>
      <c r="WJZ3" s="254"/>
      <c r="WKA3" s="254"/>
      <c r="WKB3" s="254"/>
      <c r="WKC3" s="254"/>
      <c r="WKD3" s="254"/>
      <c r="WKE3" s="254"/>
      <c r="WKF3" s="254"/>
      <c r="WKG3" s="254"/>
      <c r="WKH3" s="254"/>
      <c r="WKI3" s="254"/>
      <c r="WKJ3" s="254"/>
      <c r="WKK3" s="254"/>
      <c r="WKL3" s="254"/>
      <c r="WKM3" s="254"/>
      <c r="WKN3" s="254"/>
      <c r="WKO3" s="254"/>
      <c r="WKP3" s="254"/>
      <c r="WKQ3" s="254"/>
      <c r="WKR3" s="254"/>
      <c r="WKS3" s="254"/>
      <c r="WKT3" s="254"/>
      <c r="WKU3" s="254"/>
      <c r="WKV3" s="254"/>
      <c r="WKW3" s="254"/>
      <c r="WKX3" s="254"/>
      <c r="WKY3" s="254"/>
      <c r="WKZ3" s="254"/>
      <c r="WLA3" s="254"/>
      <c r="WLB3" s="254"/>
      <c r="WLC3" s="254"/>
      <c r="WLD3" s="254"/>
      <c r="WLE3" s="254"/>
      <c r="WLF3" s="254"/>
      <c r="WLG3" s="254"/>
      <c r="WLH3" s="254"/>
      <c r="WLI3" s="254"/>
      <c r="WLJ3" s="254"/>
      <c r="WLK3" s="254"/>
      <c r="WLL3" s="254"/>
      <c r="WLM3" s="254"/>
      <c r="WLN3" s="254"/>
      <c r="WLO3" s="254"/>
      <c r="WLP3" s="254"/>
      <c r="WLQ3" s="254"/>
      <c r="WLR3" s="254"/>
      <c r="WLS3" s="254"/>
      <c r="WLT3" s="254"/>
      <c r="WLU3" s="254"/>
      <c r="WLV3" s="254"/>
      <c r="WLW3" s="254"/>
      <c r="WLX3" s="254"/>
      <c r="WLY3" s="254"/>
      <c r="WLZ3" s="254"/>
      <c r="WMA3" s="254"/>
      <c r="WMB3" s="254"/>
      <c r="WMC3" s="254"/>
      <c r="WMD3" s="254"/>
      <c r="WME3" s="254"/>
      <c r="WMF3" s="254"/>
      <c r="WMG3" s="254"/>
      <c r="WMH3" s="254"/>
      <c r="WMI3" s="254"/>
      <c r="WMJ3" s="254"/>
      <c r="WMK3" s="254"/>
      <c r="WML3" s="254"/>
      <c r="WMM3" s="254"/>
      <c r="WMN3" s="254"/>
      <c r="WMO3" s="254"/>
      <c r="WMP3" s="254"/>
      <c r="WMQ3" s="254"/>
      <c r="WMR3" s="254"/>
      <c r="WMS3" s="254"/>
      <c r="WMT3" s="254"/>
      <c r="WMU3" s="254"/>
      <c r="WMV3" s="254"/>
      <c r="WMW3" s="254"/>
      <c r="WMX3" s="254"/>
      <c r="WMY3" s="254"/>
      <c r="WMZ3" s="254"/>
      <c r="WNA3" s="254"/>
      <c r="WNB3" s="254"/>
      <c r="WNC3" s="254"/>
      <c r="WND3" s="254"/>
      <c r="WNE3" s="254"/>
      <c r="WNF3" s="254"/>
      <c r="WNG3" s="254"/>
      <c r="WNH3" s="254"/>
      <c r="WNI3" s="254"/>
      <c r="WNJ3" s="254"/>
      <c r="WNK3" s="254"/>
      <c r="WNL3" s="254"/>
      <c r="WNM3" s="254"/>
      <c r="WNN3" s="254"/>
      <c r="WNO3" s="254"/>
      <c r="WNP3" s="254"/>
      <c r="WNQ3" s="254"/>
      <c r="WNR3" s="254"/>
      <c r="WNS3" s="254"/>
      <c r="WNT3" s="254"/>
      <c r="WNU3" s="254"/>
      <c r="WNV3" s="254"/>
      <c r="WNW3" s="254"/>
      <c r="WNX3" s="254"/>
      <c r="WNY3" s="254"/>
      <c r="WNZ3" s="254"/>
      <c r="WOA3" s="254"/>
      <c r="WOB3" s="254"/>
      <c r="WOC3" s="254"/>
      <c r="WOD3" s="254"/>
      <c r="WOE3" s="254"/>
      <c r="WOF3" s="254"/>
      <c r="WOG3" s="254"/>
      <c r="WOH3" s="254"/>
      <c r="WOI3" s="254"/>
      <c r="WOJ3" s="254"/>
      <c r="WOK3" s="254"/>
      <c r="WOL3" s="254"/>
      <c r="WOM3" s="254"/>
      <c r="WON3" s="254"/>
      <c r="WOO3" s="254"/>
      <c r="WOP3" s="254"/>
      <c r="WOQ3" s="254"/>
      <c r="WOR3" s="254"/>
      <c r="WOS3" s="254"/>
      <c r="WOT3" s="254"/>
      <c r="WOU3" s="254"/>
      <c r="WOV3" s="254"/>
      <c r="WOW3" s="254"/>
      <c r="WOX3" s="254"/>
      <c r="WOY3" s="254"/>
      <c r="WOZ3" s="254"/>
      <c r="WPA3" s="254"/>
      <c r="WPB3" s="254"/>
      <c r="WPC3" s="254"/>
      <c r="WPD3" s="254"/>
      <c r="WPE3" s="254"/>
      <c r="WPF3" s="254"/>
      <c r="WPG3" s="254"/>
      <c r="WPH3" s="254"/>
      <c r="WPI3" s="254"/>
      <c r="WPJ3" s="254"/>
      <c r="WPK3" s="254"/>
      <c r="WPL3" s="254"/>
      <c r="WPM3" s="254"/>
      <c r="WPN3" s="254"/>
      <c r="WPO3" s="254"/>
      <c r="WPP3" s="254"/>
      <c r="WPQ3" s="254"/>
      <c r="WPR3" s="254"/>
      <c r="WPS3" s="254"/>
      <c r="WPT3" s="254"/>
      <c r="WPU3" s="254"/>
      <c r="WPV3" s="254"/>
      <c r="WPW3" s="254"/>
      <c r="WPX3" s="254"/>
      <c r="WPY3" s="254"/>
      <c r="WPZ3" s="254"/>
      <c r="WQA3" s="254"/>
      <c r="WQB3" s="254"/>
      <c r="WQC3" s="254"/>
      <c r="WQD3" s="254"/>
      <c r="WQE3" s="254"/>
      <c r="WQF3" s="254"/>
      <c r="WQG3" s="254"/>
      <c r="WQH3" s="254"/>
      <c r="WQI3" s="254"/>
      <c r="WQJ3" s="254"/>
      <c r="WQK3" s="254"/>
      <c r="WQL3" s="254"/>
      <c r="WQM3" s="254"/>
      <c r="WQN3" s="254"/>
      <c r="WQO3" s="254"/>
      <c r="WQP3" s="254"/>
      <c r="WQQ3" s="254"/>
      <c r="WQR3" s="254"/>
      <c r="WQS3" s="254"/>
      <c r="WQT3" s="254"/>
      <c r="WQU3" s="254"/>
      <c r="WQV3" s="254"/>
      <c r="WQW3" s="254"/>
      <c r="WQX3" s="254"/>
      <c r="WQY3" s="254"/>
      <c r="WQZ3" s="254"/>
      <c r="WRA3" s="254"/>
      <c r="WRB3" s="254"/>
      <c r="WRC3" s="254"/>
      <c r="WRD3" s="254"/>
      <c r="WRE3" s="254"/>
      <c r="WRF3" s="254"/>
      <c r="WRG3" s="254"/>
      <c r="WRH3" s="254"/>
      <c r="WRI3" s="254"/>
      <c r="WRJ3" s="254"/>
      <c r="WRK3" s="254"/>
      <c r="WRL3" s="254"/>
      <c r="WRM3" s="254"/>
      <c r="WRN3" s="254"/>
      <c r="WRO3" s="254"/>
      <c r="WRP3" s="254"/>
      <c r="WRQ3" s="254"/>
      <c r="WRR3" s="254"/>
      <c r="WRS3" s="254"/>
      <c r="WRT3" s="254"/>
      <c r="WRU3" s="254"/>
      <c r="WRV3" s="254"/>
      <c r="WRW3" s="254"/>
      <c r="WRX3" s="254"/>
      <c r="WRY3" s="254"/>
      <c r="WRZ3" s="254"/>
      <c r="WSA3" s="254"/>
      <c r="WSB3" s="254"/>
      <c r="WSC3" s="254"/>
      <c r="WSD3" s="254"/>
      <c r="WSE3" s="254"/>
      <c r="WSF3" s="254"/>
      <c r="WSG3" s="254"/>
      <c r="WSH3" s="254"/>
      <c r="WSI3" s="254"/>
      <c r="WSJ3" s="254"/>
      <c r="WSK3" s="254"/>
      <c r="WSL3" s="254"/>
      <c r="WSM3" s="254"/>
      <c r="WSN3" s="254"/>
      <c r="WSO3" s="254"/>
      <c r="WSP3" s="254"/>
      <c r="WSQ3" s="254"/>
      <c r="WSR3" s="254"/>
      <c r="WSS3" s="254"/>
      <c r="WST3" s="254"/>
      <c r="WSU3" s="254"/>
      <c r="WSV3" s="254"/>
      <c r="WSW3" s="254"/>
      <c r="WSX3" s="254"/>
      <c r="WSY3" s="254"/>
      <c r="WSZ3" s="254"/>
      <c r="WTA3" s="254"/>
      <c r="WTB3" s="254"/>
      <c r="WTC3" s="254"/>
      <c r="WTD3" s="254"/>
      <c r="WTE3" s="254"/>
      <c r="WTF3" s="254"/>
      <c r="WTG3" s="254"/>
      <c r="WTH3" s="254"/>
      <c r="WTI3" s="254"/>
      <c r="WTJ3" s="254"/>
      <c r="WTK3" s="254"/>
      <c r="WTL3" s="254"/>
      <c r="WTM3" s="254"/>
      <c r="WTN3" s="254"/>
      <c r="WTO3" s="254"/>
      <c r="WTP3" s="254"/>
      <c r="WTQ3" s="254"/>
      <c r="WTR3" s="254"/>
      <c r="WTS3" s="254"/>
      <c r="WTT3" s="254"/>
      <c r="WTU3" s="254"/>
      <c r="WTV3" s="254"/>
      <c r="WTW3" s="254"/>
      <c r="WTX3" s="254"/>
      <c r="WTY3" s="254"/>
      <c r="WTZ3" s="254"/>
      <c r="WUA3" s="254"/>
      <c r="WUB3" s="254"/>
      <c r="WUC3" s="254"/>
      <c r="WUD3" s="254"/>
      <c r="WUE3" s="254"/>
      <c r="WUF3" s="254"/>
      <c r="WUG3" s="254"/>
      <c r="WUH3" s="254"/>
      <c r="WUI3" s="254"/>
      <c r="WUJ3" s="254"/>
      <c r="WUK3" s="254"/>
      <c r="WUL3" s="254"/>
      <c r="WUM3" s="254"/>
      <c r="WUN3" s="254"/>
      <c r="WUO3" s="254"/>
      <c r="WUP3" s="254"/>
      <c r="WUQ3" s="254"/>
      <c r="WUR3" s="254"/>
      <c r="WUS3" s="254"/>
      <c r="WUT3" s="254"/>
      <c r="WUU3" s="254"/>
      <c r="WUV3" s="254"/>
      <c r="WUW3" s="254"/>
      <c r="WUX3" s="254"/>
      <c r="WUY3" s="254"/>
      <c r="WUZ3" s="254"/>
      <c r="WVA3" s="254"/>
      <c r="WVB3" s="254"/>
      <c r="WVC3" s="254"/>
      <c r="WVD3" s="254"/>
      <c r="WVE3" s="254"/>
      <c r="WVF3" s="254"/>
      <c r="WVG3" s="254"/>
      <c r="WVH3" s="254"/>
      <c r="WVI3" s="254"/>
      <c r="WVJ3" s="254"/>
      <c r="WVK3" s="254"/>
      <c r="WVL3" s="254"/>
      <c r="WVM3" s="254"/>
      <c r="WVN3" s="254"/>
      <c r="WVO3" s="254"/>
      <c r="WVP3" s="254"/>
      <c r="WVQ3" s="254"/>
      <c r="WVR3" s="254"/>
      <c r="WVS3" s="254"/>
      <c r="WVT3" s="254"/>
      <c r="WVU3" s="254"/>
      <c r="WVV3" s="254"/>
      <c r="WVW3" s="254"/>
      <c r="WVX3" s="254"/>
      <c r="WVY3" s="254"/>
      <c r="WVZ3" s="254"/>
      <c r="WWA3" s="254"/>
      <c r="WWB3" s="254"/>
      <c r="WWC3" s="254"/>
      <c r="WWD3" s="254"/>
      <c r="WWE3" s="254"/>
      <c r="WWF3" s="254"/>
      <c r="WWG3" s="254"/>
      <c r="WWH3" s="254"/>
      <c r="WWI3" s="254"/>
      <c r="WWJ3" s="254"/>
      <c r="WWK3" s="254"/>
      <c r="WWL3" s="254"/>
      <c r="WWM3" s="254"/>
      <c r="WWN3" s="254"/>
      <c r="WWO3" s="254"/>
      <c r="WWP3" s="254"/>
      <c r="WWQ3" s="254"/>
      <c r="WWR3" s="254"/>
      <c r="WWS3" s="254"/>
      <c r="WWT3" s="254"/>
      <c r="WWU3" s="254"/>
      <c r="WWV3" s="254"/>
      <c r="WWW3" s="254"/>
      <c r="WWX3" s="254"/>
      <c r="WWY3" s="254"/>
      <c r="WWZ3" s="254"/>
      <c r="WXA3" s="254"/>
      <c r="WXB3" s="254"/>
      <c r="WXC3" s="254"/>
      <c r="WXD3" s="254"/>
      <c r="WXE3" s="254"/>
      <c r="WXF3" s="254"/>
      <c r="WXG3" s="254"/>
      <c r="WXH3" s="254"/>
      <c r="WXI3" s="254"/>
      <c r="WXJ3" s="254"/>
      <c r="WXK3" s="254"/>
      <c r="WXL3" s="254"/>
      <c r="WXM3" s="254"/>
      <c r="WXN3" s="254"/>
      <c r="WXO3" s="254"/>
      <c r="WXP3" s="254"/>
      <c r="WXQ3" s="254"/>
      <c r="WXR3" s="254"/>
      <c r="WXS3" s="254"/>
      <c r="WXT3" s="254"/>
      <c r="WXU3" s="254"/>
      <c r="WXV3" s="254"/>
      <c r="WXW3" s="254"/>
      <c r="WXX3" s="254"/>
      <c r="WXY3" s="254"/>
      <c r="WXZ3" s="254"/>
      <c r="WYA3" s="254"/>
      <c r="WYB3" s="254"/>
      <c r="WYC3" s="254"/>
      <c r="WYD3" s="254"/>
      <c r="WYE3" s="254"/>
      <c r="WYF3" s="254"/>
      <c r="WYG3" s="254"/>
      <c r="WYH3" s="254"/>
      <c r="WYI3" s="254"/>
      <c r="WYJ3" s="254"/>
      <c r="WYK3" s="254"/>
      <c r="WYL3" s="254"/>
      <c r="WYM3" s="254"/>
      <c r="WYN3" s="254"/>
      <c r="WYO3" s="254"/>
      <c r="WYP3" s="254"/>
      <c r="WYQ3" s="254"/>
      <c r="WYR3" s="254"/>
      <c r="WYS3" s="254"/>
      <c r="WYT3" s="254"/>
      <c r="WYU3" s="254"/>
      <c r="WYV3" s="254"/>
      <c r="WYW3" s="254"/>
      <c r="WYX3" s="254"/>
      <c r="WYY3" s="254"/>
      <c r="WYZ3" s="254"/>
      <c r="WZA3" s="254"/>
      <c r="WZB3" s="254"/>
      <c r="WZC3" s="254"/>
      <c r="WZD3" s="254"/>
      <c r="WZE3" s="254"/>
      <c r="WZF3" s="254"/>
      <c r="WZG3" s="254"/>
      <c r="WZH3" s="254"/>
      <c r="WZI3" s="254"/>
      <c r="WZJ3" s="254"/>
      <c r="WZK3" s="254"/>
      <c r="WZL3" s="254"/>
      <c r="WZM3" s="254"/>
      <c r="WZN3" s="254"/>
      <c r="WZO3" s="254"/>
      <c r="WZP3" s="254"/>
      <c r="WZQ3" s="254"/>
      <c r="WZR3" s="254"/>
      <c r="WZS3" s="254"/>
      <c r="WZT3" s="254"/>
      <c r="WZU3" s="254"/>
      <c r="WZV3" s="254"/>
      <c r="WZW3" s="254"/>
      <c r="WZX3" s="254"/>
      <c r="WZY3" s="254"/>
      <c r="WZZ3" s="254"/>
      <c r="XAA3" s="254"/>
      <c r="XAB3" s="254"/>
      <c r="XAC3" s="254"/>
      <c r="XAD3" s="254"/>
      <c r="XAE3" s="254"/>
      <c r="XAF3" s="254"/>
      <c r="XAG3" s="254"/>
      <c r="XAH3" s="254"/>
      <c r="XAI3" s="254"/>
      <c r="XAJ3" s="254"/>
      <c r="XAK3" s="254"/>
      <c r="XAL3" s="254"/>
      <c r="XAM3" s="254"/>
      <c r="XAN3" s="254"/>
      <c r="XAO3" s="254"/>
      <c r="XAP3" s="254"/>
      <c r="XAQ3" s="254"/>
      <c r="XAR3" s="254"/>
      <c r="XAS3" s="254"/>
      <c r="XAT3" s="254"/>
      <c r="XAU3" s="254"/>
      <c r="XAV3" s="254"/>
      <c r="XAW3" s="254"/>
      <c r="XAX3" s="254"/>
      <c r="XAY3" s="254"/>
      <c r="XAZ3" s="254"/>
      <c r="XBA3" s="254"/>
      <c r="XBB3" s="254"/>
      <c r="XBC3" s="254"/>
      <c r="XBD3" s="254"/>
      <c r="XBE3" s="254"/>
      <c r="XBF3" s="254"/>
      <c r="XBG3" s="254"/>
      <c r="XBH3" s="254"/>
      <c r="XBI3" s="254"/>
      <c r="XBJ3" s="254"/>
      <c r="XBK3" s="254"/>
      <c r="XBL3" s="254"/>
      <c r="XBM3" s="254"/>
      <c r="XBN3" s="254"/>
      <c r="XBO3" s="254"/>
      <c r="XBP3" s="254"/>
      <c r="XBQ3" s="254"/>
      <c r="XBR3" s="254"/>
      <c r="XBS3" s="254"/>
      <c r="XBT3" s="254"/>
      <c r="XBU3" s="254"/>
      <c r="XBV3" s="254"/>
      <c r="XBW3" s="254"/>
      <c r="XBX3" s="254"/>
      <c r="XBY3" s="254"/>
      <c r="XBZ3" s="254"/>
      <c r="XCA3" s="254"/>
      <c r="XCB3" s="254"/>
      <c r="XCC3" s="254"/>
      <c r="XCD3" s="254"/>
      <c r="XCE3" s="254"/>
      <c r="XCF3" s="254"/>
      <c r="XCG3" s="254"/>
      <c r="XCH3" s="254"/>
      <c r="XCI3" s="254"/>
      <c r="XCJ3" s="254"/>
      <c r="XCK3" s="254"/>
      <c r="XCL3" s="254"/>
      <c r="XCM3" s="254"/>
      <c r="XCN3" s="254"/>
      <c r="XCO3" s="254"/>
      <c r="XCP3" s="254"/>
      <c r="XCQ3" s="254"/>
      <c r="XCR3" s="254"/>
      <c r="XCS3" s="254"/>
      <c r="XCT3" s="254"/>
      <c r="XCU3" s="254"/>
      <c r="XCV3" s="254"/>
      <c r="XCW3" s="254"/>
      <c r="XCX3" s="254"/>
      <c r="XCY3" s="254"/>
      <c r="XCZ3" s="254"/>
      <c r="XDA3" s="254"/>
      <c r="XDB3" s="254"/>
      <c r="XDC3" s="254"/>
      <c r="XDD3" s="254"/>
      <c r="XDE3" s="254"/>
      <c r="XDF3" s="254"/>
      <c r="XDG3" s="254"/>
      <c r="XDH3" s="254"/>
      <c r="XDI3" s="254"/>
      <c r="XDJ3" s="254"/>
      <c r="XDK3" s="254"/>
      <c r="XDL3" s="254"/>
      <c r="XDM3" s="254"/>
      <c r="XDN3" s="254"/>
      <c r="XDO3" s="254"/>
      <c r="XDP3" s="254"/>
      <c r="XDQ3" s="254"/>
      <c r="XDR3" s="254"/>
      <c r="XDS3" s="254"/>
      <c r="XDT3" s="254"/>
      <c r="XDU3" s="254"/>
      <c r="XDV3" s="254"/>
      <c r="XDW3" s="254"/>
      <c r="XDX3" s="254"/>
      <c r="XDY3" s="254"/>
      <c r="XDZ3" s="254"/>
      <c r="XEA3" s="254"/>
      <c r="XEB3" s="254"/>
      <c r="XEC3" s="254"/>
      <c r="XED3" s="254"/>
      <c r="XEE3" s="254"/>
      <c r="XEF3" s="254"/>
      <c r="XEG3" s="254"/>
      <c r="XEH3" s="254"/>
      <c r="XEI3" s="254"/>
      <c r="XEJ3" s="254"/>
      <c r="XEK3" s="254"/>
      <c r="XEL3" s="254"/>
      <c r="XEM3" s="254"/>
      <c r="XEN3" s="254"/>
      <c r="XEO3" s="254"/>
      <c r="XEP3" s="254"/>
      <c r="XEQ3" s="254"/>
      <c r="XER3" s="254"/>
      <c r="XES3" s="254"/>
      <c r="XET3" s="254"/>
      <c r="XEU3" s="254"/>
      <c r="XEV3" s="254"/>
      <c r="XEW3" s="254"/>
      <c r="XEX3" s="254"/>
      <c r="XEY3" s="254"/>
      <c r="XEZ3" s="254"/>
      <c r="XFA3" s="254"/>
      <c r="XFB3" s="254"/>
      <c r="XFC3" s="254"/>
    </row>
    <row r="4" spans="1:16383" s="348" customFormat="1" ht="15">
      <c r="A4" s="341"/>
      <c r="B4" s="635"/>
      <c r="C4" s="635"/>
      <c r="D4" s="343"/>
      <c r="E4" s="343"/>
      <c r="F4" s="341"/>
      <c r="G4" s="341"/>
      <c r="H4" s="341"/>
      <c r="I4" s="341"/>
      <c r="J4" s="344"/>
      <c r="K4" s="344"/>
      <c r="L4" s="344"/>
      <c r="M4" s="344"/>
      <c r="N4" s="344"/>
      <c r="O4" s="344"/>
      <c r="P4" s="344"/>
      <c r="Q4" s="344"/>
      <c r="R4" s="345"/>
      <c r="S4" s="345"/>
      <c r="T4" s="345"/>
      <c r="U4" s="345"/>
      <c r="V4" s="345"/>
      <c r="W4" s="345"/>
      <c r="X4" s="346"/>
      <c r="Y4" s="345"/>
      <c r="Z4" s="346"/>
      <c r="AA4" s="347"/>
      <c r="AB4" s="347"/>
      <c r="AC4" s="347"/>
      <c r="AD4" s="347"/>
      <c r="AE4" s="347"/>
      <c r="AF4" s="346"/>
    </row>
    <row r="5" spans="1:16383" s="352" customFormat="1" ht="15">
      <c r="A5" s="349"/>
      <c r="B5" s="636" t="s">
        <v>701</v>
      </c>
      <c r="C5" s="636"/>
      <c r="D5" s="350"/>
      <c r="E5" s="350"/>
      <c r="F5" s="350"/>
      <c r="G5" s="350"/>
      <c r="H5" s="350"/>
      <c r="I5" s="350"/>
      <c r="J5" s="350"/>
      <c r="K5" s="350"/>
      <c r="L5" s="350"/>
      <c r="M5" s="350"/>
      <c r="N5" s="350"/>
      <c r="O5" s="350"/>
      <c r="P5" s="350"/>
      <c r="Q5" s="350"/>
      <c r="R5" s="351"/>
      <c r="S5" s="351"/>
      <c r="T5" s="350" t="s">
        <v>818</v>
      </c>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50"/>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50"/>
      <c r="EF5" s="350"/>
      <c r="EG5" s="350"/>
      <c r="EH5" s="350"/>
      <c r="EI5" s="350"/>
      <c r="EJ5" s="350"/>
      <c r="EK5" s="350"/>
      <c r="EL5" s="350"/>
      <c r="EM5" s="350"/>
      <c r="EN5" s="350"/>
      <c r="EO5" s="350"/>
      <c r="EP5" s="350"/>
      <c r="EQ5" s="350"/>
      <c r="ER5" s="350"/>
      <c r="ES5" s="350"/>
      <c r="ET5" s="350"/>
      <c r="EU5" s="350"/>
      <c r="EV5" s="350"/>
      <c r="EW5" s="350"/>
      <c r="EX5" s="350"/>
      <c r="EY5" s="350"/>
      <c r="EZ5" s="350"/>
      <c r="FA5" s="350"/>
      <c r="FB5" s="350"/>
      <c r="FC5" s="350"/>
      <c r="FD5" s="350"/>
      <c r="FE5" s="350"/>
      <c r="FF5" s="350"/>
      <c r="FG5" s="350"/>
      <c r="FH5" s="350"/>
      <c r="FI5" s="350"/>
      <c r="FJ5" s="350"/>
      <c r="FK5" s="350"/>
      <c r="FL5" s="350"/>
      <c r="FM5" s="350"/>
      <c r="FN5" s="350"/>
      <c r="FO5" s="350"/>
      <c r="FP5" s="350"/>
      <c r="FQ5" s="350"/>
      <c r="FR5" s="350"/>
      <c r="FS5" s="350"/>
      <c r="FT5" s="350"/>
      <c r="FU5" s="350"/>
      <c r="FV5" s="350"/>
      <c r="FW5" s="350"/>
      <c r="FX5" s="350"/>
      <c r="FY5" s="350"/>
      <c r="FZ5" s="350"/>
      <c r="GA5" s="350"/>
      <c r="GB5" s="350"/>
      <c r="GC5" s="350"/>
      <c r="GD5" s="350"/>
      <c r="GE5" s="350"/>
      <c r="GF5" s="350"/>
      <c r="GG5" s="350"/>
      <c r="GH5" s="350"/>
      <c r="GI5" s="350"/>
      <c r="GJ5" s="350"/>
      <c r="GK5" s="350"/>
      <c r="GL5" s="350"/>
      <c r="GM5" s="350"/>
      <c r="GN5" s="350"/>
      <c r="GO5" s="350"/>
      <c r="GP5" s="350"/>
      <c r="GQ5" s="350"/>
      <c r="GR5" s="350"/>
      <c r="GS5" s="350"/>
      <c r="GT5" s="350"/>
      <c r="GU5" s="350"/>
      <c r="GV5" s="350"/>
      <c r="GW5" s="350"/>
      <c r="GX5" s="350"/>
      <c r="GY5" s="350"/>
      <c r="GZ5" s="350"/>
      <c r="HA5" s="350"/>
      <c r="HB5" s="350"/>
      <c r="HC5" s="350"/>
      <c r="HD5" s="350"/>
      <c r="HE5" s="350"/>
      <c r="HF5" s="350"/>
      <c r="HG5" s="350"/>
      <c r="HH5" s="350"/>
      <c r="HI5" s="350"/>
      <c r="HJ5" s="350"/>
      <c r="HK5" s="350"/>
      <c r="HL5" s="350"/>
      <c r="HM5" s="350"/>
      <c r="HN5" s="350"/>
      <c r="HO5" s="350"/>
      <c r="HP5" s="350"/>
      <c r="HQ5" s="350"/>
      <c r="HR5" s="350"/>
      <c r="HS5" s="350"/>
      <c r="HT5" s="350"/>
      <c r="HU5" s="350"/>
      <c r="HV5" s="350"/>
      <c r="HW5" s="350"/>
      <c r="HX5" s="350"/>
      <c r="HY5" s="350"/>
      <c r="HZ5" s="350"/>
      <c r="IA5" s="350"/>
      <c r="IB5" s="350"/>
      <c r="IC5" s="350"/>
      <c r="ID5" s="350"/>
      <c r="IE5" s="350"/>
      <c r="IF5" s="350"/>
      <c r="IG5" s="350"/>
      <c r="IH5" s="350"/>
      <c r="II5" s="350"/>
      <c r="IJ5" s="350"/>
      <c r="IK5" s="350"/>
      <c r="IL5" s="350"/>
      <c r="IM5" s="350"/>
      <c r="IN5" s="350"/>
      <c r="IO5" s="350"/>
      <c r="IP5" s="350"/>
      <c r="IQ5" s="350"/>
      <c r="IR5" s="350"/>
      <c r="IS5" s="350"/>
      <c r="IT5" s="350"/>
      <c r="IU5" s="350"/>
      <c r="IV5" s="350"/>
      <c r="IW5" s="350"/>
      <c r="IX5" s="350"/>
      <c r="IY5" s="350"/>
      <c r="IZ5" s="350"/>
      <c r="JA5" s="350"/>
      <c r="JB5" s="350"/>
      <c r="JC5" s="350"/>
      <c r="JD5" s="350"/>
      <c r="JE5" s="350"/>
      <c r="JF5" s="350"/>
      <c r="JG5" s="350"/>
      <c r="JH5" s="350"/>
      <c r="JI5" s="350"/>
      <c r="JJ5" s="350"/>
      <c r="JK5" s="350"/>
      <c r="JL5" s="350"/>
      <c r="JM5" s="350"/>
      <c r="JN5" s="350"/>
      <c r="JO5" s="350"/>
      <c r="JP5" s="350"/>
      <c r="JQ5" s="350"/>
      <c r="JR5" s="350"/>
      <c r="JS5" s="350"/>
      <c r="JT5" s="350"/>
      <c r="JU5" s="350"/>
      <c r="JV5" s="350"/>
      <c r="JW5" s="350"/>
      <c r="JX5" s="350"/>
      <c r="JY5" s="350"/>
      <c r="JZ5" s="350"/>
      <c r="KA5" s="350"/>
      <c r="KB5" s="350"/>
      <c r="KC5" s="350"/>
      <c r="KD5" s="350"/>
      <c r="KE5" s="350"/>
      <c r="KF5" s="350"/>
      <c r="KG5" s="350"/>
      <c r="KH5" s="350"/>
      <c r="KI5" s="350"/>
      <c r="KJ5" s="350"/>
      <c r="KK5" s="350"/>
      <c r="KL5" s="350"/>
      <c r="KM5" s="350"/>
      <c r="KN5" s="350"/>
      <c r="KO5" s="350"/>
      <c r="KP5" s="350"/>
      <c r="KQ5" s="350"/>
      <c r="KR5" s="350"/>
      <c r="KS5" s="350"/>
      <c r="KT5" s="350"/>
      <c r="KU5" s="350"/>
      <c r="KV5" s="350"/>
      <c r="KW5" s="350"/>
      <c r="KX5" s="350"/>
      <c r="KY5" s="350"/>
      <c r="KZ5" s="350"/>
      <c r="LA5" s="350"/>
      <c r="LB5" s="350"/>
      <c r="LC5" s="350"/>
      <c r="LD5" s="350"/>
      <c r="LE5" s="350"/>
      <c r="LF5" s="350"/>
      <c r="LG5" s="350"/>
      <c r="LH5" s="350"/>
      <c r="LI5" s="350"/>
      <c r="LJ5" s="350"/>
      <c r="LK5" s="350"/>
      <c r="LL5" s="350"/>
      <c r="LM5" s="350"/>
      <c r="LN5" s="350"/>
      <c r="LO5" s="350"/>
      <c r="LP5" s="350"/>
      <c r="LQ5" s="350"/>
      <c r="LR5" s="350"/>
      <c r="LS5" s="350"/>
      <c r="LT5" s="350"/>
      <c r="LU5" s="350"/>
      <c r="LV5" s="350"/>
      <c r="LW5" s="350"/>
      <c r="LX5" s="350"/>
      <c r="LY5" s="350"/>
      <c r="LZ5" s="350"/>
      <c r="MA5" s="350"/>
      <c r="MB5" s="350"/>
      <c r="MC5" s="350"/>
      <c r="MD5" s="350"/>
      <c r="ME5" s="350"/>
      <c r="MF5" s="350"/>
      <c r="MG5" s="350"/>
      <c r="MH5" s="350"/>
      <c r="MI5" s="350"/>
      <c r="MJ5" s="350"/>
      <c r="MK5" s="350"/>
      <c r="ML5" s="350"/>
      <c r="MM5" s="350"/>
      <c r="MN5" s="350"/>
      <c r="MO5" s="350"/>
      <c r="MP5" s="350"/>
      <c r="MQ5" s="350"/>
      <c r="MR5" s="350"/>
      <c r="MS5" s="350"/>
      <c r="MT5" s="350"/>
      <c r="MU5" s="350"/>
      <c r="MV5" s="350"/>
      <c r="MW5" s="350"/>
      <c r="MX5" s="350"/>
      <c r="MY5" s="350"/>
      <c r="MZ5" s="350"/>
      <c r="NA5" s="350"/>
      <c r="NB5" s="350"/>
      <c r="NC5" s="350"/>
      <c r="ND5" s="350"/>
      <c r="NE5" s="350"/>
      <c r="NF5" s="350"/>
      <c r="NG5" s="350"/>
      <c r="NH5" s="350"/>
      <c r="NI5" s="350"/>
      <c r="NJ5" s="350"/>
      <c r="NK5" s="350"/>
      <c r="NL5" s="350"/>
      <c r="NM5" s="350"/>
      <c r="NN5" s="350"/>
      <c r="NO5" s="350"/>
      <c r="NP5" s="350"/>
      <c r="NQ5" s="350"/>
      <c r="NR5" s="350"/>
      <c r="NS5" s="350"/>
      <c r="NT5" s="350"/>
      <c r="NU5" s="350"/>
      <c r="NV5" s="350"/>
      <c r="NW5" s="350"/>
      <c r="NX5" s="350"/>
      <c r="NY5" s="350"/>
      <c r="NZ5" s="350"/>
      <c r="OA5" s="350"/>
      <c r="OB5" s="350"/>
      <c r="OC5" s="350"/>
      <c r="OD5" s="350"/>
      <c r="OE5" s="350"/>
      <c r="OF5" s="350"/>
      <c r="OG5" s="350"/>
      <c r="OH5" s="350"/>
      <c r="OI5" s="350"/>
      <c r="OJ5" s="350"/>
      <c r="OK5" s="350"/>
      <c r="OL5" s="350"/>
      <c r="OM5" s="350"/>
      <c r="ON5" s="350"/>
      <c r="OO5" s="350"/>
      <c r="OP5" s="350"/>
      <c r="OQ5" s="350"/>
      <c r="OR5" s="350"/>
      <c r="OS5" s="350"/>
      <c r="OT5" s="350"/>
      <c r="OU5" s="350"/>
      <c r="OV5" s="350"/>
      <c r="OW5" s="350"/>
      <c r="OX5" s="350"/>
      <c r="OY5" s="350"/>
      <c r="OZ5" s="350"/>
      <c r="PA5" s="350"/>
      <c r="PB5" s="350"/>
      <c r="PC5" s="350"/>
      <c r="PD5" s="350"/>
      <c r="PE5" s="350"/>
      <c r="PF5" s="350"/>
      <c r="PG5" s="350"/>
      <c r="PH5" s="350"/>
      <c r="PI5" s="350"/>
      <c r="PJ5" s="350"/>
      <c r="PK5" s="350"/>
      <c r="PL5" s="350"/>
      <c r="PM5" s="350"/>
      <c r="PN5" s="350"/>
      <c r="PO5" s="350"/>
      <c r="PP5" s="350"/>
      <c r="PQ5" s="350"/>
      <c r="PR5" s="350"/>
      <c r="PS5" s="350"/>
      <c r="PT5" s="350"/>
      <c r="PU5" s="350"/>
      <c r="PV5" s="350"/>
      <c r="PW5" s="350"/>
      <c r="PX5" s="350"/>
      <c r="PY5" s="350"/>
      <c r="PZ5" s="350"/>
      <c r="QA5" s="350"/>
      <c r="QB5" s="350"/>
      <c r="QC5" s="350"/>
      <c r="QD5" s="350"/>
      <c r="QE5" s="350"/>
      <c r="QF5" s="350"/>
      <c r="QG5" s="350"/>
      <c r="QH5" s="350"/>
      <c r="QI5" s="350"/>
      <c r="QJ5" s="350"/>
      <c r="QK5" s="350"/>
      <c r="QL5" s="350"/>
      <c r="QM5" s="350"/>
      <c r="QN5" s="350"/>
      <c r="QO5" s="350"/>
      <c r="QP5" s="350"/>
      <c r="QQ5" s="350"/>
      <c r="QR5" s="350"/>
      <c r="QS5" s="350"/>
      <c r="QT5" s="350"/>
      <c r="QU5" s="350"/>
      <c r="QV5" s="350"/>
      <c r="QW5" s="350"/>
      <c r="QX5" s="350"/>
      <c r="QY5" s="350"/>
      <c r="QZ5" s="350"/>
      <c r="RA5" s="350"/>
      <c r="RB5" s="350"/>
      <c r="RC5" s="350"/>
      <c r="RD5" s="350"/>
      <c r="RE5" s="350"/>
      <c r="RF5" s="350"/>
      <c r="RG5" s="350"/>
      <c r="RH5" s="350"/>
      <c r="RI5" s="350"/>
      <c r="RJ5" s="350"/>
      <c r="RK5" s="350"/>
      <c r="RL5" s="350"/>
      <c r="RM5" s="350"/>
      <c r="RN5" s="350"/>
      <c r="RO5" s="350"/>
      <c r="RP5" s="350"/>
      <c r="RQ5" s="350"/>
      <c r="RR5" s="350"/>
      <c r="RS5" s="350"/>
      <c r="RT5" s="350"/>
      <c r="RU5" s="350"/>
      <c r="RV5" s="350"/>
      <c r="RW5" s="350"/>
      <c r="RX5" s="350"/>
      <c r="RY5" s="350"/>
      <c r="RZ5" s="350"/>
      <c r="SA5" s="350"/>
      <c r="SB5" s="350"/>
      <c r="SC5" s="350"/>
      <c r="SD5" s="350"/>
      <c r="SE5" s="350"/>
      <c r="SF5" s="350"/>
      <c r="SG5" s="350"/>
      <c r="SH5" s="350"/>
      <c r="SI5" s="350"/>
      <c r="SJ5" s="350"/>
      <c r="SK5" s="350"/>
      <c r="SL5" s="350"/>
      <c r="SM5" s="350"/>
      <c r="SN5" s="350"/>
      <c r="SO5" s="350"/>
      <c r="SP5" s="350"/>
      <c r="SQ5" s="350"/>
      <c r="SR5" s="350"/>
      <c r="SS5" s="350"/>
      <c r="ST5" s="350"/>
      <c r="SU5" s="350"/>
      <c r="SV5" s="350"/>
      <c r="SW5" s="350"/>
      <c r="SX5" s="350"/>
      <c r="SY5" s="350"/>
      <c r="SZ5" s="350"/>
      <c r="TA5" s="350"/>
      <c r="TB5" s="350"/>
      <c r="TC5" s="350"/>
      <c r="TD5" s="350"/>
      <c r="TE5" s="350"/>
      <c r="TF5" s="350"/>
      <c r="TG5" s="350"/>
      <c r="TH5" s="350"/>
      <c r="TI5" s="350"/>
      <c r="TJ5" s="350"/>
      <c r="TK5" s="350"/>
      <c r="TL5" s="350"/>
      <c r="TM5" s="350"/>
      <c r="TN5" s="350"/>
      <c r="TO5" s="350"/>
      <c r="TP5" s="350"/>
      <c r="TQ5" s="350"/>
      <c r="TR5" s="350"/>
      <c r="TS5" s="350"/>
      <c r="TT5" s="350"/>
      <c r="TU5" s="350"/>
      <c r="TV5" s="350"/>
      <c r="TW5" s="350"/>
      <c r="TX5" s="350"/>
      <c r="TY5" s="350"/>
      <c r="TZ5" s="350"/>
      <c r="UA5" s="350"/>
      <c r="UB5" s="350"/>
      <c r="UC5" s="350"/>
      <c r="UD5" s="350"/>
      <c r="UE5" s="350"/>
      <c r="UF5" s="350"/>
      <c r="UG5" s="350"/>
      <c r="UH5" s="350"/>
      <c r="UI5" s="350"/>
      <c r="UJ5" s="350"/>
      <c r="UK5" s="350"/>
      <c r="UL5" s="350"/>
      <c r="UM5" s="350"/>
      <c r="UN5" s="350"/>
      <c r="UO5" s="350"/>
      <c r="UP5" s="350"/>
      <c r="UQ5" s="350"/>
      <c r="UR5" s="350"/>
      <c r="US5" s="350"/>
      <c r="UT5" s="350"/>
      <c r="UU5" s="350"/>
      <c r="UV5" s="350"/>
      <c r="UW5" s="350"/>
      <c r="UX5" s="350"/>
      <c r="UY5" s="350"/>
      <c r="UZ5" s="350"/>
      <c r="VA5" s="350"/>
      <c r="VB5" s="350"/>
      <c r="VC5" s="350"/>
      <c r="VD5" s="350"/>
      <c r="VE5" s="350"/>
      <c r="VF5" s="350"/>
      <c r="VG5" s="350"/>
      <c r="VH5" s="350"/>
      <c r="VI5" s="350"/>
      <c r="VJ5" s="350"/>
      <c r="VK5" s="350"/>
      <c r="VL5" s="350"/>
      <c r="VM5" s="350"/>
      <c r="VN5" s="350"/>
      <c r="VO5" s="350"/>
      <c r="VP5" s="350"/>
      <c r="VQ5" s="350"/>
      <c r="VR5" s="350"/>
      <c r="VS5" s="350"/>
      <c r="VT5" s="350"/>
      <c r="VU5" s="350"/>
      <c r="VV5" s="350"/>
      <c r="VW5" s="350"/>
      <c r="VX5" s="350"/>
      <c r="VY5" s="350"/>
      <c r="VZ5" s="350"/>
      <c r="WA5" s="350"/>
      <c r="WB5" s="350"/>
      <c r="WC5" s="350"/>
      <c r="WD5" s="350"/>
      <c r="WE5" s="350"/>
      <c r="WF5" s="350"/>
      <c r="WG5" s="350"/>
      <c r="WH5" s="350"/>
      <c r="WI5" s="350"/>
      <c r="WJ5" s="350"/>
      <c r="WK5" s="350"/>
      <c r="WL5" s="350"/>
      <c r="WM5" s="350"/>
      <c r="WN5" s="350"/>
      <c r="WO5" s="350"/>
      <c r="WP5" s="350"/>
      <c r="WQ5" s="350"/>
      <c r="WR5" s="350"/>
      <c r="WS5" s="350"/>
      <c r="WT5" s="350"/>
      <c r="WU5" s="350"/>
      <c r="WV5" s="350"/>
      <c r="WW5" s="350"/>
      <c r="WX5" s="350"/>
      <c r="WY5" s="350"/>
      <c r="WZ5" s="350"/>
      <c r="XA5" s="350"/>
      <c r="XB5" s="350"/>
      <c r="XC5" s="350"/>
      <c r="XD5" s="350"/>
      <c r="XE5" s="350"/>
      <c r="XF5" s="350"/>
      <c r="XG5" s="350"/>
      <c r="XH5" s="350"/>
      <c r="XI5" s="350"/>
      <c r="XJ5" s="350"/>
      <c r="XK5" s="350"/>
      <c r="XL5" s="350"/>
      <c r="XM5" s="350"/>
      <c r="XN5" s="350"/>
      <c r="XO5" s="350"/>
      <c r="XP5" s="350"/>
      <c r="XQ5" s="350"/>
      <c r="XR5" s="350"/>
      <c r="XS5" s="350"/>
      <c r="XT5" s="350"/>
      <c r="XU5" s="350"/>
      <c r="XV5" s="350"/>
      <c r="XW5" s="350"/>
      <c r="XX5" s="350"/>
      <c r="XY5" s="350"/>
      <c r="XZ5" s="350"/>
      <c r="YA5" s="350"/>
      <c r="YB5" s="350"/>
      <c r="YC5" s="350"/>
      <c r="YD5" s="350"/>
      <c r="YE5" s="350"/>
      <c r="YF5" s="350"/>
      <c r="YG5" s="350"/>
      <c r="YH5" s="350"/>
      <c r="YI5" s="350"/>
      <c r="YJ5" s="350"/>
      <c r="YK5" s="350"/>
      <c r="YL5" s="350"/>
      <c r="YM5" s="350"/>
      <c r="YN5" s="350"/>
      <c r="YO5" s="350"/>
      <c r="YP5" s="350"/>
      <c r="YQ5" s="350"/>
      <c r="YR5" s="350"/>
      <c r="YS5" s="350"/>
      <c r="YT5" s="350"/>
      <c r="YU5" s="350"/>
      <c r="YV5" s="350"/>
      <c r="YW5" s="350"/>
      <c r="YX5" s="350"/>
      <c r="YY5" s="350"/>
      <c r="YZ5" s="350"/>
      <c r="ZA5" s="350"/>
      <c r="ZB5" s="350"/>
      <c r="ZC5" s="350"/>
      <c r="ZD5" s="350"/>
      <c r="ZE5" s="350"/>
      <c r="ZF5" s="350"/>
      <c r="ZG5" s="350"/>
      <c r="ZH5" s="350"/>
      <c r="ZI5" s="350"/>
      <c r="ZJ5" s="350"/>
      <c r="ZK5" s="350"/>
      <c r="ZL5" s="350"/>
      <c r="ZM5" s="350"/>
      <c r="ZN5" s="350"/>
      <c r="ZO5" s="350"/>
      <c r="ZP5" s="350"/>
      <c r="ZQ5" s="350"/>
      <c r="ZR5" s="350"/>
      <c r="ZS5" s="350"/>
      <c r="ZT5" s="350"/>
      <c r="ZU5" s="350"/>
      <c r="ZV5" s="350"/>
      <c r="ZW5" s="350"/>
      <c r="ZX5" s="350"/>
      <c r="ZY5" s="350"/>
      <c r="ZZ5" s="350"/>
      <c r="AAA5" s="350"/>
      <c r="AAB5" s="350"/>
      <c r="AAC5" s="350"/>
      <c r="AAD5" s="350"/>
      <c r="AAE5" s="350"/>
      <c r="AAF5" s="350"/>
      <c r="AAG5" s="350"/>
      <c r="AAH5" s="350"/>
      <c r="AAI5" s="350"/>
      <c r="AAJ5" s="350"/>
      <c r="AAK5" s="350"/>
      <c r="AAL5" s="350"/>
      <c r="AAM5" s="350"/>
      <c r="AAN5" s="350"/>
      <c r="AAO5" s="350"/>
      <c r="AAP5" s="350"/>
      <c r="AAQ5" s="350"/>
      <c r="AAR5" s="350"/>
      <c r="AAS5" s="350"/>
      <c r="AAT5" s="350"/>
      <c r="AAU5" s="350"/>
      <c r="AAV5" s="350"/>
      <c r="AAW5" s="350"/>
      <c r="AAX5" s="350"/>
      <c r="AAY5" s="350"/>
      <c r="AAZ5" s="350"/>
      <c r="ABA5" s="350"/>
      <c r="ABB5" s="350"/>
      <c r="ABC5" s="350"/>
      <c r="ABD5" s="350"/>
      <c r="ABE5" s="350"/>
      <c r="ABF5" s="350"/>
      <c r="ABG5" s="350"/>
      <c r="ABH5" s="350"/>
      <c r="ABI5" s="350"/>
      <c r="ABJ5" s="350"/>
      <c r="ABK5" s="350"/>
      <c r="ABL5" s="350"/>
      <c r="ABM5" s="350"/>
      <c r="ABN5" s="350"/>
      <c r="ABO5" s="350"/>
      <c r="ABP5" s="350"/>
      <c r="ABQ5" s="350"/>
      <c r="ABR5" s="350"/>
      <c r="ABS5" s="350"/>
      <c r="ABT5" s="350"/>
      <c r="ABU5" s="350"/>
      <c r="ABV5" s="350"/>
      <c r="ABW5" s="350"/>
      <c r="ABX5" s="350"/>
      <c r="ABY5" s="350"/>
      <c r="ABZ5" s="350"/>
      <c r="ACA5" s="350"/>
      <c r="ACB5" s="350"/>
      <c r="ACC5" s="350"/>
      <c r="ACD5" s="350"/>
      <c r="ACE5" s="350"/>
      <c r="ACF5" s="350"/>
      <c r="ACG5" s="350"/>
      <c r="ACH5" s="350"/>
      <c r="ACI5" s="350"/>
      <c r="ACJ5" s="350"/>
      <c r="ACK5" s="350"/>
      <c r="ACL5" s="350"/>
      <c r="ACM5" s="350"/>
      <c r="ACN5" s="350"/>
      <c r="ACO5" s="350"/>
      <c r="ACP5" s="350"/>
      <c r="ACQ5" s="350"/>
      <c r="ACR5" s="350"/>
      <c r="ACS5" s="350"/>
      <c r="ACT5" s="350"/>
      <c r="ACU5" s="350"/>
      <c r="ACV5" s="350"/>
      <c r="ACW5" s="350"/>
      <c r="ACX5" s="350"/>
      <c r="ACY5" s="350"/>
      <c r="ACZ5" s="350"/>
      <c r="ADA5" s="350"/>
      <c r="ADB5" s="350"/>
      <c r="ADC5" s="350"/>
      <c r="ADD5" s="350"/>
      <c r="ADE5" s="350"/>
      <c r="ADF5" s="350"/>
      <c r="ADG5" s="350"/>
      <c r="ADH5" s="350"/>
      <c r="ADI5" s="350"/>
      <c r="ADJ5" s="350"/>
      <c r="ADK5" s="350"/>
      <c r="ADL5" s="350"/>
      <c r="ADM5" s="350"/>
      <c r="ADN5" s="350"/>
      <c r="ADO5" s="350"/>
      <c r="ADP5" s="350"/>
      <c r="ADQ5" s="350"/>
      <c r="ADR5" s="350"/>
      <c r="ADS5" s="350"/>
      <c r="ADT5" s="350"/>
      <c r="ADU5" s="350"/>
      <c r="ADV5" s="350"/>
      <c r="ADW5" s="350"/>
      <c r="ADX5" s="350"/>
      <c r="ADY5" s="350"/>
      <c r="ADZ5" s="350"/>
      <c r="AEA5" s="350"/>
      <c r="AEB5" s="350"/>
      <c r="AEC5" s="350"/>
      <c r="AED5" s="350"/>
      <c r="AEE5" s="350"/>
      <c r="AEF5" s="350"/>
      <c r="AEG5" s="350"/>
      <c r="AEH5" s="350"/>
      <c r="AEI5" s="350"/>
      <c r="AEJ5" s="350"/>
      <c r="AEK5" s="350"/>
      <c r="AEL5" s="350"/>
      <c r="AEM5" s="350"/>
      <c r="AEN5" s="350"/>
      <c r="AEO5" s="350"/>
      <c r="AEP5" s="350"/>
      <c r="AEQ5" s="350"/>
      <c r="AER5" s="350"/>
      <c r="AES5" s="350"/>
      <c r="AET5" s="350"/>
      <c r="AEU5" s="350"/>
      <c r="AEV5" s="350"/>
      <c r="AEW5" s="350"/>
      <c r="AEX5" s="350"/>
      <c r="AEY5" s="350"/>
      <c r="AEZ5" s="350"/>
      <c r="AFA5" s="350"/>
      <c r="AFB5" s="350"/>
      <c r="AFC5" s="350"/>
      <c r="AFD5" s="350"/>
      <c r="AFE5" s="350"/>
      <c r="AFF5" s="350"/>
      <c r="AFG5" s="350"/>
      <c r="AFH5" s="350"/>
      <c r="AFI5" s="350"/>
      <c r="AFJ5" s="350"/>
      <c r="AFK5" s="350"/>
      <c r="AFL5" s="350"/>
      <c r="AFM5" s="350"/>
      <c r="AFN5" s="350"/>
      <c r="AFO5" s="350"/>
      <c r="AFP5" s="350"/>
      <c r="AFQ5" s="350"/>
      <c r="AFR5" s="350"/>
      <c r="AFS5" s="350"/>
      <c r="AFT5" s="350"/>
      <c r="AFU5" s="350"/>
      <c r="AFV5" s="350"/>
      <c r="AFW5" s="350"/>
      <c r="AFX5" s="350"/>
      <c r="AFY5" s="350"/>
      <c r="AFZ5" s="350"/>
      <c r="AGA5" s="350"/>
      <c r="AGB5" s="350"/>
      <c r="AGC5" s="350"/>
      <c r="AGD5" s="350"/>
      <c r="AGE5" s="350"/>
      <c r="AGF5" s="350"/>
      <c r="AGG5" s="350"/>
      <c r="AGH5" s="350"/>
      <c r="AGI5" s="350"/>
      <c r="AGJ5" s="350"/>
      <c r="AGK5" s="350"/>
      <c r="AGL5" s="350"/>
      <c r="AGM5" s="350"/>
      <c r="AGN5" s="350"/>
      <c r="AGO5" s="350"/>
      <c r="AGP5" s="350"/>
      <c r="AGQ5" s="350"/>
      <c r="AGR5" s="350"/>
      <c r="AGS5" s="350"/>
      <c r="AGT5" s="350"/>
      <c r="AGU5" s="350"/>
      <c r="AGV5" s="350"/>
      <c r="AGW5" s="350"/>
      <c r="AGX5" s="350"/>
      <c r="AGY5" s="350"/>
      <c r="AGZ5" s="350"/>
      <c r="AHA5" s="350"/>
      <c r="AHB5" s="350"/>
      <c r="AHC5" s="350"/>
      <c r="AHD5" s="350"/>
      <c r="AHE5" s="350"/>
      <c r="AHF5" s="350"/>
      <c r="AHG5" s="350"/>
      <c r="AHH5" s="350"/>
      <c r="AHI5" s="350"/>
      <c r="AHJ5" s="350"/>
      <c r="AHK5" s="350"/>
      <c r="AHL5" s="350"/>
      <c r="AHM5" s="350"/>
      <c r="AHN5" s="350"/>
      <c r="AHO5" s="350"/>
      <c r="AHP5" s="350"/>
      <c r="AHQ5" s="350"/>
      <c r="AHR5" s="350"/>
      <c r="AHS5" s="350"/>
      <c r="AHT5" s="350"/>
      <c r="AHU5" s="350"/>
      <c r="AHV5" s="350"/>
      <c r="AHW5" s="350"/>
      <c r="AHX5" s="350"/>
      <c r="AHY5" s="350"/>
      <c r="AHZ5" s="350"/>
      <c r="AIA5" s="350"/>
      <c r="AIB5" s="350"/>
      <c r="AIC5" s="350"/>
      <c r="AID5" s="350"/>
      <c r="AIE5" s="350"/>
      <c r="AIF5" s="350"/>
      <c r="AIG5" s="350"/>
      <c r="AIH5" s="350"/>
      <c r="AII5" s="350"/>
      <c r="AIJ5" s="350"/>
      <c r="AIK5" s="350"/>
      <c r="AIL5" s="350"/>
      <c r="AIM5" s="350"/>
      <c r="AIN5" s="350"/>
      <c r="AIO5" s="350"/>
      <c r="AIP5" s="350"/>
      <c r="AIQ5" s="350"/>
      <c r="AIR5" s="350"/>
      <c r="AIS5" s="350"/>
      <c r="AIT5" s="350"/>
      <c r="AIU5" s="350"/>
      <c r="AIV5" s="350"/>
      <c r="AIW5" s="350"/>
      <c r="AIX5" s="350"/>
      <c r="AIY5" s="350"/>
      <c r="AIZ5" s="350"/>
      <c r="AJA5" s="350"/>
      <c r="AJB5" s="350"/>
      <c r="AJC5" s="350"/>
      <c r="AJD5" s="350"/>
      <c r="AJE5" s="350"/>
      <c r="AJF5" s="350"/>
      <c r="AJG5" s="350"/>
      <c r="AJH5" s="350"/>
      <c r="AJI5" s="350"/>
      <c r="AJJ5" s="350"/>
      <c r="AJK5" s="350"/>
      <c r="AJL5" s="350"/>
      <c r="AJM5" s="350"/>
      <c r="AJN5" s="350"/>
      <c r="AJO5" s="350"/>
      <c r="AJP5" s="350"/>
      <c r="AJQ5" s="350"/>
      <c r="AJR5" s="350"/>
      <c r="AJS5" s="350"/>
      <c r="AJT5" s="350"/>
      <c r="AJU5" s="350"/>
      <c r="AJV5" s="350"/>
      <c r="AJW5" s="350"/>
      <c r="AJX5" s="350"/>
      <c r="AJY5" s="350"/>
      <c r="AJZ5" s="350"/>
      <c r="AKA5" s="350"/>
      <c r="AKB5" s="350"/>
      <c r="AKC5" s="350"/>
      <c r="AKD5" s="350"/>
      <c r="AKE5" s="350"/>
      <c r="AKF5" s="350"/>
      <c r="AKG5" s="350"/>
      <c r="AKH5" s="350"/>
      <c r="AKI5" s="350"/>
      <c r="AKJ5" s="350"/>
      <c r="AKK5" s="350"/>
      <c r="AKL5" s="350"/>
      <c r="AKM5" s="350"/>
      <c r="AKN5" s="350"/>
      <c r="AKO5" s="350"/>
      <c r="AKP5" s="350"/>
      <c r="AKQ5" s="350"/>
      <c r="AKR5" s="350"/>
      <c r="AKS5" s="350"/>
      <c r="AKT5" s="350"/>
      <c r="AKU5" s="350"/>
      <c r="AKV5" s="350"/>
      <c r="AKW5" s="350"/>
      <c r="AKX5" s="350"/>
      <c r="AKY5" s="350"/>
      <c r="AKZ5" s="350"/>
      <c r="ALA5" s="350"/>
      <c r="ALB5" s="350"/>
      <c r="ALC5" s="350"/>
      <c r="ALD5" s="350"/>
      <c r="ALE5" s="350"/>
      <c r="ALF5" s="350"/>
      <c r="ALG5" s="350"/>
      <c r="ALH5" s="350"/>
      <c r="ALI5" s="350"/>
      <c r="ALJ5" s="350"/>
      <c r="ALK5" s="350"/>
      <c r="ALL5" s="350"/>
      <c r="ALM5" s="350"/>
      <c r="ALN5" s="350"/>
      <c r="ALO5" s="350"/>
      <c r="ALP5" s="350"/>
      <c r="ALQ5" s="350"/>
      <c r="ALR5" s="350"/>
      <c r="ALS5" s="350"/>
      <c r="ALT5" s="350"/>
      <c r="ALU5" s="350"/>
      <c r="ALV5" s="350"/>
      <c r="ALW5" s="350"/>
      <c r="ALX5" s="350"/>
      <c r="ALY5" s="350"/>
      <c r="ALZ5" s="350"/>
      <c r="AMA5" s="350"/>
      <c r="AMB5" s="350"/>
      <c r="AMC5" s="350"/>
      <c r="AMD5" s="350"/>
      <c r="AME5" s="350"/>
      <c r="AMF5" s="350"/>
      <c r="AMG5" s="350"/>
      <c r="AMH5" s="350"/>
      <c r="AMI5" s="350"/>
      <c r="AMJ5" s="350"/>
      <c r="AMK5" s="350"/>
      <c r="AML5" s="350"/>
      <c r="AMM5" s="350"/>
      <c r="AMN5" s="350"/>
      <c r="AMO5" s="350"/>
      <c r="AMP5" s="350"/>
      <c r="AMQ5" s="350"/>
      <c r="AMR5" s="350"/>
      <c r="AMS5" s="350"/>
      <c r="AMT5" s="350"/>
      <c r="AMU5" s="350"/>
      <c r="AMV5" s="350"/>
      <c r="AMW5" s="350"/>
      <c r="AMX5" s="350"/>
      <c r="AMY5" s="350"/>
      <c r="AMZ5" s="350"/>
      <c r="ANA5" s="350"/>
      <c r="ANB5" s="350"/>
      <c r="ANC5" s="350"/>
      <c r="AND5" s="350"/>
      <c r="ANE5" s="350"/>
      <c r="ANF5" s="350"/>
      <c r="ANG5" s="350"/>
      <c r="ANH5" s="350"/>
      <c r="ANI5" s="350"/>
      <c r="ANJ5" s="350"/>
      <c r="ANK5" s="350"/>
      <c r="ANL5" s="350"/>
      <c r="ANM5" s="350"/>
      <c r="ANN5" s="350"/>
      <c r="ANO5" s="350"/>
      <c r="ANP5" s="350"/>
      <c r="ANQ5" s="350"/>
      <c r="ANR5" s="350"/>
      <c r="ANS5" s="350"/>
      <c r="ANT5" s="350"/>
      <c r="ANU5" s="350"/>
      <c r="ANV5" s="350"/>
      <c r="ANW5" s="350"/>
      <c r="ANX5" s="350"/>
      <c r="ANY5" s="350"/>
      <c r="ANZ5" s="350"/>
      <c r="AOA5" s="350"/>
      <c r="AOB5" s="350"/>
      <c r="AOC5" s="350"/>
      <c r="AOD5" s="350"/>
      <c r="AOE5" s="350"/>
      <c r="AOF5" s="350"/>
      <c r="AOG5" s="350"/>
      <c r="AOH5" s="350"/>
      <c r="AOI5" s="350"/>
      <c r="AOJ5" s="350"/>
      <c r="AOK5" s="350"/>
      <c r="AOL5" s="350"/>
      <c r="AOM5" s="350"/>
      <c r="AON5" s="350"/>
      <c r="AOO5" s="350"/>
      <c r="AOP5" s="350"/>
      <c r="AOQ5" s="350"/>
      <c r="AOR5" s="350"/>
      <c r="AOS5" s="350"/>
      <c r="AOT5" s="350"/>
      <c r="AOU5" s="350"/>
      <c r="AOV5" s="350"/>
      <c r="AOW5" s="350"/>
      <c r="AOX5" s="350"/>
      <c r="AOY5" s="350"/>
      <c r="AOZ5" s="350"/>
      <c r="APA5" s="350"/>
      <c r="APB5" s="350"/>
      <c r="APC5" s="350"/>
      <c r="APD5" s="350"/>
      <c r="APE5" s="350"/>
      <c r="APF5" s="350"/>
      <c r="APG5" s="350"/>
      <c r="APH5" s="350"/>
      <c r="API5" s="350"/>
      <c r="APJ5" s="350"/>
      <c r="APK5" s="350"/>
      <c r="APL5" s="350"/>
      <c r="APM5" s="350"/>
      <c r="APN5" s="350"/>
      <c r="APO5" s="350"/>
      <c r="APP5" s="350"/>
      <c r="APQ5" s="350"/>
      <c r="APR5" s="350"/>
      <c r="APS5" s="350"/>
      <c r="APT5" s="350"/>
      <c r="APU5" s="350"/>
      <c r="APV5" s="350"/>
      <c r="APW5" s="350"/>
      <c r="APX5" s="350"/>
      <c r="APY5" s="350"/>
      <c r="APZ5" s="350"/>
      <c r="AQA5" s="350"/>
      <c r="AQB5" s="350"/>
      <c r="AQC5" s="350"/>
      <c r="AQD5" s="350"/>
      <c r="AQE5" s="350"/>
      <c r="AQF5" s="350"/>
      <c r="AQG5" s="350"/>
      <c r="AQH5" s="350"/>
      <c r="AQI5" s="350"/>
      <c r="AQJ5" s="350"/>
      <c r="AQK5" s="350"/>
      <c r="AQL5" s="350"/>
      <c r="AQM5" s="350"/>
      <c r="AQN5" s="350"/>
      <c r="AQO5" s="350"/>
      <c r="AQP5" s="350"/>
      <c r="AQQ5" s="350"/>
      <c r="AQR5" s="350"/>
      <c r="AQS5" s="350"/>
      <c r="AQT5" s="350"/>
      <c r="AQU5" s="350"/>
      <c r="AQV5" s="350"/>
      <c r="AQW5" s="350"/>
      <c r="AQX5" s="350"/>
      <c r="AQY5" s="350"/>
      <c r="AQZ5" s="350"/>
      <c r="ARA5" s="350"/>
      <c r="ARB5" s="350"/>
      <c r="ARC5" s="350"/>
      <c r="ARD5" s="350"/>
      <c r="ARE5" s="350"/>
      <c r="ARF5" s="350"/>
      <c r="ARG5" s="350"/>
      <c r="ARH5" s="350"/>
      <c r="ARI5" s="350"/>
      <c r="ARJ5" s="350"/>
      <c r="ARK5" s="350"/>
      <c r="ARL5" s="350"/>
      <c r="ARM5" s="350"/>
      <c r="ARN5" s="350"/>
      <c r="ARO5" s="350"/>
      <c r="ARP5" s="350"/>
      <c r="ARQ5" s="350"/>
      <c r="ARR5" s="350"/>
      <c r="ARS5" s="350"/>
      <c r="ART5" s="350"/>
      <c r="ARU5" s="350"/>
      <c r="ARV5" s="350"/>
      <c r="ARW5" s="350"/>
      <c r="ARX5" s="350"/>
      <c r="ARY5" s="350"/>
      <c r="ARZ5" s="350"/>
      <c r="ASA5" s="350"/>
      <c r="ASB5" s="350"/>
      <c r="ASC5" s="350"/>
      <c r="ASD5" s="350"/>
      <c r="ASE5" s="350"/>
      <c r="ASF5" s="350"/>
      <c r="ASG5" s="350"/>
      <c r="ASH5" s="350"/>
      <c r="ASI5" s="350"/>
      <c r="ASJ5" s="350"/>
      <c r="ASK5" s="350"/>
      <c r="ASL5" s="350"/>
      <c r="ASM5" s="350"/>
      <c r="ASN5" s="350"/>
      <c r="ASO5" s="350"/>
      <c r="ASP5" s="350"/>
      <c r="ASQ5" s="350"/>
      <c r="ASR5" s="350"/>
      <c r="ASS5" s="350"/>
      <c r="AST5" s="350"/>
      <c r="ASU5" s="350"/>
      <c r="ASV5" s="350"/>
      <c r="ASW5" s="350"/>
      <c r="ASX5" s="350"/>
      <c r="ASY5" s="350"/>
      <c r="ASZ5" s="350"/>
      <c r="ATA5" s="350"/>
      <c r="ATB5" s="350"/>
      <c r="ATC5" s="350"/>
      <c r="ATD5" s="350"/>
      <c r="ATE5" s="350"/>
      <c r="ATF5" s="350"/>
      <c r="ATG5" s="350"/>
      <c r="ATH5" s="350"/>
      <c r="ATI5" s="350"/>
      <c r="ATJ5" s="350"/>
      <c r="ATK5" s="350"/>
      <c r="ATL5" s="350"/>
      <c r="ATM5" s="350"/>
      <c r="ATN5" s="350"/>
      <c r="ATO5" s="350"/>
      <c r="ATP5" s="350"/>
      <c r="ATQ5" s="350"/>
      <c r="ATR5" s="350"/>
      <c r="ATS5" s="350"/>
      <c r="ATT5" s="350"/>
      <c r="ATU5" s="350"/>
      <c r="ATV5" s="350"/>
      <c r="ATW5" s="350"/>
      <c r="ATX5" s="350"/>
      <c r="ATY5" s="350"/>
      <c r="ATZ5" s="350"/>
      <c r="AUA5" s="350"/>
      <c r="AUB5" s="350"/>
      <c r="AUC5" s="350"/>
      <c r="AUD5" s="350"/>
      <c r="AUE5" s="350"/>
      <c r="AUF5" s="350"/>
      <c r="AUG5" s="350"/>
      <c r="AUH5" s="350"/>
      <c r="AUI5" s="350"/>
      <c r="AUJ5" s="350"/>
      <c r="AUK5" s="350"/>
      <c r="AUL5" s="350"/>
      <c r="AUM5" s="350"/>
      <c r="AUN5" s="350"/>
      <c r="AUO5" s="350"/>
      <c r="AUP5" s="350"/>
      <c r="AUQ5" s="350"/>
      <c r="AUR5" s="350"/>
      <c r="AUS5" s="350"/>
      <c r="AUT5" s="350"/>
      <c r="AUU5" s="350"/>
      <c r="AUV5" s="350"/>
      <c r="AUW5" s="350"/>
      <c r="AUX5" s="350"/>
      <c r="AUY5" s="350"/>
      <c r="AUZ5" s="350"/>
      <c r="AVA5" s="350"/>
      <c r="AVB5" s="350"/>
      <c r="AVC5" s="350"/>
      <c r="AVD5" s="350"/>
      <c r="AVE5" s="350"/>
      <c r="AVF5" s="350"/>
      <c r="AVG5" s="350"/>
      <c r="AVH5" s="350"/>
      <c r="AVI5" s="350"/>
      <c r="AVJ5" s="350"/>
      <c r="AVK5" s="350"/>
      <c r="AVL5" s="350"/>
      <c r="AVM5" s="350"/>
      <c r="AVN5" s="350"/>
      <c r="AVO5" s="350"/>
      <c r="AVP5" s="350"/>
      <c r="AVQ5" s="350"/>
      <c r="AVR5" s="350"/>
      <c r="AVS5" s="350"/>
      <c r="AVT5" s="350"/>
      <c r="AVU5" s="350"/>
      <c r="AVV5" s="350"/>
      <c r="AVW5" s="350"/>
      <c r="AVX5" s="350"/>
      <c r="AVY5" s="350"/>
      <c r="AVZ5" s="350"/>
      <c r="AWA5" s="350"/>
      <c r="AWB5" s="350"/>
      <c r="AWC5" s="350"/>
      <c r="AWD5" s="350"/>
      <c r="AWE5" s="350"/>
      <c r="AWF5" s="350"/>
      <c r="AWG5" s="350"/>
      <c r="AWH5" s="350"/>
      <c r="AWI5" s="350"/>
      <c r="AWJ5" s="350"/>
      <c r="AWK5" s="350"/>
      <c r="AWL5" s="350"/>
      <c r="AWM5" s="350"/>
      <c r="AWN5" s="350"/>
      <c r="AWO5" s="350"/>
      <c r="AWP5" s="350"/>
      <c r="AWQ5" s="350"/>
      <c r="AWR5" s="350"/>
      <c r="AWS5" s="350"/>
      <c r="AWT5" s="350"/>
      <c r="AWU5" s="350"/>
      <c r="AWV5" s="350"/>
      <c r="AWW5" s="350"/>
      <c r="AWX5" s="350"/>
      <c r="AWY5" s="350"/>
      <c r="AWZ5" s="350"/>
      <c r="AXA5" s="350"/>
      <c r="AXB5" s="350"/>
      <c r="AXC5" s="350"/>
      <c r="AXD5" s="350"/>
      <c r="AXE5" s="350"/>
      <c r="AXF5" s="350"/>
      <c r="AXG5" s="350"/>
      <c r="AXH5" s="350"/>
      <c r="AXI5" s="350"/>
      <c r="AXJ5" s="350"/>
      <c r="AXK5" s="350"/>
      <c r="AXL5" s="350"/>
      <c r="AXM5" s="350"/>
      <c r="AXN5" s="350"/>
      <c r="AXO5" s="350"/>
      <c r="AXP5" s="350"/>
      <c r="AXQ5" s="350"/>
      <c r="AXR5" s="350"/>
      <c r="AXS5" s="350"/>
      <c r="AXT5" s="350"/>
      <c r="AXU5" s="350"/>
      <c r="AXV5" s="350"/>
      <c r="AXW5" s="350"/>
      <c r="AXX5" s="350"/>
      <c r="AXY5" s="350"/>
      <c r="AXZ5" s="350"/>
      <c r="AYA5" s="350"/>
      <c r="AYB5" s="350"/>
      <c r="AYC5" s="350"/>
      <c r="AYD5" s="350"/>
      <c r="AYE5" s="350"/>
      <c r="AYF5" s="350"/>
      <c r="AYG5" s="350"/>
      <c r="AYH5" s="350"/>
      <c r="AYI5" s="350"/>
      <c r="AYJ5" s="350"/>
      <c r="AYK5" s="350"/>
      <c r="AYL5" s="350"/>
      <c r="AYM5" s="350"/>
      <c r="AYN5" s="350"/>
      <c r="AYO5" s="350"/>
      <c r="AYP5" s="350"/>
      <c r="AYQ5" s="350"/>
      <c r="AYR5" s="350"/>
      <c r="AYS5" s="350"/>
      <c r="AYT5" s="350"/>
      <c r="AYU5" s="350"/>
      <c r="AYV5" s="350"/>
      <c r="AYW5" s="350"/>
      <c r="AYX5" s="350"/>
      <c r="AYY5" s="350"/>
      <c r="AYZ5" s="350"/>
      <c r="AZA5" s="350"/>
      <c r="AZB5" s="350"/>
      <c r="AZC5" s="350"/>
      <c r="AZD5" s="350"/>
      <c r="AZE5" s="350"/>
      <c r="AZF5" s="350"/>
      <c r="AZG5" s="350"/>
      <c r="AZH5" s="350"/>
      <c r="AZI5" s="350"/>
      <c r="AZJ5" s="350"/>
      <c r="AZK5" s="350"/>
      <c r="AZL5" s="350"/>
      <c r="AZM5" s="350"/>
      <c r="AZN5" s="350"/>
      <c r="AZO5" s="350"/>
      <c r="AZP5" s="350"/>
      <c r="AZQ5" s="350"/>
      <c r="AZR5" s="350"/>
      <c r="AZS5" s="350"/>
      <c r="AZT5" s="350"/>
      <c r="AZU5" s="350"/>
      <c r="AZV5" s="350"/>
      <c r="AZW5" s="350"/>
      <c r="AZX5" s="350"/>
      <c r="AZY5" s="350"/>
      <c r="AZZ5" s="350"/>
      <c r="BAA5" s="350"/>
      <c r="BAB5" s="350"/>
      <c r="BAC5" s="350"/>
      <c r="BAD5" s="350"/>
      <c r="BAE5" s="350"/>
      <c r="BAF5" s="350"/>
      <c r="BAG5" s="350"/>
      <c r="BAH5" s="350"/>
      <c r="BAI5" s="350"/>
      <c r="BAJ5" s="350"/>
      <c r="BAK5" s="350"/>
      <c r="BAL5" s="350"/>
      <c r="BAM5" s="350"/>
      <c r="BAN5" s="350"/>
      <c r="BAO5" s="350"/>
      <c r="BAP5" s="350"/>
      <c r="BAQ5" s="350"/>
      <c r="BAR5" s="350"/>
      <c r="BAS5" s="350"/>
      <c r="BAT5" s="350"/>
      <c r="BAU5" s="350"/>
      <c r="BAV5" s="350"/>
      <c r="BAW5" s="350"/>
      <c r="BAX5" s="350"/>
      <c r="BAY5" s="350"/>
      <c r="BAZ5" s="350"/>
      <c r="BBA5" s="350"/>
      <c r="BBB5" s="350"/>
      <c r="BBC5" s="350"/>
      <c r="BBD5" s="350"/>
      <c r="BBE5" s="350"/>
      <c r="BBF5" s="350"/>
      <c r="BBG5" s="350"/>
      <c r="BBH5" s="350"/>
      <c r="BBI5" s="350"/>
      <c r="BBJ5" s="350"/>
      <c r="BBK5" s="350"/>
      <c r="BBL5" s="350"/>
      <c r="BBM5" s="350"/>
      <c r="BBN5" s="350"/>
      <c r="BBO5" s="350"/>
      <c r="BBP5" s="350"/>
      <c r="BBQ5" s="350"/>
      <c r="BBR5" s="350"/>
      <c r="BBS5" s="350"/>
      <c r="BBT5" s="350"/>
      <c r="BBU5" s="350"/>
      <c r="BBV5" s="350"/>
      <c r="BBW5" s="350"/>
      <c r="BBX5" s="350"/>
      <c r="BBY5" s="350"/>
      <c r="BBZ5" s="350"/>
      <c r="BCA5" s="350"/>
      <c r="BCB5" s="350"/>
      <c r="BCC5" s="350"/>
      <c r="BCD5" s="350"/>
      <c r="BCE5" s="350"/>
      <c r="BCF5" s="350"/>
      <c r="BCG5" s="350"/>
      <c r="BCH5" s="350"/>
      <c r="BCI5" s="350"/>
      <c r="BCJ5" s="350"/>
      <c r="BCK5" s="350"/>
      <c r="BCL5" s="350"/>
      <c r="BCM5" s="350"/>
      <c r="BCN5" s="350"/>
      <c r="BCO5" s="350"/>
      <c r="BCP5" s="350"/>
      <c r="BCQ5" s="350"/>
      <c r="BCR5" s="350"/>
      <c r="BCS5" s="350"/>
      <c r="BCT5" s="350"/>
      <c r="BCU5" s="350"/>
      <c r="BCV5" s="350"/>
      <c r="BCW5" s="350"/>
      <c r="BCX5" s="350"/>
      <c r="BCY5" s="350"/>
      <c r="BCZ5" s="350"/>
      <c r="BDA5" s="350"/>
      <c r="BDB5" s="350"/>
      <c r="BDC5" s="350"/>
      <c r="BDD5" s="350"/>
      <c r="BDE5" s="350"/>
      <c r="BDF5" s="350"/>
      <c r="BDG5" s="350"/>
      <c r="BDH5" s="350"/>
      <c r="BDI5" s="350"/>
      <c r="BDJ5" s="350"/>
      <c r="BDK5" s="350"/>
      <c r="BDL5" s="350"/>
      <c r="BDM5" s="350"/>
      <c r="BDN5" s="350"/>
      <c r="BDO5" s="350"/>
      <c r="BDP5" s="350"/>
      <c r="BDQ5" s="350"/>
      <c r="BDR5" s="350"/>
      <c r="BDS5" s="350"/>
      <c r="BDT5" s="350"/>
      <c r="BDU5" s="350"/>
      <c r="BDV5" s="350"/>
      <c r="BDW5" s="350"/>
      <c r="BDX5" s="350"/>
      <c r="BDY5" s="350"/>
      <c r="BDZ5" s="350"/>
      <c r="BEA5" s="350"/>
      <c r="BEB5" s="350"/>
      <c r="BEC5" s="350"/>
      <c r="BED5" s="350"/>
      <c r="BEE5" s="350"/>
      <c r="BEF5" s="350"/>
      <c r="BEG5" s="350"/>
      <c r="BEH5" s="350"/>
      <c r="BEI5" s="350"/>
      <c r="BEJ5" s="350"/>
      <c r="BEK5" s="350"/>
      <c r="BEL5" s="350"/>
      <c r="BEM5" s="350"/>
      <c r="BEN5" s="350"/>
      <c r="BEO5" s="350"/>
      <c r="BEP5" s="350"/>
      <c r="BEQ5" s="350"/>
      <c r="BER5" s="350"/>
      <c r="BES5" s="350"/>
      <c r="BET5" s="350"/>
      <c r="BEU5" s="350"/>
      <c r="BEV5" s="350"/>
      <c r="BEW5" s="350"/>
      <c r="BEX5" s="350"/>
      <c r="BEY5" s="350"/>
      <c r="BEZ5" s="350"/>
      <c r="BFA5" s="350"/>
      <c r="BFB5" s="350"/>
      <c r="BFC5" s="350"/>
      <c r="BFD5" s="350"/>
      <c r="BFE5" s="350"/>
      <c r="BFF5" s="350"/>
      <c r="BFG5" s="350"/>
      <c r="BFH5" s="350"/>
      <c r="BFI5" s="350"/>
      <c r="BFJ5" s="350"/>
      <c r="BFK5" s="350"/>
      <c r="BFL5" s="350"/>
      <c r="BFM5" s="350"/>
      <c r="BFN5" s="350"/>
      <c r="BFO5" s="350"/>
      <c r="BFP5" s="350"/>
      <c r="BFQ5" s="350"/>
      <c r="BFR5" s="350"/>
      <c r="BFS5" s="350"/>
      <c r="BFT5" s="350"/>
      <c r="BFU5" s="350"/>
      <c r="BFV5" s="350"/>
      <c r="BFW5" s="350"/>
      <c r="BFX5" s="350"/>
      <c r="BFY5" s="350"/>
      <c r="BFZ5" s="350"/>
      <c r="BGA5" s="350"/>
      <c r="BGB5" s="350"/>
      <c r="BGC5" s="350"/>
      <c r="BGD5" s="350"/>
      <c r="BGE5" s="350"/>
      <c r="BGF5" s="350"/>
      <c r="BGG5" s="350"/>
      <c r="BGH5" s="350"/>
      <c r="BGI5" s="350"/>
      <c r="BGJ5" s="350"/>
      <c r="BGK5" s="350"/>
      <c r="BGL5" s="350"/>
      <c r="BGM5" s="350"/>
      <c r="BGN5" s="350"/>
      <c r="BGO5" s="350"/>
      <c r="BGP5" s="350"/>
      <c r="BGQ5" s="350"/>
      <c r="BGR5" s="350"/>
      <c r="BGS5" s="350"/>
      <c r="BGT5" s="350"/>
      <c r="BGU5" s="350"/>
      <c r="BGV5" s="350"/>
      <c r="BGW5" s="350"/>
      <c r="BGX5" s="350"/>
      <c r="BGY5" s="350"/>
      <c r="BGZ5" s="350"/>
      <c r="BHA5" s="350"/>
      <c r="BHB5" s="350"/>
      <c r="BHC5" s="350"/>
      <c r="BHD5" s="350"/>
      <c r="BHE5" s="350"/>
      <c r="BHF5" s="350"/>
      <c r="BHG5" s="350"/>
      <c r="BHH5" s="350"/>
      <c r="BHI5" s="350"/>
      <c r="BHJ5" s="350"/>
      <c r="BHK5" s="350"/>
      <c r="BHL5" s="350"/>
      <c r="BHM5" s="350"/>
      <c r="BHN5" s="350"/>
      <c r="BHO5" s="350"/>
      <c r="BHP5" s="350"/>
      <c r="BHQ5" s="350"/>
      <c r="BHR5" s="350"/>
      <c r="BHS5" s="350"/>
      <c r="BHT5" s="350"/>
      <c r="BHU5" s="350"/>
      <c r="BHV5" s="350"/>
      <c r="BHW5" s="350"/>
      <c r="BHX5" s="350"/>
      <c r="BHY5" s="350"/>
      <c r="BHZ5" s="350"/>
      <c r="BIA5" s="350"/>
      <c r="BIB5" s="350"/>
      <c r="BIC5" s="350"/>
      <c r="BID5" s="350"/>
      <c r="BIE5" s="350"/>
      <c r="BIF5" s="350"/>
      <c r="BIG5" s="350"/>
      <c r="BIH5" s="350"/>
      <c r="BII5" s="350"/>
      <c r="BIJ5" s="350"/>
      <c r="BIK5" s="350"/>
      <c r="BIL5" s="350"/>
      <c r="BIM5" s="350"/>
      <c r="BIN5" s="350"/>
      <c r="BIO5" s="350"/>
      <c r="BIP5" s="350"/>
      <c r="BIQ5" s="350"/>
      <c r="BIR5" s="350"/>
      <c r="BIS5" s="350"/>
      <c r="BIT5" s="350"/>
      <c r="BIU5" s="350"/>
      <c r="BIV5" s="350"/>
      <c r="BIW5" s="350"/>
      <c r="BIX5" s="350"/>
      <c r="BIY5" s="350"/>
      <c r="BIZ5" s="350"/>
      <c r="BJA5" s="350"/>
      <c r="BJB5" s="350"/>
      <c r="BJC5" s="350"/>
      <c r="BJD5" s="350"/>
      <c r="BJE5" s="350"/>
      <c r="BJF5" s="350"/>
      <c r="BJG5" s="350"/>
      <c r="BJH5" s="350"/>
      <c r="BJI5" s="350"/>
      <c r="BJJ5" s="350"/>
      <c r="BJK5" s="350"/>
      <c r="BJL5" s="350"/>
      <c r="BJM5" s="350"/>
      <c r="BJN5" s="350"/>
      <c r="BJO5" s="350"/>
      <c r="BJP5" s="350"/>
      <c r="BJQ5" s="350"/>
      <c r="BJR5" s="350"/>
      <c r="BJS5" s="350"/>
      <c r="BJT5" s="350"/>
      <c r="BJU5" s="350"/>
      <c r="BJV5" s="350"/>
      <c r="BJW5" s="350"/>
      <c r="BJX5" s="350"/>
      <c r="BJY5" s="350"/>
      <c r="BJZ5" s="350"/>
      <c r="BKA5" s="350"/>
      <c r="BKB5" s="350"/>
      <c r="BKC5" s="350"/>
      <c r="BKD5" s="350"/>
      <c r="BKE5" s="350"/>
      <c r="BKF5" s="350"/>
      <c r="BKG5" s="350"/>
      <c r="BKH5" s="350"/>
      <c r="BKI5" s="350"/>
      <c r="BKJ5" s="350"/>
      <c r="BKK5" s="350"/>
      <c r="BKL5" s="350"/>
      <c r="BKM5" s="350"/>
      <c r="BKN5" s="350"/>
      <c r="BKO5" s="350"/>
      <c r="BKP5" s="350"/>
      <c r="BKQ5" s="350"/>
      <c r="BKR5" s="350"/>
      <c r="BKS5" s="350"/>
      <c r="BKT5" s="350"/>
      <c r="BKU5" s="350"/>
      <c r="BKV5" s="350"/>
      <c r="BKW5" s="350"/>
      <c r="BKX5" s="350"/>
      <c r="BKY5" s="350"/>
      <c r="BKZ5" s="350"/>
      <c r="BLA5" s="350"/>
      <c r="BLB5" s="350"/>
      <c r="BLC5" s="350"/>
      <c r="BLD5" s="350"/>
      <c r="BLE5" s="350"/>
      <c r="BLF5" s="350"/>
      <c r="BLG5" s="350"/>
      <c r="BLH5" s="350"/>
      <c r="BLI5" s="350"/>
      <c r="BLJ5" s="350"/>
      <c r="BLK5" s="350"/>
      <c r="BLL5" s="350"/>
      <c r="BLM5" s="350"/>
      <c r="BLN5" s="350"/>
      <c r="BLO5" s="350"/>
      <c r="BLP5" s="350"/>
      <c r="BLQ5" s="350"/>
      <c r="BLR5" s="350"/>
      <c r="BLS5" s="350"/>
      <c r="BLT5" s="350"/>
      <c r="BLU5" s="350"/>
      <c r="BLV5" s="350"/>
      <c r="BLW5" s="350"/>
      <c r="BLX5" s="350"/>
      <c r="BLY5" s="350"/>
      <c r="BLZ5" s="350"/>
      <c r="BMA5" s="350"/>
      <c r="BMB5" s="350"/>
      <c r="BMC5" s="350"/>
      <c r="BMD5" s="350"/>
      <c r="BME5" s="350"/>
      <c r="BMF5" s="350"/>
      <c r="BMG5" s="350"/>
      <c r="BMH5" s="350"/>
      <c r="BMI5" s="350"/>
      <c r="BMJ5" s="350"/>
      <c r="BMK5" s="350"/>
      <c r="BML5" s="350"/>
      <c r="BMM5" s="350"/>
      <c r="BMN5" s="350"/>
      <c r="BMO5" s="350"/>
      <c r="BMP5" s="350"/>
      <c r="BMQ5" s="350"/>
      <c r="BMR5" s="350"/>
      <c r="BMS5" s="350"/>
      <c r="BMT5" s="350"/>
      <c r="BMU5" s="350"/>
      <c r="BMV5" s="350"/>
      <c r="BMW5" s="350"/>
      <c r="BMX5" s="350"/>
      <c r="BMY5" s="350"/>
      <c r="BMZ5" s="350"/>
      <c r="BNA5" s="350"/>
      <c r="BNB5" s="350"/>
      <c r="BNC5" s="350"/>
      <c r="BND5" s="350"/>
      <c r="BNE5" s="350"/>
      <c r="BNF5" s="350"/>
      <c r="BNG5" s="350"/>
      <c r="BNH5" s="350"/>
      <c r="BNI5" s="350"/>
      <c r="BNJ5" s="350"/>
      <c r="BNK5" s="350"/>
      <c r="BNL5" s="350"/>
      <c r="BNM5" s="350"/>
      <c r="BNN5" s="350"/>
      <c r="BNO5" s="350"/>
      <c r="BNP5" s="350"/>
      <c r="BNQ5" s="350"/>
      <c r="BNR5" s="350"/>
      <c r="BNS5" s="350"/>
      <c r="BNT5" s="350"/>
      <c r="BNU5" s="350"/>
      <c r="BNV5" s="350"/>
      <c r="BNW5" s="350"/>
      <c r="BNX5" s="350"/>
      <c r="BNY5" s="350"/>
      <c r="BNZ5" s="350"/>
      <c r="BOA5" s="350"/>
      <c r="BOB5" s="350"/>
      <c r="BOC5" s="350"/>
      <c r="BOD5" s="350"/>
      <c r="BOE5" s="350"/>
      <c r="BOF5" s="350"/>
      <c r="BOG5" s="350"/>
      <c r="BOH5" s="350"/>
      <c r="BOI5" s="350"/>
      <c r="BOJ5" s="350"/>
      <c r="BOK5" s="350"/>
      <c r="BOL5" s="350"/>
      <c r="BOM5" s="350"/>
      <c r="BON5" s="350"/>
      <c r="BOO5" s="350"/>
      <c r="BOP5" s="350"/>
      <c r="BOQ5" s="350"/>
      <c r="BOR5" s="350"/>
      <c r="BOS5" s="350"/>
      <c r="BOT5" s="350"/>
      <c r="BOU5" s="350"/>
      <c r="BOV5" s="350"/>
      <c r="BOW5" s="350"/>
      <c r="BOX5" s="350"/>
      <c r="BOY5" s="350"/>
      <c r="BOZ5" s="350"/>
      <c r="BPA5" s="350"/>
      <c r="BPB5" s="350"/>
      <c r="BPC5" s="350"/>
      <c r="BPD5" s="350"/>
      <c r="BPE5" s="350"/>
      <c r="BPF5" s="350"/>
      <c r="BPG5" s="350"/>
      <c r="BPH5" s="350"/>
      <c r="BPI5" s="350"/>
      <c r="BPJ5" s="350"/>
      <c r="BPK5" s="350"/>
      <c r="BPL5" s="350"/>
      <c r="BPM5" s="350"/>
      <c r="BPN5" s="350"/>
      <c r="BPO5" s="350"/>
      <c r="BPP5" s="350"/>
      <c r="BPQ5" s="350"/>
      <c r="BPR5" s="350"/>
      <c r="BPS5" s="350"/>
      <c r="BPT5" s="350"/>
      <c r="BPU5" s="350"/>
      <c r="BPV5" s="350"/>
      <c r="BPW5" s="350"/>
      <c r="BPX5" s="350"/>
      <c r="BPY5" s="350"/>
      <c r="BPZ5" s="350"/>
      <c r="BQA5" s="350"/>
      <c r="BQB5" s="350"/>
      <c r="BQC5" s="350"/>
      <c r="BQD5" s="350"/>
      <c r="BQE5" s="350"/>
      <c r="BQF5" s="350"/>
      <c r="BQG5" s="350"/>
      <c r="BQH5" s="350"/>
      <c r="BQI5" s="350"/>
      <c r="BQJ5" s="350"/>
      <c r="BQK5" s="350"/>
      <c r="BQL5" s="350"/>
      <c r="BQM5" s="350"/>
      <c r="BQN5" s="350"/>
      <c r="BQO5" s="350"/>
      <c r="BQP5" s="350"/>
      <c r="BQQ5" s="350"/>
      <c r="BQR5" s="350"/>
      <c r="BQS5" s="350"/>
      <c r="BQT5" s="350"/>
      <c r="BQU5" s="350"/>
      <c r="BQV5" s="350"/>
      <c r="BQW5" s="350"/>
      <c r="BQX5" s="350"/>
      <c r="BQY5" s="350"/>
      <c r="BQZ5" s="350"/>
      <c r="BRA5" s="350"/>
      <c r="BRB5" s="350"/>
      <c r="BRC5" s="350"/>
      <c r="BRD5" s="350"/>
      <c r="BRE5" s="350"/>
      <c r="BRF5" s="350"/>
      <c r="BRG5" s="350"/>
      <c r="BRH5" s="350"/>
      <c r="BRI5" s="350"/>
      <c r="BRJ5" s="350"/>
      <c r="BRK5" s="350"/>
      <c r="BRL5" s="350"/>
      <c r="BRM5" s="350"/>
      <c r="BRN5" s="350"/>
      <c r="BRO5" s="350"/>
      <c r="BRP5" s="350"/>
      <c r="BRQ5" s="350"/>
      <c r="BRR5" s="350"/>
      <c r="BRS5" s="350"/>
      <c r="BRT5" s="350"/>
      <c r="BRU5" s="350"/>
      <c r="BRV5" s="350"/>
      <c r="BRW5" s="350"/>
      <c r="BRX5" s="350"/>
      <c r="BRY5" s="350"/>
      <c r="BRZ5" s="350"/>
      <c r="BSA5" s="350"/>
      <c r="BSB5" s="350"/>
      <c r="BSC5" s="350"/>
      <c r="BSD5" s="350"/>
      <c r="BSE5" s="350"/>
      <c r="BSF5" s="350"/>
      <c r="BSG5" s="350"/>
      <c r="BSH5" s="350"/>
      <c r="BSI5" s="350"/>
      <c r="BSJ5" s="350"/>
      <c r="BSK5" s="350"/>
      <c r="BSL5" s="350"/>
      <c r="BSM5" s="350"/>
      <c r="BSN5" s="350"/>
      <c r="BSO5" s="350"/>
      <c r="BSP5" s="350"/>
      <c r="BSQ5" s="350"/>
      <c r="BSR5" s="350"/>
      <c r="BSS5" s="350"/>
      <c r="BST5" s="350"/>
      <c r="BSU5" s="350"/>
      <c r="BSV5" s="350"/>
      <c r="BSW5" s="350"/>
      <c r="BSX5" s="350"/>
      <c r="BSY5" s="350"/>
      <c r="BSZ5" s="350"/>
      <c r="BTA5" s="350"/>
      <c r="BTB5" s="350"/>
      <c r="BTC5" s="350"/>
      <c r="BTD5" s="350"/>
      <c r="BTE5" s="350"/>
      <c r="BTF5" s="350"/>
      <c r="BTG5" s="350"/>
      <c r="BTH5" s="350"/>
      <c r="BTI5" s="350"/>
      <c r="BTJ5" s="350"/>
      <c r="BTK5" s="350"/>
      <c r="BTL5" s="350"/>
      <c r="BTM5" s="350"/>
      <c r="BTN5" s="350"/>
      <c r="BTO5" s="350"/>
      <c r="BTP5" s="350"/>
      <c r="BTQ5" s="350"/>
      <c r="BTR5" s="350"/>
      <c r="BTS5" s="350"/>
      <c r="BTT5" s="350"/>
      <c r="BTU5" s="350"/>
      <c r="BTV5" s="350"/>
      <c r="BTW5" s="350"/>
      <c r="BTX5" s="350"/>
      <c r="BTY5" s="350"/>
      <c r="BTZ5" s="350"/>
      <c r="BUA5" s="350"/>
      <c r="BUB5" s="350"/>
      <c r="BUC5" s="350"/>
      <c r="BUD5" s="350"/>
      <c r="BUE5" s="350"/>
      <c r="BUF5" s="350"/>
      <c r="BUG5" s="350"/>
      <c r="BUH5" s="350"/>
      <c r="BUI5" s="350"/>
      <c r="BUJ5" s="350"/>
      <c r="BUK5" s="350"/>
      <c r="BUL5" s="350"/>
      <c r="BUM5" s="350"/>
      <c r="BUN5" s="350"/>
      <c r="BUO5" s="350"/>
      <c r="BUP5" s="350"/>
      <c r="BUQ5" s="350"/>
      <c r="BUR5" s="350"/>
      <c r="BUS5" s="350"/>
      <c r="BUT5" s="350"/>
      <c r="BUU5" s="350"/>
      <c r="BUV5" s="350"/>
      <c r="BUW5" s="350"/>
      <c r="BUX5" s="350"/>
      <c r="BUY5" s="350"/>
      <c r="BUZ5" s="350"/>
      <c r="BVA5" s="350"/>
      <c r="BVB5" s="350"/>
      <c r="BVC5" s="350"/>
      <c r="BVD5" s="350"/>
      <c r="BVE5" s="350"/>
      <c r="BVF5" s="350"/>
      <c r="BVG5" s="350"/>
      <c r="BVH5" s="350"/>
      <c r="BVI5" s="350"/>
      <c r="BVJ5" s="350"/>
      <c r="BVK5" s="350"/>
      <c r="BVL5" s="350"/>
      <c r="BVM5" s="350"/>
      <c r="BVN5" s="350"/>
      <c r="BVO5" s="350"/>
      <c r="BVP5" s="350"/>
      <c r="BVQ5" s="350"/>
      <c r="BVR5" s="350"/>
      <c r="BVS5" s="350"/>
      <c r="BVT5" s="350"/>
      <c r="BVU5" s="350"/>
      <c r="BVV5" s="350"/>
      <c r="BVW5" s="350"/>
      <c r="BVX5" s="350"/>
      <c r="BVY5" s="350"/>
      <c r="BVZ5" s="350"/>
      <c r="BWA5" s="350"/>
      <c r="BWB5" s="350"/>
      <c r="BWC5" s="350"/>
      <c r="BWD5" s="350"/>
      <c r="BWE5" s="350"/>
      <c r="BWF5" s="350"/>
      <c r="BWG5" s="350"/>
      <c r="BWH5" s="350"/>
      <c r="BWI5" s="350"/>
      <c r="BWJ5" s="350"/>
      <c r="BWK5" s="350"/>
      <c r="BWL5" s="350"/>
      <c r="BWM5" s="350"/>
      <c r="BWN5" s="350"/>
      <c r="BWO5" s="350"/>
      <c r="BWP5" s="350"/>
      <c r="BWQ5" s="350"/>
      <c r="BWR5" s="350"/>
      <c r="BWS5" s="350"/>
      <c r="BWT5" s="350"/>
      <c r="BWU5" s="350"/>
      <c r="BWV5" s="350"/>
      <c r="BWW5" s="350"/>
      <c r="BWX5" s="350"/>
      <c r="BWY5" s="350"/>
      <c r="BWZ5" s="350"/>
      <c r="BXA5" s="350"/>
      <c r="BXB5" s="350"/>
      <c r="BXC5" s="350"/>
      <c r="BXD5" s="350"/>
      <c r="BXE5" s="350"/>
      <c r="BXF5" s="350"/>
      <c r="BXG5" s="350"/>
      <c r="BXH5" s="350"/>
      <c r="BXI5" s="350"/>
      <c r="BXJ5" s="350"/>
      <c r="BXK5" s="350"/>
      <c r="BXL5" s="350"/>
      <c r="BXM5" s="350"/>
      <c r="BXN5" s="350"/>
      <c r="BXO5" s="350"/>
      <c r="BXP5" s="350"/>
      <c r="BXQ5" s="350"/>
      <c r="BXR5" s="350"/>
      <c r="BXS5" s="350"/>
      <c r="BXT5" s="350"/>
      <c r="BXU5" s="350"/>
      <c r="BXV5" s="350"/>
      <c r="BXW5" s="350"/>
      <c r="BXX5" s="350"/>
      <c r="BXY5" s="350"/>
      <c r="BXZ5" s="350"/>
      <c r="BYA5" s="350"/>
      <c r="BYB5" s="350"/>
      <c r="BYC5" s="350"/>
      <c r="BYD5" s="350"/>
      <c r="BYE5" s="350"/>
      <c r="BYF5" s="350"/>
      <c r="BYG5" s="350"/>
      <c r="BYH5" s="350"/>
      <c r="BYI5" s="350"/>
      <c r="BYJ5" s="350"/>
      <c r="BYK5" s="350"/>
      <c r="BYL5" s="350"/>
      <c r="BYM5" s="350"/>
      <c r="BYN5" s="350"/>
      <c r="BYO5" s="350"/>
      <c r="BYP5" s="350"/>
      <c r="BYQ5" s="350"/>
      <c r="BYR5" s="350"/>
      <c r="BYS5" s="350"/>
      <c r="BYT5" s="350"/>
      <c r="BYU5" s="350"/>
      <c r="BYV5" s="350"/>
      <c r="BYW5" s="350"/>
      <c r="BYX5" s="350"/>
      <c r="BYY5" s="350"/>
      <c r="BYZ5" s="350"/>
      <c r="BZA5" s="350"/>
      <c r="BZB5" s="350"/>
      <c r="BZC5" s="350"/>
      <c r="BZD5" s="350"/>
      <c r="BZE5" s="350"/>
      <c r="BZF5" s="350"/>
      <c r="BZG5" s="350"/>
      <c r="BZH5" s="350"/>
      <c r="BZI5" s="350"/>
      <c r="BZJ5" s="350"/>
      <c r="BZK5" s="350"/>
      <c r="BZL5" s="350"/>
      <c r="BZM5" s="350"/>
      <c r="BZN5" s="350"/>
      <c r="BZO5" s="350"/>
      <c r="BZP5" s="350"/>
      <c r="BZQ5" s="350"/>
      <c r="BZR5" s="350"/>
      <c r="BZS5" s="350"/>
      <c r="BZT5" s="350"/>
      <c r="BZU5" s="350"/>
      <c r="BZV5" s="350"/>
      <c r="BZW5" s="350"/>
      <c r="BZX5" s="350"/>
      <c r="BZY5" s="350"/>
      <c r="BZZ5" s="350"/>
      <c r="CAA5" s="350"/>
      <c r="CAB5" s="350"/>
      <c r="CAC5" s="350"/>
      <c r="CAD5" s="350"/>
      <c r="CAE5" s="350"/>
      <c r="CAF5" s="350"/>
      <c r="CAG5" s="350"/>
      <c r="CAH5" s="350"/>
      <c r="CAI5" s="350"/>
      <c r="CAJ5" s="350"/>
      <c r="CAK5" s="350"/>
      <c r="CAL5" s="350"/>
      <c r="CAM5" s="350"/>
      <c r="CAN5" s="350"/>
      <c r="CAO5" s="350"/>
      <c r="CAP5" s="350"/>
      <c r="CAQ5" s="350"/>
      <c r="CAR5" s="350"/>
      <c r="CAS5" s="350"/>
      <c r="CAT5" s="350"/>
      <c r="CAU5" s="350"/>
      <c r="CAV5" s="350"/>
      <c r="CAW5" s="350"/>
      <c r="CAX5" s="350"/>
      <c r="CAY5" s="350"/>
      <c r="CAZ5" s="350"/>
      <c r="CBA5" s="350"/>
      <c r="CBB5" s="350"/>
      <c r="CBC5" s="350"/>
      <c r="CBD5" s="350"/>
      <c r="CBE5" s="350"/>
      <c r="CBF5" s="350"/>
      <c r="CBG5" s="350"/>
      <c r="CBH5" s="350"/>
      <c r="CBI5" s="350"/>
      <c r="CBJ5" s="350"/>
      <c r="CBK5" s="350"/>
      <c r="CBL5" s="350"/>
      <c r="CBM5" s="350"/>
      <c r="CBN5" s="350"/>
      <c r="CBO5" s="350"/>
      <c r="CBP5" s="350"/>
      <c r="CBQ5" s="350"/>
      <c r="CBR5" s="350"/>
      <c r="CBS5" s="350"/>
      <c r="CBT5" s="350"/>
      <c r="CBU5" s="350"/>
      <c r="CBV5" s="350"/>
      <c r="CBW5" s="350"/>
      <c r="CBX5" s="350"/>
      <c r="CBY5" s="350"/>
      <c r="CBZ5" s="350"/>
      <c r="CCA5" s="350"/>
      <c r="CCB5" s="350"/>
      <c r="CCC5" s="350"/>
      <c r="CCD5" s="350"/>
      <c r="CCE5" s="350"/>
      <c r="CCF5" s="350"/>
      <c r="CCG5" s="350"/>
      <c r="CCH5" s="350"/>
      <c r="CCI5" s="350"/>
      <c r="CCJ5" s="350"/>
      <c r="CCK5" s="350"/>
      <c r="CCL5" s="350"/>
      <c r="CCM5" s="350"/>
      <c r="CCN5" s="350"/>
      <c r="CCO5" s="350"/>
      <c r="CCP5" s="350"/>
      <c r="CCQ5" s="350"/>
      <c r="CCR5" s="350"/>
      <c r="CCS5" s="350"/>
      <c r="CCT5" s="350"/>
      <c r="CCU5" s="350"/>
      <c r="CCV5" s="350"/>
      <c r="CCW5" s="350"/>
      <c r="CCX5" s="350"/>
      <c r="CCY5" s="350"/>
      <c r="CCZ5" s="350"/>
      <c r="CDA5" s="350"/>
      <c r="CDB5" s="350"/>
      <c r="CDC5" s="350"/>
      <c r="CDD5" s="350"/>
      <c r="CDE5" s="350"/>
      <c r="CDF5" s="350"/>
      <c r="CDG5" s="350"/>
      <c r="CDH5" s="350"/>
      <c r="CDI5" s="350"/>
      <c r="CDJ5" s="350"/>
      <c r="CDK5" s="350"/>
      <c r="CDL5" s="350"/>
      <c r="CDM5" s="350"/>
      <c r="CDN5" s="350"/>
      <c r="CDO5" s="350"/>
      <c r="CDP5" s="350"/>
      <c r="CDQ5" s="350"/>
      <c r="CDR5" s="350"/>
      <c r="CDS5" s="350"/>
      <c r="CDT5" s="350"/>
      <c r="CDU5" s="350"/>
      <c r="CDV5" s="350"/>
      <c r="CDW5" s="350"/>
      <c r="CDX5" s="350"/>
      <c r="CDY5" s="350"/>
      <c r="CDZ5" s="350"/>
      <c r="CEA5" s="350"/>
      <c r="CEB5" s="350"/>
      <c r="CEC5" s="350"/>
      <c r="CED5" s="350"/>
      <c r="CEE5" s="350"/>
      <c r="CEF5" s="350"/>
      <c r="CEG5" s="350"/>
      <c r="CEH5" s="350"/>
      <c r="CEI5" s="350"/>
      <c r="CEJ5" s="350"/>
      <c r="CEK5" s="350"/>
      <c r="CEL5" s="350"/>
      <c r="CEM5" s="350"/>
      <c r="CEN5" s="350"/>
      <c r="CEO5" s="350"/>
      <c r="CEP5" s="350"/>
      <c r="CEQ5" s="350"/>
      <c r="CER5" s="350"/>
      <c r="CES5" s="350"/>
      <c r="CET5" s="350"/>
      <c r="CEU5" s="350"/>
      <c r="CEV5" s="350"/>
      <c r="CEW5" s="350"/>
      <c r="CEX5" s="350"/>
      <c r="CEY5" s="350"/>
      <c r="CEZ5" s="350"/>
      <c r="CFA5" s="350"/>
      <c r="CFB5" s="350"/>
      <c r="CFC5" s="350"/>
      <c r="CFD5" s="350"/>
      <c r="CFE5" s="350"/>
      <c r="CFF5" s="350"/>
      <c r="CFG5" s="350"/>
      <c r="CFH5" s="350"/>
      <c r="CFI5" s="350"/>
      <c r="CFJ5" s="350"/>
      <c r="CFK5" s="350"/>
      <c r="CFL5" s="350"/>
      <c r="CFM5" s="350"/>
      <c r="CFN5" s="350"/>
      <c r="CFO5" s="350"/>
      <c r="CFP5" s="350"/>
      <c r="CFQ5" s="350"/>
      <c r="CFR5" s="350"/>
      <c r="CFS5" s="350"/>
      <c r="CFT5" s="350"/>
      <c r="CFU5" s="350"/>
      <c r="CFV5" s="350"/>
      <c r="CFW5" s="350"/>
      <c r="CFX5" s="350"/>
      <c r="CFY5" s="350"/>
      <c r="CFZ5" s="350"/>
      <c r="CGA5" s="350"/>
      <c r="CGB5" s="350"/>
      <c r="CGC5" s="350"/>
      <c r="CGD5" s="350"/>
      <c r="CGE5" s="350"/>
      <c r="CGF5" s="350"/>
      <c r="CGG5" s="350"/>
      <c r="CGH5" s="350"/>
      <c r="CGI5" s="350"/>
      <c r="CGJ5" s="350"/>
      <c r="CGK5" s="350"/>
      <c r="CGL5" s="350"/>
      <c r="CGM5" s="350"/>
      <c r="CGN5" s="350"/>
      <c r="CGO5" s="350"/>
      <c r="CGP5" s="350"/>
      <c r="CGQ5" s="350"/>
      <c r="CGR5" s="350"/>
      <c r="CGS5" s="350"/>
      <c r="CGT5" s="350"/>
      <c r="CGU5" s="350"/>
      <c r="CGV5" s="350"/>
      <c r="CGW5" s="350"/>
      <c r="CGX5" s="350"/>
      <c r="CGY5" s="350"/>
      <c r="CGZ5" s="350"/>
      <c r="CHA5" s="350"/>
      <c r="CHB5" s="350"/>
      <c r="CHC5" s="350"/>
      <c r="CHD5" s="350"/>
      <c r="CHE5" s="350"/>
      <c r="CHF5" s="350"/>
      <c r="CHG5" s="350"/>
      <c r="CHH5" s="350"/>
      <c r="CHI5" s="350"/>
      <c r="CHJ5" s="350"/>
      <c r="CHK5" s="350"/>
      <c r="CHL5" s="350"/>
      <c r="CHM5" s="350"/>
      <c r="CHN5" s="350"/>
      <c r="CHO5" s="350"/>
      <c r="CHP5" s="350"/>
      <c r="CHQ5" s="350"/>
      <c r="CHR5" s="350"/>
      <c r="CHS5" s="350"/>
      <c r="CHT5" s="350"/>
      <c r="CHU5" s="350"/>
      <c r="CHV5" s="350"/>
      <c r="CHW5" s="350"/>
      <c r="CHX5" s="350"/>
      <c r="CHY5" s="350"/>
      <c r="CHZ5" s="350"/>
      <c r="CIA5" s="350"/>
      <c r="CIB5" s="350"/>
      <c r="CIC5" s="350"/>
      <c r="CID5" s="350"/>
      <c r="CIE5" s="350"/>
      <c r="CIF5" s="350"/>
      <c r="CIG5" s="350"/>
      <c r="CIH5" s="350"/>
      <c r="CII5" s="350"/>
      <c r="CIJ5" s="350"/>
      <c r="CIK5" s="350"/>
      <c r="CIL5" s="350"/>
      <c r="CIM5" s="350"/>
      <c r="CIN5" s="350"/>
      <c r="CIO5" s="350"/>
      <c r="CIP5" s="350"/>
      <c r="CIQ5" s="350"/>
      <c r="CIR5" s="350"/>
      <c r="CIS5" s="350"/>
      <c r="CIT5" s="350"/>
      <c r="CIU5" s="350"/>
      <c r="CIV5" s="350"/>
      <c r="CIW5" s="350"/>
      <c r="CIX5" s="350"/>
      <c r="CIY5" s="350"/>
      <c r="CIZ5" s="350"/>
      <c r="CJA5" s="350"/>
      <c r="CJB5" s="350"/>
      <c r="CJC5" s="350"/>
      <c r="CJD5" s="350"/>
      <c r="CJE5" s="350"/>
      <c r="CJF5" s="350"/>
      <c r="CJG5" s="350"/>
      <c r="CJH5" s="350"/>
      <c r="CJI5" s="350"/>
      <c r="CJJ5" s="350"/>
      <c r="CJK5" s="350"/>
      <c r="CJL5" s="350"/>
      <c r="CJM5" s="350"/>
      <c r="CJN5" s="350"/>
      <c r="CJO5" s="350"/>
      <c r="CJP5" s="350"/>
      <c r="CJQ5" s="350"/>
      <c r="CJR5" s="350"/>
      <c r="CJS5" s="350"/>
      <c r="CJT5" s="350"/>
      <c r="CJU5" s="350"/>
      <c r="CJV5" s="350"/>
      <c r="CJW5" s="350"/>
      <c r="CJX5" s="350"/>
      <c r="CJY5" s="350"/>
      <c r="CJZ5" s="350"/>
      <c r="CKA5" s="350"/>
      <c r="CKB5" s="350"/>
      <c r="CKC5" s="350"/>
      <c r="CKD5" s="350"/>
      <c r="CKE5" s="350"/>
      <c r="CKF5" s="350"/>
      <c r="CKG5" s="350"/>
      <c r="CKH5" s="350"/>
      <c r="CKI5" s="350"/>
      <c r="CKJ5" s="350"/>
      <c r="CKK5" s="350"/>
      <c r="CKL5" s="350"/>
      <c r="CKM5" s="350"/>
      <c r="CKN5" s="350"/>
      <c r="CKO5" s="350"/>
      <c r="CKP5" s="350"/>
      <c r="CKQ5" s="350"/>
      <c r="CKR5" s="350"/>
      <c r="CKS5" s="350"/>
      <c r="CKT5" s="350"/>
      <c r="CKU5" s="350"/>
      <c r="CKV5" s="350"/>
      <c r="CKW5" s="350"/>
      <c r="CKX5" s="350"/>
      <c r="CKY5" s="350"/>
      <c r="CKZ5" s="350"/>
      <c r="CLA5" s="350"/>
      <c r="CLB5" s="350"/>
      <c r="CLC5" s="350"/>
      <c r="CLD5" s="350"/>
      <c r="CLE5" s="350"/>
      <c r="CLF5" s="350"/>
      <c r="CLG5" s="350"/>
      <c r="CLH5" s="350"/>
      <c r="CLI5" s="350"/>
      <c r="CLJ5" s="350"/>
      <c r="CLK5" s="350"/>
      <c r="CLL5" s="350"/>
      <c r="CLM5" s="350"/>
      <c r="CLN5" s="350"/>
      <c r="CLO5" s="350"/>
      <c r="CLP5" s="350"/>
      <c r="CLQ5" s="350"/>
      <c r="CLR5" s="350"/>
      <c r="CLS5" s="350"/>
      <c r="CLT5" s="350"/>
      <c r="CLU5" s="350"/>
      <c r="CLV5" s="350"/>
      <c r="CLW5" s="350"/>
      <c r="CLX5" s="350"/>
      <c r="CLY5" s="350"/>
      <c r="CLZ5" s="350"/>
      <c r="CMA5" s="350"/>
      <c r="CMB5" s="350"/>
      <c r="CMC5" s="350"/>
      <c r="CMD5" s="350"/>
      <c r="CME5" s="350"/>
      <c r="CMF5" s="350"/>
      <c r="CMG5" s="350"/>
      <c r="CMH5" s="350"/>
      <c r="CMI5" s="350"/>
      <c r="CMJ5" s="350"/>
      <c r="CMK5" s="350"/>
      <c r="CML5" s="350"/>
      <c r="CMM5" s="350"/>
      <c r="CMN5" s="350"/>
      <c r="CMO5" s="350"/>
      <c r="CMP5" s="350"/>
      <c r="CMQ5" s="350"/>
      <c r="CMR5" s="350"/>
      <c r="CMS5" s="350"/>
      <c r="CMT5" s="350"/>
      <c r="CMU5" s="350"/>
      <c r="CMV5" s="350"/>
      <c r="CMW5" s="350"/>
      <c r="CMX5" s="350"/>
      <c r="CMY5" s="350"/>
      <c r="CMZ5" s="350"/>
      <c r="CNA5" s="350"/>
      <c r="CNB5" s="350"/>
      <c r="CNC5" s="350"/>
      <c r="CND5" s="350"/>
      <c r="CNE5" s="350"/>
      <c r="CNF5" s="350"/>
      <c r="CNG5" s="350"/>
      <c r="CNH5" s="350"/>
      <c r="CNI5" s="350"/>
      <c r="CNJ5" s="350"/>
      <c r="CNK5" s="350"/>
      <c r="CNL5" s="350"/>
      <c r="CNM5" s="350"/>
      <c r="CNN5" s="350"/>
      <c r="CNO5" s="350"/>
      <c r="CNP5" s="350"/>
      <c r="CNQ5" s="350"/>
      <c r="CNR5" s="350"/>
      <c r="CNS5" s="350"/>
      <c r="CNT5" s="350"/>
      <c r="CNU5" s="350"/>
      <c r="CNV5" s="350"/>
      <c r="CNW5" s="350"/>
      <c r="CNX5" s="350"/>
      <c r="CNY5" s="350"/>
      <c r="CNZ5" s="350"/>
      <c r="COA5" s="350"/>
      <c r="COB5" s="350"/>
      <c r="COC5" s="350"/>
      <c r="COD5" s="350"/>
      <c r="COE5" s="350"/>
      <c r="COF5" s="350"/>
      <c r="COG5" s="350"/>
      <c r="COH5" s="350"/>
      <c r="COI5" s="350"/>
      <c r="COJ5" s="350"/>
      <c r="COK5" s="350"/>
      <c r="COL5" s="350"/>
      <c r="COM5" s="350"/>
      <c r="CON5" s="350"/>
      <c r="COO5" s="350"/>
      <c r="COP5" s="350"/>
      <c r="COQ5" s="350"/>
      <c r="COR5" s="350"/>
      <c r="COS5" s="350"/>
      <c r="COT5" s="350"/>
      <c r="COU5" s="350"/>
      <c r="COV5" s="350"/>
      <c r="COW5" s="350"/>
      <c r="COX5" s="350"/>
      <c r="COY5" s="350"/>
      <c r="COZ5" s="350"/>
      <c r="CPA5" s="350"/>
      <c r="CPB5" s="350"/>
      <c r="CPC5" s="350"/>
      <c r="CPD5" s="350"/>
      <c r="CPE5" s="350"/>
      <c r="CPF5" s="350"/>
      <c r="CPG5" s="350"/>
      <c r="CPH5" s="350"/>
      <c r="CPI5" s="350"/>
      <c r="CPJ5" s="350"/>
      <c r="CPK5" s="350"/>
      <c r="CPL5" s="350"/>
      <c r="CPM5" s="350"/>
      <c r="CPN5" s="350"/>
      <c r="CPO5" s="350"/>
      <c r="CPP5" s="350"/>
      <c r="CPQ5" s="350"/>
      <c r="CPR5" s="350"/>
      <c r="CPS5" s="350"/>
      <c r="CPT5" s="350"/>
      <c r="CPU5" s="350"/>
      <c r="CPV5" s="350"/>
      <c r="CPW5" s="350"/>
      <c r="CPX5" s="350"/>
      <c r="CPY5" s="350"/>
      <c r="CPZ5" s="350"/>
      <c r="CQA5" s="350"/>
      <c r="CQB5" s="350"/>
      <c r="CQC5" s="350"/>
      <c r="CQD5" s="350"/>
      <c r="CQE5" s="350"/>
      <c r="CQF5" s="350"/>
      <c r="CQG5" s="350"/>
      <c r="CQH5" s="350"/>
      <c r="CQI5" s="350"/>
      <c r="CQJ5" s="350"/>
      <c r="CQK5" s="350"/>
      <c r="CQL5" s="350"/>
      <c r="CQM5" s="350"/>
      <c r="CQN5" s="350"/>
      <c r="CQO5" s="350"/>
      <c r="CQP5" s="350"/>
      <c r="CQQ5" s="350"/>
      <c r="CQR5" s="350"/>
      <c r="CQS5" s="350"/>
      <c r="CQT5" s="350"/>
      <c r="CQU5" s="350"/>
      <c r="CQV5" s="350"/>
      <c r="CQW5" s="350"/>
      <c r="CQX5" s="350"/>
      <c r="CQY5" s="350"/>
      <c r="CQZ5" s="350"/>
      <c r="CRA5" s="350"/>
      <c r="CRB5" s="350"/>
      <c r="CRC5" s="350"/>
      <c r="CRD5" s="350"/>
      <c r="CRE5" s="350"/>
      <c r="CRF5" s="350"/>
      <c r="CRG5" s="350"/>
      <c r="CRH5" s="350"/>
      <c r="CRI5" s="350"/>
      <c r="CRJ5" s="350"/>
      <c r="CRK5" s="350"/>
      <c r="CRL5" s="350"/>
      <c r="CRM5" s="350"/>
      <c r="CRN5" s="350"/>
      <c r="CRO5" s="350"/>
      <c r="CRP5" s="350"/>
      <c r="CRQ5" s="350"/>
      <c r="CRR5" s="350"/>
      <c r="CRS5" s="350"/>
      <c r="CRT5" s="350"/>
      <c r="CRU5" s="350"/>
      <c r="CRV5" s="350"/>
      <c r="CRW5" s="350"/>
      <c r="CRX5" s="350"/>
      <c r="CRY5" s="350"/>
      <c r="CRZ5" s="350"/>
      <c r="CSA5" s="350"/>
      <c r="CSB5" s="350"/>
      <c r="CSC5" s="350"/>
      <c r="CSD5" s="350"/>
      <c r="CSE5" s="350"/>
      <c r="CSF5" s="350"/>
      <c r="CSG5" s="350"/>
      <c r="CSH5" s="350"/>
      <c r="CSI5" s="350"/>
      <c r="CSJ5" s="350"/>
      <c r="CSK5" s="350"/>
      <c r="CSL5" s="350"/>
      <c r="CSM5" s="350"/>
      <c r="CSN5" s="350"/>
      <c r="CSO5" s="350"/>
      <c r="CSP5" s="350"/>
      <c r="CSQ5" s="350"/>
      <c r="CSR5" s="350"/>
      <c r="CSS5" s="350"/>
      <c r="CST5" s="350"/>
      <c r="CSU5" s="350"/>
      <c r="CSV5" s="350"/>
      <c r="CSW5" s="350"/>
      <c r="CSX5" s="350"/>
      <c r="CSY5" s="350"/>
      <c r="CSZ5" s="350"/>
      <c r="CTA5" s="350"/>
      <c r="CTB5" s="350"/>
      <c r="CTC5" s="350"/>
      <c r="CTD5" s="350"/>
      <c r="CTE5" s="350"/>
      <c r="CTF5" s="350"/>
      <c r="CTG5" s="350"/>
      <c r="CTH5" s="350"/>
      <c r="CTI5" s="350"/>
      <c r="CTJ5" s="350"/>
      <c r="CTK5" s="350"/>
      <c r="CTL5" s="350"/>
      <c r="CTM5" s="350"/>
      <c r="CTN5" s="350"/>
      <c r="CTO5" s="350"/>
      <c r="CTP5" s="350"/>
      <c r="CTQ5" s="350"/>
      <c r="CTR5" s="350"/>
      <c r="CTS5" s="350"/>
      <c r="CTT5" s="350"/>
      <c r="CTU5" s="350"/>
      <c r="CTV5" s="350"/>
      <c r="CTW5" s="350"/>
      <c r="CTX5" s="350"/>
      <c r="CTY5" s="350"/>
      <c r="CTZ5" s="350"/>
      <c r="CUA5" s="350"/>
      <c r="CUB5" s="350"/>
      <c r="CUC5" s="350"/>
      <c r="CUD5" s="350"/>
      <c r="CUE5" s="350"/>
      <c r="CUF5" s="350"/>
      <c r="CUG5" s="350"/>
      <c r="CUH5" s="350"/>
      <c r="CUI5" s="350"/>
      <c r="CUJ5" s="350"/>
      <c r="CUK5" s="350"/>
      <c r="CUL5" s="350"/>
      <c r="CUM5" s="350"/>
      <c r="CUN5" s="350"/>
      <c r="CUO5" s="350"/>
      <c r="CUP5" s="350"/>
      <c r="CUQ5" s="350"/>
      <c r="CUR5" s="350"/>
      <c r="CUS5" s="350"/>
      <c r="CUT5" s="350"/>
      <c r="CUU5" s="350"/>
      <c r="CUV5" s="350"/>
      <c r="CUW5" s="350"/>
      <c r="CUX5" s="350"/>
      <c r="CUY5" s="350"/>
      <c r="CUZ5" s="350"/>
      <c r="CVA5" s="350"/>
      <c r="CVB5" s="350"/>
      <c r="CVC5" s="350"/>
      <c r="CVD5" s="350"/>
      <c r="CVE5" s="350"/>
      <c r="CVF5" s="350"/>
      <c r="CVG5" s="350"/>
      <c r="CVH5" s="350"/>
      <c r="CVI5" s="350"/>
      <c r="CVJ5" s="350"/>
      <c r="CVK5" s="350"/>
      <c r="CVL5" s="350"/>
      <c r="CVM5" s="350"/>
      <c r="CVN5" s="350"/>
      <c r="CVO5" s="350"/>
      <c r="CVP5" s="350"/>
      <c r="CVQ5" s="350"/>
      <c r="CVR5" s="350"/>
      <c r="CVS5" s="350"/>
      <c r="CVT5" s="350"/>
      <c r="CVU5" s="350"/>
      <c r="CVV5" s="350"/>
      <c r="CVW5" s="350"/>
      <c r="CVX5" s="350"/>
      <c r="CVY5" s="350"/>
      <c r="CVZ5" s="350"/>
      <c r="CWA5" s="350"/>
      <c r="CWB5" s="350"/>
      <c r="CWC5" s="350"/>
      <c r="CWD5" s="350"/>
      <c r="CWE5" s="350"/>
      <c r="CWF5" s="350"/>
      <c r="CWG5" s="350"/>
      <c r="CWH5" s="350"/>
      <c r="CWI5" s="350"/>
      <c r="CWJ5" s="350"/>
      <c r="CWK5" s="350"/>
      <c r="CWL5" s="350"/>
      <c r="CWM5" s="350"/>
      <c r="CWN5" s="350"/>
      <c r="CWO5" s="350"/>
      <c r="CWP5" s="350"/>
      <c r="CWQ5" s="350"/>
      <c r="CWR5" s="350"/>
      <c r="CWS5" s="350"/>
      <c r="CWT5" s="350"/>
      <c r="CWU5" s="350"/>
      <c r="CWV5" s="350"/>
      <c r="CWW5" s="350"/>
      <c r="CWX5" s="350"/>
      <c r="CWY5" s="350"/>
      <c r="CWZ5" s="350"/>
      <c r="CXA5" s="350"/>
      <c r="CXB5" s="350"/>
      <c r="CXC5" s="350"/>
      <c r="CXD5" s="350"/>
      <c r="CXE5" s="350"/>
      <c r="CXF5" s="350"/>
      <c r="CXG5" s="350"/>
      <c r="CXH5" s="350"/>
      <c r="CXI5" s="350"/>
      <c r="CXJ5" s="350"/>
      <c r="CXK5" s="350"/>
      <c r="CXL5" s="350"/>
      <c r="CXM5" s="350"/>
      <c r="CXN5" s="350"/>
      <c r="CXO5" s="350"/>
      <c r="CXP5" s="350"/>
      <c r="CXQ5" s="350"/>
      <c r="CXR5" s="350"/>
      <c r="CXS5" s="350"/>
      <c r="CXT5" s="350"/>
      <c r="CXU5" s="350"/>
      <c r="CXV5" s="350"/>
      <c r="CXW5" s="350"/>
      <c r="CXX5" s="350"/>
      <c r="CXY5" s="350"/>
      <c r="CXZ5" s="350"/>
      <c r="CYA5" s="350"/>
      <c r="CYB5" s="350"/>
      <c r="CYC5" s="350"/>
      <c r="CYD5" s="350"/>
      <c r="CYE5" s="350"/>
      <c r="CYF5" s="350"/>
      <c r="CYG5" s="350"/>
      <c r="CYH5" s="350"/>
      <c r="CYI5" s="350"/>
      <c r="CYJ5" s="350"/>
      <c r="CYK5" s="350"/>
      <c r="CYL5" s="350"/>
      <c r="CYM5" s="350"/>
      <c r="CYN5" s="350"/>
      <c r="CYO5" s="350"/>
      <c r="CYP5" s="350"/>
      <c r="CYQ5" s="350"/>
      <c r="CYR5" s="350"/>
      <c r="CYS5" s="350"/>
      <c r="CYT5" s="350"/>
      <c r="CYU5" s="350"/>
      <c r="CYV5" s="350"/>
      <c r="CYW5" s="350"/>
      <c r="CYX5" s="350"/>
      <c r="CYY5" s="350"/>
      <c r="CYZ5" s="350"/>
      <c r="CZA5" s="350"/>
      <c r="CZB5" s="350"/>
      <c r="CZC5" s="350"/>
      <c r="CZD5" s="350"/>
      <c r="CZE5" s="350"/>
      <c r="CZF5" s="350"/>
      <c r="CZG5" s="350"/>
      <c r="CZH5" s="350"/>
      <c r="CZI5" s="350"/>
      <c r="CZJ5" s="350"/>
      <c r="CZK5" s="350"/>
      <c r="CZL5" s="350"/>
      <c r="CZM5" s="350"/>
      <c r="CZN5" s="350"/>
      <c r="CZO5" s="350"/>
      <c r="CZP5" s="350"/>
      <c r="CZQ5" s="350"/>
      <c r="CZR5" s="350"/>
      <c r="CZS5" s="350"/>
      <c r="CZT5" s="350"/>
      <c r="CZU5" s="350"/>
      <c r="CZV5" s="350"/>
      <c r="CZW5" s="350"/>
      <c r="CZX5" s="350"/>
      <c r="CZY5" s="350"/>
      <c r="CZZ5" s="350"/>
      <c r="DAA5" s="350"/>
      <c r="DAB5" s="350"/>
      <c r="DAC5" s="350"/>
      <c r="DAD5" s="350"/>
      <c r="DAE5" s="350"/>
      <c r="DAF5" s="350"/>
      <c r="DAG5" s="350"/>
      <c r="DAH5" s="350"/>
      <c r="DAI5" s="350"/>
      <c r="DAJ5" s="350"/>
      <c r="DAK5" s="350"/>
      <c r="DAL5" s="350"/>
      <c r="DAM5" s="350"/>
      <c r="DAN5" s="350"/>
      <c r="DAO5" s="350"/>
      <c r="DAP5" s="350"/>
      <c r="DAQ5" s="350"/>
      <c r="DAR5" s="350"/>
      <c r="DAS5" s="350"/>
      <c r="DAT5" s="350"/>
      <c r="DAU5" s="350"/>
      <c r="DAV5" s="350"/>
      <c r="DAW5" s="350"/>
      <c r="DAX5" s="350"/>
      <c r="DAY5" s="350"/>
      <c r="DAZ5" s="350"/>
      <c r="DBA5" s="350"/>
      <c r="DBB5" s="350"/>
      <c r="DBC5" s="350"/>
      <c r="DBD5" s="350"/>
      <c r="DBE5" s="350"/>
      <c r="DBF5" s="350"/>
      <c r="DBG5" s="350"/>
      <c r="DBH5" s="350"/>
      <c r="DBI5" s="350"/>
      <c r="DBJ5" s="350"/>
      <c r="DBK5" s="350"/>
      <c r="DBL5" s="350"/>
      <c r="DBM5" s="350"/>
      <c r="DBN5" s="350"/>
      <c r="DBO5" s="350"/>
      <c r="DBP5" s="350"/>
      <c r="DBQ5" s="350"/>
      <c r="DBR5" s="350"/>
      <c r="DBS5" s="350"/>
      <c r="DBT5" s="350"/>
      <c r="DBU5" s="350"/>
      <c r="DBV5" s="350"/>
      <c r="DBW5" s="350"/>
      <c r="DBX5" s="350"/>
      <c r="DBY5" s="350"/>
      <c r="DBZ5" s="350"/>
      <c r="DCA5" s="350"/>
      <c r="DCB5" s="350"/>
      <c r="DCC5" s="350"/>
      <c r="DCD5" s="350"/>
      <c r="DCE5" s="350"/>
      <c r="DCF5" s="350"/>
      <c r="DCG5" s="350"/>
      <c r="DCH5" s="350"/>
      <c r="DCI5" s="350"/>
      <c r="DCJ5" s="350"/>
      <c r="DCK5" s="350"/>
      <c r="DCL5" s="350"/>
      <c r="DCM5" s="350"/>
      <c r="DCN5" s="350"/>
      <c r="DCO5" s="350"/>
      <c r="DCP5" s="350"/>
      <c r="DCQ5" s="350"/>
      <c r="DCR5" s="350"/>
      <c r="DCS5" s="350"/>
      <c r="DCT5" s="350"/>
      <c r="DCU5" s="350"/>
      <c r="DCV5" s="350"/>
      <c r="DCW5" s="350"/>
      <c r="DCX5" s="350"/>
      <c r="DCY5" s="350"/>
      <c r="DCZ5" s="350"/>
      <c r="DDA5" s="350"/>
      <c r="DDB5" s="350"/>
      <c r="DDC5" s="350"/>
      <c r="DDD5" s="350"/>
      <c r="DDE5" s="350"/>
      <c r="DDF5" s="350"/>
      <c r="DDG5" s="350"/>
      <c r="DDH5" s="350"/>
      <c r="DDI5" s="350"/>
      <c r="DDJ5" s="350"/>
      <c r="DDK5" s="350"/>
      <c r="DDL5" s="350"/>
      <c r="DDM5" s="350"/>
      <c r="DDN5" s="350"/>
      <c r="DDO5" s="350"/>
      <c r="DDP5" s="350"/>
      <c r="DDQ5" s="350"/>
      <c r="DDR5" s="350"/>
      <c r="DDS5" s="350"/>
      <c r="DDT5" s="350"/>
      <c r="DDU5" s="350"/>
      <c r="DDV5" s="350"/>
      <c r="DDW5" s="350"/>
      <c r="DDX5" s="350"/>
      <c r="DDY5" s="350"/>
      <c r="DDZ5" s="350"/>
      <c r="DEA5" s="350"/>
      <c r="DEB5" s="350"/>
      <c r="DEC5" s="350"/>
      <c r="DED5" s="350"/>
      <c r="DEE5" s="350"/>
      <c r="DEF5" s="350"/>
      <c r="DEG5" s="350"/>
      <c r="DEH5" s="350"/>
      <c r="DEI5" s="350"/>
      <c r="DEJ5" s="350"/>
      <c r="DEK5" s="350"/>
      <c r="DEL5" s="350"/>
      <c r="DEM5" s="350"/>
      <c r="DEN5" s="350"/>
      <c r="DEO5" s="350"/>
      <c r="DEP5" s="350"/>
      <c r="DEQ5" s="350"/>
      <c r="DER5" s="350"/>
      <c r="DES5" s="350"/>
      <c r="DET5" s="350"/>
      <c r="DEU5" s="350"/>
      <c r="DEV5" s="350"/>
      <c r="DEW5" s="350"/>
      <c r="DEX5" s="350"/>
      <c r="DEY5" s="350"/>
      <c r="DEZ5" s="350"/>
      <c r="DFA5" s="350"/>
      <c r="DFB5" s="350"/>
      <c r="DFC5" s="350"/>
      <c r="DFD5" s="350"/>
      <c r="DFE5" s="350"/>
      <c r="DFF5" s="350"/>
      <c r="DFG5" s="350"/>
      <c r="DFH5" s="350"/>
      <c r="DFI5" s="350"/>
      <c r="DFJ5" s="350"/>
      <c r="DFK5" s="350"/>
      <c r="DFL5" s="350"/>
      <c r="DFM5" s="350"/>
      <c r="DFN5" s="350"/>
      <c r="DFO5" s="350"/>
      <c r="DFP5" s="350"/>
      <c r="DFQ5" s="350"/>
      <c r="DFR5" s="350"/>
      <c r="DFS5" s="350"/>
      <c r="DFT5" s="350"/>
      <c r="DFU5" s="350"/>
      <c r="DFV5" s="350"/>
      <c r="DFW5" s="350"/>
      <c r="DFX5" s="350"/>
      <c r="DFY5" s="350"/>
      <c r="DFZ5" s="350"/>
      <c r="DGA5" s="350"/>
      <c r="DGB5" s="350"/>
      <c r="DGC5" s="350"/>
      <c r="DGD5" s="350"/>
      <c r="DGE5" s="350"/>
      <c r="DGF5" s="350"/>
      <c r="DGG5" s="350"/>
      <c r="DGH5" s="350"/>
      <c r="DGI5" s="350"/>
      <c r="DGJ5" s="350"/>
      <c r="DGK5" s="350"/>
      <c r="DGL5" s="350"/>
      <c r="DGM5" s="350"/>
      <c r="DGN5" s="350"/>
      <c r="DGO5" s="350"/>
      <c r="DGP5" s="350"/>
      <c r="DGQ5" s="350"/>
      <c r="DGR5" s="350"/>
      <c r="DGS5" s="350"/>
      <c r="DGT5" s="350"/>
      <c r="DGU5" s="350"/>
      <c r="DGV5" s="350"/>
      <c r="DGW5" s="350"/>
      <c r="DGX5" s="350"/>
      <c r="DGY5" s="350"/>
      <c r="DGZ5" s="350"/>
      <c r="DHA5" s="350"/>
      <c r="DHB5" s="350"/>
      <c r="DHC5" s="350"/>
      <c r="DHD5" s="350"/>
      <c r="DHE5" s="350"/>
      <c r="DHF5" s="350"/>
      <c r="DHG5" s="350"/>
      <c r="DHH5" s="350"/>
      <c r="DHI5" s="350"/>
      <c r="DHJ5" s="350"/>
      <c r="DHK5" s="350"/>
      <c r="DHL5" s="350"/>
      <c r="DHM5" s="350"/>
      <c r="DHN5" s="350"/>
      <c r="DHO5" s="350"/>
      <c r="DHP5" s="350"/>
      <c r="DHQ5" s="350"/>
      <c r="DHR5" s="350"/>
      <c r="DHS5" s="350"/>
      <c r="DHT5" s="350"/>
      <c r="DHU5" s="350"/>
      <c r="DHV5" s="350"/>
      <c r="DHW5" s="350"/>
      <c r="DHX5" s="350"/>
      <c r="DHY5" s="350"/>
      <c r="DHZ5" s="350"/>
      <c r="DIA5" s="350"/>
      <c r="DIB5" s="350"/>
      <c r="DIC5" s="350"/>
      <c r="DID5" s="350"/>
      <c r="DIE5" s="350"/>
      <c r="DIF5" s="350"/>
      <c r="DIG5" s="350"/>
      <c r="DIH5" s="350"/>
      <c r="DII5" s="350"/>
      <c r="DIJ5" s="350"/>
      <c r="DIK5" s="350"/>
      <c r="DIL5" s="350"/>
      <c r="DIM5" s="350"/>
      <c r="DIN5" s="350"/>
      <c r="DIO5" s="350"/>
      <c r="DIP5" s="350"/>
      <c r="DIQ5" s="350"/>
      <c r="DIR5" s="350"/>
      <c r="DIS5" s="350"/>
      <c r="DIT5" s="350"/>
      <c r="DIU5" s="350"/>
      <c r="DIV5" s="350"/>
      <c r="DIW5" s="350"/>
      <c r="DIX5" s="350"/>
      <c r="DIY5" s="350"/>
      <c r="DIZ5" s="350"/>
      <c r="DJA5" s="350"/>
      <c r="DJB5" s="350"/>
      <c r="DJC5" s="350"/>
      <c r="DJD5" s="350"/>
      <c r="DJE5" s="350"/>
      <c r="DJF5" s="350"/>
      <c r="DJG5" s="350"/>
      <c r="DJH5" s="350"/>
      <c r="DJI5" s="350"/>
      <c r="DJJ5" s="350"/>
      <c r="DJK5" s="350"/>
      <c r="DJL5" s="350"/>
      <c r="DJM5" s="350"/>
      <c r="DJN5" s="350"/>
      <c r="DJO5" s="350"/>
      <c r="DJP5" s="350"/>
      <c r="DJQ5" s="350"/>
      <c r="DJR5" s="350"/>
      <c r="DJS5" s="350"/>
      <c r="DJT5" s="350"/>
      <c r="DJU5" s="350"/>
      <c r="DJV5" s="350"/>
      <c r="DJW5" s="350"/>
      <c r="DJX5" s="350"/>
      <c r="DJY5" s="350"/>
      <c r="DJZ5" s="350"/>
      <c r="DKA5" s="350"/>
      <c r="DKB5" s="350"/>
      <c r="DKC5" s="350"/>
      <c r="DKD5" s="350"/>
      <c r="DKE5" s="350"/>
      <c r="DKF5" s="350"/>
      <c r="DKG5" s="350"/>
      <c r="DKH5" s="350"/>
      <c r="DKI5" s="350"/>
      <c r="DKJ5" s="350"/>
      <c r="DKK5" s="350"/>
      <c r="DKL5" s="350"/>
      <c r="DKM5" s="350"/>
      <c r="DKN5" s="350"/>
      <c r="DKO5" s="350"/>
      <c r="DKP5" s="350"/>
      <c r="DKQ5" s="350"/>
      <c r="DKR5" s="350"/>
      <c r="DKS5" s="350"/>
      <c r="DKT5" s="350"/>
      <c r="DKU5" s="350"/>
      <c r="DKV5" s="350"/>
      <c r="DKW5" s="350"/>
      <c r="DKX5" s="350"/>
      <c r="DKY5" s="350"/>
      <c r="DKZ5" s="350"/>
      <c r="DLA5" s="350"/>
      <c r="DLB5" s="350"/>
      <c r="DLC5" s="350"/>
      <c r="DLD5" s="350"/>
      <c r="DLE5" s="350"/>
      <c r="DLF5" s="350"/>
      <c r="DLG5" s="350"/>
      <c r="DLH5" s="350"/>
      <c r="DLI5" s="350"/>
      <c r="DLJ5" s="350"/>
      <c r="DLK5" s="350"/>
      <c r="DLL5" s="350"/>
      <c r="DLM5" s="350"/>
      <c r="DLN5" s="350"/>
      <c r="DLO5" s="350"/>
      <c r="DLP5" s="350"/>
      <c r="DLQ5" s="350"/>
      <c r="DLR5" s="350"/>
      <c r="DLS5" s="350"/>
      <c r="DLT5" s="350"/>
      <c r="DLU5" s="350"/>
      <c r="DLV5" s="350"/>
      <c r="DLW5" s="350"/>
      <c r="DLX5" s="350"/>
      <c r="DLY5" s="350"/>
      <c r="DLZ5" s="350"/>
      <c r="DMA5" s="350"/>
      <c r="DMB5" s="350"/>
      <c r="DMC5" s="350"/>
      <c r="DMD5" s="350"/>
      <c r="DME5" s="350"/>
      <c r="DMF5" s="350"/>
      <c r="DMG5" s="350"/>
      <c r="DMH5" s="350"/>
      <c r="DMI5" s="350"/>
      <c r="DMJ5" s="350"/>
      <c r="DMK5" s="350"/>
      <c r="DML5" s="350"/>
      <c r="DMM5" s="350"/>
      <c r="DMN5" s="350"/>
      <c r="DMO5" s="350"/>
      <c r="DMP5" s="350"/>
      <c r="DMQ5" s="350"/>
      <c r="DMR5" s="350"/>
      <c r="DMS5" s="350"/>
      <c r="DMT5" s="350"/>
      <c r="DMU5" s="350"/>
      <c r="DMV5" s="350"/>
      <c r="DMW5" s="350"/>
      <c r="DMX5" s="350"/>
      <c r="DMY5" s="350"/>
      <c r="DMZ5" s="350"/>
      <c r="DNA5" s="350"/>
      <c r="DNB5" s="350"/>
      <c r="DNC5" s="350"/>
      <c r="DND5" s="350"/>
      <c r="DNE5" s="350"/>
      <c r="DNF5" s="350"/>
      <c r="DNG5" s="350"/>
      <c r="DNH5" s="350"/>
      <c r="DNI5" s="350"/>
      <c r="DNJ5" s="350"/>
      <c r="DNK5" s="350"/>
      <c r="DNL5" s="350"/>
      <c r="DNM5" s="350"/>
      <c r="DNN5" s="350"/>
      <c r="DNO5" s="350"/>
      <c r="DNP5" s="350"/>
      <c r="DNQ5" s="350"/>
      <c r="DNR5" s="350"/>
      <c r="DNS5" s="350"/>
      <c r="DNT5" s="350"/>
      <c r="DNU5" s="350"/>
      <c r="DNV5" s="350"/>
      <c r="DNW5" s="350"/>
      <c r="DNX5" s="350"/>
      <c r="DNY5" s="350"/>
      <c r="DNZ5" s="350"/>
      <c r="DOA5" s="350"/>
      <c r="DOB5" s="350"/>
      <c r="DOC5" s="350"/>
      <c r="DOD5" s="350"/>
      <c r="DOE5" s="350"/>
      <c r="DOF5" s="350"/>
      <c r="DOG5" s="350"/>
      <c r="DOH5" s="350"/>
      <c r="DOI5" s="350"/>
      <c r="DOJ5" s="350"/>
      <c r="DOK5" s="350"/>
      <c r="DOL5" s="350"/>
      <c r="DOM5" s="350"/>
      <c r="DON5" s="350"/>
      <c r="DOO5" s="350"/>
      <c r="DOP5" s="350"/>
      <c r="DOQ5" s="350"/>
      <c r="DOR5" s="350"/>
      <c r="DOS5" s="350"/>
      <c r="DOT5" s="350"/>
      <c r="DOU5" s="350"/>
      <c r="DOV5" s="350"/>
      <c r="DOW5" s="350"/>
      <c r="DOX5" s="350"/>
      <c r="DOY5" s="350"/>
      <c r="DOZ5" s="350"/>
      <c r="DPA5" s="350"/>
      <c r="DPB5" s="350"/>
      <c r="DPC5" s="350"/>
      <c r="DPD5" s="350"/>
      <c r="DPE5" s="350"/>
      <c r="DPF5" s="350"/>
      <c r="DPG5" s="350"/>
      <c r="DPH5" s="350"/>
      <c r="DPI5" s="350"/>
      <c r="DPJ5" s="350"/>
      <c r="DPK5" s="350"/>
      <c r="DPL5" s="350"/>
      <c r="DPM5" s="350"/>
      <c r="DPN5" s="350"/>
      <c r="DPO5" s="350"/>
      <c r="DPP5" s="350"/>
      <c r="DPQ5" s="350"/>
      <c r="DPR5" s="350"/>
      <c r="DPS5" s="350"/>
      <c r="DPT5" s="350"/>
      <c r="DPU5" s="350"/>
      <c r="DPV5" s="350"/>
      <c r="DPW5" s="350"/>
      <c r="DPX5" s="350"/>
      <c r="DPY5" s="350"/>
      <c r="DPZ5" s="350"/>
      <c r="DQA5" s="350"/>
      <c r="DQB5" s="350"/>
      <c r="DQC5" s="350"/>
      <c r="DQD5" s="350"/>
      <c r="DQE5" s="350"/>
      <c r="DQF5" s="350"/>
      <c r="DQG5" s="350"/>
      <c r="DQH5" s="350"/>
      <c r="DQI5" s="350"/>
      <c r="DQJ5" s="350"/>
      <c r="DQK5" s="350"/>
      <c r="DQL5" s="350"/>
      <c r="DQM5" s="350"/>
      <c r="DQN5" s="350"/>
      <c r="DQO5" s="350"/>
      <c r="DQP5" s="350"/>
      <c r="DQQ5" s="350"/>
      <c r="DQR5" s="350"/>
      <c r="DQS5" s="350"/>
      <c r="DQT5" s="350"/>
      <c r="DQU5" s="350"/>
      <c r="DQV5" s="350"/>
      <c r="DQW5" s="350"/>
      <c r="DQX5" s="350"/>
      <c r="DQY5" s="350"/>
      <c r="DQZ5" s="350"/>
      <c r="DRA5" s="350"/>
      <c r="DRB5" s="350"/>
      <c r="DRC5" s="350"/>
      <c r="DRD5" s="350"/>
      <c r="DRE5" s="350"/>
      <c r="DRF5" s="350"/>
      <c r="DRG5" s="350"/>
      <c r="DRH5" s="350"/>
      <c r="DRI5" s="350"/>
      <c r="DRJ5" s="350"/>
      <c r="DRK5" s="350"/>
      <c r="DRL5" s="350"/>
      <c r="DRM5" s="350"/>
      <c r="DRN5" s="350"/>
      <c r="DRO5" s="350"/>
      <c r="DRP5" s="350"/>
      <c r="DRQ5" s="350"/>
      <c r="DRR5" s="350"/>
      <c r="DRS5" s="350"/>
      <c r="DRT5" s="350"/>
      <c r="DRU5" s="350"/>
      <c r="DRV5" s="350"/>
      <c r="DRW5" s="350"/>
      <c r="DRX5" s="350"/>
      <c r="DRY5" s="350"/>
      <c r="DRZ5" s="350"/>
      <c r="DSA5" s="350"/>
      <c r="DSB5" s="350"/>
      <c r="DSC5" s="350"/>
      <c r="DSD5" s="350"/>
      <c r="DSE5" s="350"/>
      <c r="DSF5" s="350"/>
      <c r="DSG5" s="350"/>
      <c r="DSH5" s="350"/>
      <c r="DSI5" s="350"/>
      <c r="DSJ5" s="350"/>
      <c r="DSK5" s="350"/>
      <c r="DSL5" s="350"/>
      <c r="DSM5" s="350"/>
      <c r="DSN5" s="350"/>
      <c r="DSO5" s="350"/>
      <c r="DSP5" s="350"/>
      <c r="DSQ5" s="350"/>
      <c r="DSR5" s="350"/>
      <c r="DSS5" s="350"/>
      <c r="DST5" s="350"/>
      <c r="DSU5" s="350"/>
      <c r="DSV5" s="350"/>
      <c r="DSW5" s="350"/>
      <c r="DSX5" s="350"/>
      <c r="DSY5" s="350"/>
      <c r="DSZ5" s="350"/>
      <c r="DTA5" s="350"/>
      <c r="DTB5" s="350"/>
      <c r="DTC5" s="350"/>
      <c r="DTD5" s="350"/>
      <c r="DTE5" s="350"/>
      <c r="DTF5" s="350"/>
      <c r="DTG5" s="350"/>
      <c r="DTH5" s="350"/>
      <c r="DTI5" s="350"/>
      <c r="DTJ5" s="350"/>
      <c r="DTK5" s="350"/>
      <c r="DTL5" s="350"/>
      <c r="DTM5" s="350"/>
      <c r="DTN5" s="350"/>
      <c r="DTO5" s="350"/>
      <c r="DTP5" s="350"/>
      <c r="DTQ5" s="350"/>
      <c r="DTR5" s="350"/>
      <c r="DTS5" s="350"/>
      <c r="DTT5" s="350"/>
      <c r="DTU5" s="350"/>
      <c r="DTV5" s="350"/>
      <c r="DTW5" s="350"/>
      <c r="DTX5" s="350"/>
      <c r="DTY5" s="350"/>
      <c r="DTZ5" s="350"/>
      <c r="DUA5" s="350"/>
      <c r="DUB5" s="350"/>
      <c r="DUC5" s="350"/>
      <c r="DUD5" s="350"/>
      <c r="DUE5" s="350"/>
      <c r="DUF5" s="350"/>
      <c r="DUG5" s="350"/>
      <c r="DUH5" s="350"/>
      <c r="DUI5" s="350"/>
      <c r="DUJ5" s="350"/>
      <c r="DUK5" s="350"/>
      <c r="DUL5" s="350"/>
      <c r="DUM5" s="350"/>
      <c r="DUN5" s="350"/>
      <c r="DUO5" s="350"/>
      <c r="DUP5" s="350"/>
      <c r="DUQ5" s="350"/>
      <c r="DUR5" s="350"/>
      <c r="DUS5" s="350"/>
      <c r="DUT5" s="350"/>
      <c r="DUU5" s="350"/>
      <c r="DUV5" s="350"/>
      <c r="DUW5" s="350"/>
      <c r="DUX5" s="350"/>
      <c r="DUY5" s="350"/>
      <c r="DUZ5" s="350"/>
      <c r="DVA5" s="350"/>
      <c r="DVB5" s="350"/>
      <c r="DVC5" s="350"/>
      <c r="DVD5" s="350"/>
      <c r="DVE5" s="350"/>
      <c r="DVF5" s="350"/>
      <c r="DVG5" s="350"/>
      <c r="DVH5" s="350"/>
      <c r="DVI5" s="350"/>
      <c r="DVJ5" s="350"/>
      <c r="DVK5" s="350"/>
      <c r="DVL5" s="350"/>
      <c r="DVM5" s="350"/>
      <c r="DVN5" s="350"/>
      <c r="DVO5" s="350"/>
      <c r="DVP5" s="350"/>
      <c r="DVQ5" s="350"/>
      <c r="DVR5" s="350"/>
      <c r="DVS5" s="350"/>
      <c r="DVT5" s="350"/>
      <c r="DVU5" s="350"/>
      <c r="DVV5" s="350"/>
      <c r="DVW5" s="350"/>
      <c r="DVX5" s="350"/>
      <c r="DVY5" s="350"/>
      <c r="DVZ5" s="350"/>
      <c r="DWA5" s="350"/>
      <c r="DWB5" s="350"/>
      <c r="DWC5" s="350"/>
      <c r="DWD5" s="350"/>
      <c r="DWE5" s="350"/>
      <c r="DWF5" s="350"/>
      <c r="DWG5" s="350"/>
      <c r="DWH5" s="350"/>
      <c r="DWI5" s="350"/>
      <c r="DWJ5" s="350"/>
      <c r="DWK5" s="350"/>
      <c r="DWL5" s="350"/>
      <c r="DWM5" s="350"/>
      <c r="DWN5" s="350"/>
      <c r="DWO5" s="350"/>
      <c r="DWP5" s="350"/>
      <c r="DWQ5" s="350"/>
      <c r="DWR5" s="350"/>
      <c r="DWS5" s="350"/>
      <c r="DWT5" s="350"/>
      <c r="DWU5" s="350"/>
      <c r="DWV5" s="350"/>
      <c r="DWW5" s="350"/>
      <c r="DWX5" s="350"/>
      <c r="DWY5" s="350"/>
      <c r="DWZ5" s="350"/>
      <c r="DXA5" s="350"/>
      <c r="DXB5" s="350"/>
      <c r="DXC5" s="350"/>
      <c r="DXD5" s="350"/>
      <c r="DXE5" s="350"/>
      <c r="DXF5" s="350"/>
      <c r="DXG5" s="350"/>
      <c r="DXH5" s="350"/>
      <c r="DXI5" s="350"/>
      <c r="DXJ5" s="350"/>
      <c r="DXK5" s="350"/>
      <c r="DXL5" s="350"/>
      <c r="DXM5" s="350"/>
      <c r="DXN5" s="350"/>
      <c r="DXO5" s="350"/>
      <c r="DXP5" s="350"/>
      <c r="DXQ5" s="350"/>
      <c r="DXR5" s="350"/>
      <c r="DXS5" s="350"/>
      <c r="DXT5" s="350"/>
      <c r="DXU5" s="350"/>
      <c r="DXV5" s="350"/>
      <c r="DXW5" s="350"/>
      <c r="DXX5" s="350"/>
      <c r="DXY5" s="350"/>
      <c r="DXZ5" s="350"/>
      <c r="DYA5" s="350"/>
      <c r="DYB5" s="350"/>
      <c r="DYC5" s="350"/>
      <c r="DYD5" s="350"/>
      <c r="DYE5" s="350"/>
      <c r="DYF5" s="350"/>
      <c r="DYG5" s="350"/>
      <c r="DYH5" s="350"/>
      <c r="DYI5" s="350"/>
      <c r="DYJ5" s="350"/>
      <c r="DYK5" s="350"/>
      <c r="DYL5" s="350"/>
      <c r="DYM5" s="350"/>
      <c r="DYN5" s="350"/>
      <c r="DYO5" s="350"/>
      <c r="DYP5" s="350"/>
      <c r="DYQ5" s="350"/>
      <c r="DYR5" s="350"/>
      <c r="DYS5" s="350"/>
      <c r="DYT5" s="350"/>
      <c r="DYU5" s="350"/>
      <c r="DYV5" s="350"/>
      <c r="DYW5" s="350"/>
      <c r="DYX5" s="350"/>
      <c r="DYY5" s="350"/>
      <c r="DYZ5" s="350"/>
      <c r="DZA5" s="350"/>
      <c r="DZB5" s="350"/>
      <c r="DZC5" s="350"/>
      <c r="DZD5" s="350"/>
      <c r="DZE5" s="350"/>
      <c r="DZF5" s="350"/>
      <c r="DZG5" s="350"/>
      <c r="DZH5" s="350"/>
      <c r="DZI5" s="350"/>
      <c r="DZJ5" s="350"/>
      <c r="DZK5" s="350"/>
      <c r="DZL5" s="350"/>
      <c r="DZM5" s="350"/>
      <c r="DZN5" s="350"/>
      <c r="DZO5" s="350"/>
      <c r="DZP5" s="350"/>
      <c r="DZQ5" s="350"/>
      <c r="DZR5" s="350"/>
      <c r="DZS5" s="350"/>
      <c r="DZT5" s="350"/>
      <c r="DZU5" s="350"/>
      <c r="DZV5" s="350"/>
      <c r="DZW5" s="350"/>
      <c r="DZX5" s="350"/>
      <c r="DZY5" s="350"/>
      <c r="DZZ5" s="350"/>
      <c r="EAA5" s="350"/>
      <c r="EAB5" s="350"/>
      <c r="EAC5" s="350"/>
      <c r="EAD5" s="350"/>
      <c r="EAE5" s="350"/>
      <c r="EAF5" s="350"/>
      <c r="EAG5" s="350"/>
      <c r="EAH5" s="350"/>
      <c r="EAI5" s="350"/>
      <c r="EAJ5" s="350"/>
      <c r="EAK5" s="350"/>
      <c r="EAL5" s="350"/>
      <c r="EAM5" s="350"/>
      <c r="EAN5" s="350"/>
      <c r="EAO5" s="350"/>
      <c r="EAP5" s="350"/>
      <c r="EAQ5" s="350"/>
      <c r="EAR5" s="350"/>
      <c r="EAS5" s="350"/>
      <c r="EAT5" s="350"/>
      <c r="EAU5" s="350"/>
      <c r="EAV5" s="350"/>
      <c r="EAW5" s="350"/>
      <c r="EAX5" s="350"/>
      <c r="EAY5" s="350"/>
      <c r="EAZ5" s="350"/>
      <c r="EBA5" s="350"/>
      <c r="EBB5" s="350"/>
      <c r="EBC5" s="350"/>
      <c r="EBD5" s="350"/>
      <c r="EBE5" s="350"/>
      <c r="EBF5" s="350"/>
      <c r="EBG5" s="350"/>
      <c r="EBH5" s="350"/>
      <c r="EBI5" s="350"/>
      <c r="EBJ5" s="350"/>
      <c r="EBK5" s="350"/>
      <c r="EBL5" s="350"/>
      <c r="EBM5" s="350"/>
      <c r="EBN5" s="350"/>
      <c r="EBO5" s="350"/>
      <c r="EBP5" s="350"/>
      <c r="EBQ5" s="350"/>
      <c r="EBR5" s="350"/>
      <c r="EBS5" s="350"/>
      <c r="EBT5" s="350"/>
      <c r="EBU5" s="350"/>
      <c r="EBV5" s="350"/>
      <c r="EBW5" s="350"/>
      <c r="EBX5" s="350"/>
      <c r="EBY5" s="350"/>
      <c r="EBZ5" s="350"/>
      <c r="ECA5" s="350"/>
      <c r="ECB5" s="350"/>
      <c r="ECC5" s="350"/>
      <c r="ECD5" s="350"/>
      <c r="ECE5" s="350"/>
      <c r="ECF5" s="350"/>
      <c r="ECG5" s="350"/>
      <c r="ECH5" s="350"/>
      <c r="ECI5" s="350"/>
      <c r="ECJ5" s="350"/>
      <c r="ECK5" s="350"/>
      <c r="ECL5" s="350"/>
      <c r="ECM5" s="350"/>
      <c r="ECN5" s="350"/>
      <c r="ECO5" s="350"/>
      <c r="ECP5" s="350"/>
      <c r="ECQ5" s="350"/>
      <c r="ECR5" s="350"/>
      <c r="ECS5" s="350"/>
      <c r="ECT5" s="350"/>
      <c r="ECU5" s="350"/>
      <c r="ECV5" s="350"/>
      <c r="ECW5" s="350"/>
      <c r="ECX5" s="350"/>
      <c r="ECY5" s="350"/>
      <c r="ECZ5" s="350"/>
      <c r="EDA5" s="350"/>
      <c r="EDB5" s="350"/>
      <c r="EDC5" s="350"/>
      <c r="EDD5" s="350"/>
      <c r="EDE5" s="350"/>
      <c r="EDF5" s="350"/>
      <c r="EDG5" s="350"/>
      <c r="EDH5" s="350"/>
      <c r="EDI5" s="350"/>
      <c r="EDJ5" s="350"/>
      <c r="EDK5" s="350"/>
      <c r="EDL5" s="350"/>
      <c r="EDM5" s="350"/>
      <c r="EDN5" s="350"/>
      <c r="EDO5" s="350"/>
      <c r="EDP5" s="350"/>
      <c r="EDQ5" s="350"/>
      <c r="EDR5" s="350"/>
      <c r="EDS5" s="350"/>
      <c r="EDT5" s="350"/>
      <c r="EDU5" s="350"/>
      <c r="EDV5" s="350"/>
      <c r="EDW5" s="350"/>
      <c r="EDX5" s="350"/>
      <c r="EDY5" s="350"/>
      <c r="EDZ5" s="350"/>
      <c r="EEA5" s="350"/>
      <c r="EEB5" s="350"/>
      <c r="EEC5" s="350"/>
      <c r="EED5" s="350"/>
      <c r="EEE5" s="350"/>
      <c r="EEF5" s="350"/>
      <c r="EEG5" s="350"/>
      <c r="EEH5" s="350"/>
      <c r="EEI5" s="350"/>
      <c r="EEJ5" s="350"/>
      <c r="EEK5" s="350"/>
      <c r="EEL5" s="350"/>
      <c r="EEM5" s="350"/>
      <c r="EEN5" s="350"/>
      <c r="EEO5" s="350"/>
      <c r="EEP5" s="350"/>
      <c r="EEQ5" s="350"/>
      <c r="EER5" s="350"/>
      <c r="EES5" s="350"/>
      <c r="EET5" s="350"/>
      <c r="EEU5" s="350"/>
      <c r="EEV5" s="350"/>
      <c r="EEW5" s="350"/>
      <c r="EEX5" s="350"/>
      <c r="EEY5" s="350"/>
      <c r="EEZ5" s="350"/>
      <c r="EFA5" s="350"/>
      <c r="EFB5" s="350"/>
      <c r="EFC5" s="350"/>
      <c r="EFD5" s="350"/>
      <c r="EFE5" s="350"/>
      <c r="EFF5" s="350"/>
      <c r="EFG5" s="350"/>
      <c r="EFH5" s="350"/>
      <c r="EFI5" s="350"/>
      <c r="EFJ5" s="350"/>
      <c r="EFK5" s="350"/>
      <c r="EFL5" s="350"/>
      <c r="EFM5" s="350"/>
      <c r="EFN5" s="350"/>
      <c r="EFO5" s="350"/>
      <c r="EFP5" s="350"/>
      <c r="EFQ5" s="350"/>
      <c r="EFR5" s="350"/>
      <c r="EFS5" s="350"/>
      <c r="EFT5" s="350"/>
      <c r="EFU5" s="350"/>
      <c r="EFV5" s="350"/>
      <c r="EFW5" s="350"/>
      <c r="EFX5" s="350"/>
      <c r="EFY5" s="350"/>
      <c r="EFZ5" s="350"/>
      <c r="EGA5" s="350"/>
      <c r="EGB5" s="350"/>
      <c r="EGC5" s="350"/>
      <c r="EGD5" s="350"/>
      <c r="EGE5" s="350"/>
      <c r="EGF5" s="350"/>
      <c r="EGG5" s="350"/>
      <c r="EGH5" s="350"/>
      <c r="EGI5" s="350"/>
      <c r="EGJ5" s="350"/>
      <c r="EGK5" s="350"/>
      <c r="EGL5" s="350"/>
      <c r="EGM5" s="350"/>
      <c r="EGN5" s="350"/>
      <c r="EGO5" s="350"/>
      <c r="EGP5" s="350"/>
      <c r="EGQ5" s="350"/>
      <c r="EGR5" s="350"/>
      <c r="EGS5" s="350"/>
      <c r="EGT5" s="350"/>
      <c r="EGU5" s="350"/>
      <c r="EGV5" s="350"/>
      <c r="EGW5" s="350"/>
      <c r="EGX5" s="350"/>
      <c r="EGY5" s="350"/>
      <c r="EGZ5" s="350"/>
      <c r="EHA5" s="350"/>
      <c r="EHB5" s="350"/>
      <c r="EHC5" s="350"/>
      <c r="EHD5" s="350"/>
      <c r="EHE5" s="350"/>
      <c r="EHF5" s="350"/>
      <c r="EHG5" s="350"/>
      <c r="EHH5" s="350"/>
      <c r="EHI5" s="350"/>
      <c r="EHJ5" s="350"/>
      <c r="EHK5" s="350"/>
      <c r="EHL5" s="350"/>
      <c r="EHM5" s="350"/>
      <c r="EHN5" s="350"/>
      <c r="EHO5" s="350"/>
      <c r="EHP5" s="350"/>
      <c r="EHQ5" s="350"/>
      <c r="EHR5" s="350"/>
      <c r="EHS5" s="350"/>
      <c r="EHT5" s="350"/>
      <c r="EHU5" s="350"/>
      <c r="EHV5" s="350"/>
      <c r="EHW5" s="350"/>
      <c r="EHX5" s="350"/>
      <c r="EHY5" s="350"/>
      <c r="EHZ5" s="350"/>
      <c r="EIA5" s="350"/>
      <c r="EIB5" s="350"/>
      <c r="EIC5" s="350"/>
      <c r="EID5" s="350"/>
      <c r="EIE5" s="350"/>
      <c r="EIF5" s="350"/>
      <c r="EIG5" s="350"/>
      <c r="EIH5" s="350"/>
      <c r="EII5" s="350"/>
      <c r="EIJ5" s="350"/>
      <c r="EIK5" s="350"/>
      <c r="EIL5" s="350"/>
      <c r="EIM5" s="350"/>
      <c r="EIN5" s="350"/>
      <c r="EIO5" s="350"/>
      <c r="EIP5" s="350"/>
      <c r="EIQ5" s="350"/>
      <c r="EIR5" s="350"/>
      <c r="EIS5" s="350"/>
      <c r="EIT5" s="350"/>
      <c r="EIU5" s="350"/>
      <c r="EIV5" s="350"/>
      <c r="EIW5" s="350"/>
      <c r="EIX5" s="350"/>
      <c r="EIY5" s="350"/>
      <c r="EIZ5" s="350"/>
      <c r="EJA5" s="350"/>
      <c r="EJB5" s="350"/>
      <c r="EJC5" s="350"/>
      <c r="EJD5" s="350"/>
      <c r="EJE5" s="350"/>
      <c r="EJF5" s="350"/>
      <c r="EJG5" s="350"/>
      <c r="EJH5" s="350"/>
      <c r="EJI5" s="350"/>
      <c r="EJJ5" s="350"/>
      <c r="EJK5" s="350"/>
      <c r="EJL5" s="350"/>
      <c r="EJM5" s="350"/>
      <c r="EJN5" s="350"/>
      <c r="EJO5" s="350"/>
      <c r="EJP5" s="350"/>
      <c r="EJQ5" s="350"/>
      <c r="EJR5" s="350"/>
      <c r="EJS5" s="350"/>
      <c r="EJT5" s="350"/>
      <c r="EJU5" s="350"/>
      <c r="EJV5" s="350"/>
      <c r="EJW5" s="350"/>
      <c r="EJX5" s="350"/>
      <c r="EJY5" s="350"/>
      <c r="EJZ5" s="350"/>
      <c r="EKA5" s="350"/>
      <c r="EKB5" s="350"/>
      <c r="EKC5" s="350"/>
      <c r="EKD5" s="350"/>
      <c r="EKE5" s="350"/>
      <c r="EKF5" s="350"/>
      <c r="EKG5" s="350"/>
      <c r="EKH5" s="350"/>
      <c r="EKI5" s="350"/>
      <c r="EKJ5" s="350"/>
      <c r="EKK5" s="350"/>
      <c r="EKL5" s="350"/>
      <c r="EKM5" s="350"/>
      <c r="EKN5" s="350"/>
      <c r="EKO5" s="350"/>
      <c r="EKP5" s="350"/>
      <c r="EKQ5" s="350"/>
      <c r="EKR5" s="350"/>
      <c r="EKS5" s="350"/>
      <c r="EKT5" s="350"/>
      <c r="EKU5" s="350"/>
      <c r="EKV5" s="350"/>
      <c r="EKW5" s="350"/>
      <c r="EKX5" s="350"/>
      <c r="EKY5" s="350"/>
      <c r="EKZ5" s="350"/>
      <c r="ELA5" s="350"/>
      <c r="ELB5" s="350"/>
      <c r="ELC5" s="350"/>
      <c r="ELD5" s="350"/>
      <c r="ELE5" s="350"/>
      <c r="ELF5" s="350"/>
      <c r="ELG5" s="350"/>
      <c r="ELH5" s="350"/>
      <c r="ELI5" s="350"/>
      <c r="ELJ5" s="350"/>
      <c r="ELK5" s="350"/>
      <c r="ELL5" s="350"/>
      <c r="ELM5" s="350"/>
      <c r="ELN5" s="350"/>
      <c r="ELO5" s="350"/>
      <c r="ELP5" s="350"/>
      <c r="ELQ5" s="350"/>
      <c r="ELR5" s="350"/>
      <c r="ELS5" s="350"/>
      <c r="ELT5" s="350"/>
      <c r="ELU5" s="350"/>
      <c r="ELV5" s="350"/>
      <c r="ELW5" s="350"/>
      <c r="ELX5" s="350"/>
      <c r="ELY5" s="350"/>
      <c r="ELZ5" s="350"/>
      <c r="EMA5" s="350"/>
      <c r="EMB5" s="350"/>
      <c r="EMC5" s="350"/>
      <c r="EMD5" s="350"/>
      <c r="EME5" s="350"/>
      <c r="EMF5" s="350"/>
      <c r="EMG5" s="350"/>
      <c r="EMH5" s="350"/>
      <c r="EMI5" s="350"/>
      <c r="EMJ5" s="350"/>
      <c r="EMK5" s="350"/>
      <c r="EML5" s="350"/>
      <c r="EMM5" s="350"/>
      <c r="EMN5" s="350"/>
      <c r="EMO5" s="350"/>
      <c r="EMP5" s="350"/>
      <c r="EMQ5" s="350"/>
      <c r="EMR5" s="350"/>
      <c r="EMS5" s="350"/>
      <c r="EMT5" s="350"/>
      <c r="EMU5" s="350"/>
      <c r="EMV5" s="350"/>
      <c r="EMW5" s="350"/>
      <c r="EMX5" s="350"/>
      <c r="EMY5" s="350"/>
      <c r="EMZ5" s="350"/>
      <c r="ENA5" s="350"/>
      <c r="ENB5" s="350"/>
      <c r="ENC5" s="350"/>
      <c r="END5" s="350"/>
      <c r="ENE5" s="350"/>
      <c r="ENF5" s="350"/>
      <c r="ENG5" s="350"/>
      <c r="ENH5" s="350"/>
      <c r="ENI5" s="350"/>
      <c r="ENJ5" s="350"/>
      <c r="ENK5" s="350"/>
      <c r="ENL5" s="350"/>
      <c r="ENM5" s="350"/>
      <c r="ENN5" s="350"/>
      <c r="ENO5" s="350"/>
      <c r="ENP5" s="350"/>
      <c r="ENQ5" s="350"/>
      <c r="ENR5" s="350"/>
      <c r="ENS5" s="350"/>
      <c r="ENT5" s="350"/>
      <c r="ENU5" s="350"/>
      <c r="ENV5" s="350"/>
      <c r="ENW5" s="350"/>
      <c r="ENX5" s="350"/>
      <c r="ENY5" s="350"/>
      <c r="ENZ5" s="350"/>
      <c r="EOA5" s="350"/>
      <c r="EOB5" s="350"/>
      <c r="EOC5" s="350"/>
      <c r="EOD5" s="350"/>
      <c r="EOE5" s="350"/>
      <c r="EOF5" s="350"/>
      <c r="EOG5" s="350"/>
      <c r="EOH5" s="350"/>
      <c r="EOI5" s="350"/>
      <c r="EOJ5" s="350"/>
      <c r="EOK5" s="350"/>
      <c r="EOL5" s="350"/>
      <c r="EOM5" s="350"/>
      <c r="EON5" s="350"/>
      <c r="EOO5" s="350"/>
      <c r="EOP5" s="350"/>
      <c r="EOQ5" s="350"/>
      <c r="EOR5" s="350"/>
      <c r="EOS5" s="350"/>
      <c r="EOT5" s="350"/>
      <c r="EOU5" s="350"/>
      <c r="EOV5" s="350"/>
      <c r="EOW5" s="350"/>
      <c r="EOX5" s="350"/>
      <c r="EOY5" s="350"/>
      <c r="EOZ5" s="350"/>
      <c r="EPA5" s="350"/>
      <c r="EPB5" s="350"/>
      <c r="EPC5" s="350"/>
      <c r="EPD5" s="350"/>
      <c r="EPE5" s="350"/>
      <c r="EPF5" s="350"/>
      <c r="EPG5" s="350"/>
      <c r="EPH5" s="350"/>
      <c r="EPI5" s="350"/>
      <c r="EPJ5" s="350"/>
      <c r="EPK5" s="350"/>
      <c r="EPL5" s="350"/>
      <c r="EPM5" s="350"/>
      <c r="EPN5" s="350"/>
      <c r="EPO5" s="350"/>
      <c r="EPP5" s="350"/>
      <c r="EPQ5" s="350"/>
      <c r="EPR5" s="350"/>
      <c r="EPS5" s="350"/>
      <c r="EPT5" s="350"/>
      <c r="EPU5" s="350"/>
      <c r="EPV5" s="350"/>
      <c r="EPW5" s="350"/>
      <c r="EPX5" s="350"/>
      <c r="EPY5" s="350"/>
      <c r="EPZ5" s="350"/>
      <c r="EQA5" s="350"/>
      <c r="EQB5" s="350"/>
      <c r="EQC5" s="350"/>
      <c r="EQD5" s="350"/>
      <c r="EQE5" s="350"/>
      <c r="EQF5" s="350"/>
      <c r="EQG5" s="350"/>
      <c r="EQH5" s="350"/>
      <c r="EQI5" s="350"/>
      <c r="EQJ5" s="350"/>
      <c r="EQK5" s="350"/>
      <c r="EQL5" s="350"/>
      <c r="EQM5" s="350"/>
      <c r="EQN5" s="350"/>
      <c r="EQO5" s="350"/>
      <c r="EQP5" s="350"/>
      <c r="EQQ5" s="350"/>
      <c r="EQR5" s="350"/>
      <c r="EQS5" s="350"/>
      <c r="EQT5" s="350"/>
      <c r="EQU5" s="350"/>
      <c r="EQV5" s="350"/>
      <c r="EQW5" s="350"/>
      <c r="EQX5" s="350"/>
      <c r="EQY5" s="350"/>
      <c r="EQZ5" s="350"/>
      <c r="ERA5" s="350"/>
      <c r="ERB5" s="350"/>
      <c r="ERC5" s="350"/>
      <c r="ERD5" s="350"/>
      <c r="ERE5" s="350"/>
      <c r="ERF5" s="350"/>
      <c r="ERG5" s="350"/>
      <c r="ERH5" s="350"/>
      <c r="ERI5" s="350"/>
      <c r="ERJ5" s="350"/>
      <c r="ERK5" s="350"/>
      <c r="ERL5" s="350"/>
      <c r="ERM5" s="350"/>
      <c r="ERN5" s="350"/>
      <c r="ERO5" s="350"/>
      <c r="ERP5" s="350"/>
      <c r="ERQ5" s="350"/>
      <c r="ERR5" s="350"/>
      <c r="ERS5" s="350"/>
      <c r="ERT5" s="350"/>
      <c r="ERU5" s="350"/>
      <c r="ERV5" s="350"/>
      <c r="ERW5" s="350"/>
      <c r="ERX5" s="350"/>
      <c r="ERY5" s="350"/>
      <c r="ERZ5" s="350"/>
      <c r="ESA5" s="350"/>
      <c r="ESB5" s="350"/>
      <c r="ESC5" s="350"/>
      <c r="ESD5" s="350"/>
      <c r="ESE5" s="350"/>
      <c r="ESF5" s="350"/>
      <c r="ESG5" s="350"/>
      <c r="ESH5" s="350"/>
      <c r="ESI5" s="350"/>
      <c r="ESJ5" s="350"/>
      <c r="ESK5" s="350"/>
      <c r="ESL5" s="350"/>
      <c r="ESM5" s="350"/>
      <c r="ESN5" s="350"/>
      <c r="ESO5" s="350"/>
      <c r="ESP5" s="350"/>
      <c r="ESQ5" s="350"/>
      <c r="ESR5" s="350"/>
      <c r="ESS5" s="350"/>
      <c r="EST5" s="350"/>
      <c r="ESU5" s="350"/>
      <c r="ESV5" s="350"/>
      <c r="ESW5" s="350"/>
      <c r="ESX5" s="350"/>
      <c r="ESY5" s="350"/>
      <c r="ESZ5" s="350"/>
      <c r="ETA5" s="350"/>
      <c r="ETB5" s="350"/>
      <c r="ETC5" s="350"/>
      <c r="ETD5" s="350"/>
      <c r="ETE5" s="350"/>
      <c r="ETF5" s="350"/>
      <c r="ETG5" s="350"/>
      <c r="ETH5" s="350"/>
      <c r="ETI5" s="350"/>
      <c r="ETJ5" s="350"/>
      <c r="ETK5" s="350"/>
      <c r="ETL5" s="350"/>
      <c r="ETM5" s="350"/>
      <c r="ETN5" s="350"/>
      <c r="ETO5" s="350"/>
      <c r="ETP5" s="350"/>
      <c r="ETQ5" s="350"/>
      <c r="ETR5" s="350"/>
      <c r="ETS5" s="350"/>
      <c r="ETT5" s="350"/>
      <c r="ETU5" s="350"/>
      <c r="ETV5" s="350"/>
      <c r="ETW5" s="350"/>
      <c r="ETX5" s="350"/>
      <c r="ETY5" s="350"/>
      <c r="ETZ5" s="350"/>
      <c r="EUA5" s="350"/>
      <c r="EUB5" s="350"/>
      <c r="EUC5" s="350"/>
      <c r="EUD5" s="350"/>
      <c r="EUE5" s="350"/>
      <c r="EUF5" s="350"/>
      <c r="EUG5" s="350"/>
      <c r="EUH5" s="350"/>
      <c r="EUI5" s="350"/>
      <c r="EUJ5" s="350"/>
      <c r="EUK5" s="350"/>
      <c r="EUL5" s="350"/>
      <c r="EUM5" s="350"/>
      <c r="EUN5" s="350"/>
      <c r="EUO5" s="350"/>
      <c r="EUP5" s="350"/>
      <c r="EUQ5" s="350"/>
      <c r="EUR5" s="350"/>
      <c r="EUS5" s="350"/>
      <c r="EUT5" s="350"/>
      <c r="EUU5" s="350"/>
      <c r="EUV5" s="350"/>
      <c r="EUW5" s="350"/>
      <c r="EUX5" s="350"/>
      <c r="EUY5" s="350"/>
      <c r="EUZ5" s="350"/>
      <c r="EVA5" s="350"/>
      <c r="EVB5" s="350"/>
      <c r="EVC5" s="350"/>
      <c r="EVD5" s="350"/>
      <c r="EVE5" s="350"/>
      <c r="EVF5" s="350"/>
      <c r="EVG5" s="350"/>
      <c r="EVH5" s="350"/>
      <c r="EVI5" s="350"/>
      <c r="EVJ5" s="350"/>
      <c r="EVK5" s="350"/>
      <c r="EVL5" s="350"/>
      <c r="EVM5" s="350"/>
      <c r="EVN5" s="350"/>
      <c r="EVO5" s="350"/>
      <c r="EVP5" s="350"/>
      <c r="EVQ5" s="350"/>
      <c r="EVR5" s="350"/>
      <c r="EVS5" s="350"/>
      <c r="EVT5" s="350"/>
      <c r="EVU5" s="350"/>
      <c r="EVV5" s="350"/>
      <c r="EVW5" s="350"/>
      <c r="EVX5" s="350"/>
      <c r="EVY5" s="350"/>
      <c r="EVZ5" s="350"/>
      <c r="EWA5" s="350"/>
      <c r="EWB5" s="350"/>
      <c r="EWC5" s="350"/>
      <c r="EWD5" s="350"/>
      <c r="EWE5" s="350"/>
      <c r="EWF5" s="350"/>
      <c r="EWG5" s="350"/>
      <c r="EWH5" s="350"/>
      <c r="EWI5" s="350"/>
      <c r="EWJ5" s="350"/>
      <c r="EWK5" s="350"/>
      <c r="EWL5" s="350"/>
      <c r="EWM5" s="350"/>
      <c r="EWN5" s="350"/>
      <c r="EWO5" s="350"/>
      <c r="EWP5" s="350"/>
      <c r="EWQ5" s="350"/>
      <c r="EWR5" s="350"/>
      <c r="EWS5" s="350"/>
      <c r="EWT5" s="350"/>
      <c r="EWU5" s="350"/>
      <c r="EWV5" s="350"/>
      <c r="EWW5" s="350"/>
      <c r="EWX5" s="350"/>
      <c r="EWY5" s="350"/>
      <c r="EWZ5" s="350"/>
      <c r="EXA5" s="350"/>
      <c r="EXB5" s="350"/>
      <c r="EXC5" s="350"/>
      <c r="EXD5" s="350"/>
      <c r="EXE5" s="350"/>
      <c r="EXF5" s="350"/>
      <c r="EXG5" s="350"/>
      <c r="EXH5" s="350"/>
      <c r="EXI5" s="350"/>
      <c r="EXJ5" s="350"/>
      <c r="EXK5" s="350"/>
      <c r="EXL5" s="350"/>
      <c r="EXM5" s="350"/>
      <c r="EXN5" s="350"/>
      <c r="EXO5" s="350"/>
      <c r="EXP5" s="350"/>
      <c r="EXQ5" s="350"/>
      <c r="EXR5" s="350"/>
      <c r="EXS5" s="350"/>
      <c r="EXT5" s="350"/>
      <c r="EXU5" s="350"/>
      <c r="EXV5" s="350"/>
      <c r="EXW5" s="350"/>
      <c r="EXX5" s="350"/>
      <c r="EXY5" s="350"/>
      <c r="EXZ5" s="350"/>
      <c r="EYA5" s="350"/>
      <c r="EYB5" s="350"/>
      <c r="EYC5" s="350"/>
      <c r="EYD5" s="350"/>
      <c r="EYE5" s="350"/>
      <c r="EYF5" s="350"/>
      <c r="EYG5" s="350"/>
      <c r="EYH5" s="350"/>
      <c r="EYI5" s="350"/>
      <c r="EYJ5" s="350"/>
      <c r="EYK5" s="350"/>
      <c r="EYL5" s="350"/>
      <c r="EYM5" s="350"/>
      <c r="EYN5" s="350"/>
      <c r="EYO5" s="350"/>
      <c r="EYP5" s="350"/>
      <c r="EYQ5" s="350"/>
      <c r="EYR5" s="350"/>
      <c r="EYS5" s="350"/>
      <c r="EYT5" s="350"/>
      <c r="EYU5" s="350"/>
      <c r="EYV5" s="350"/>
      <c r="EYW5" s="350"/>
      <c r="EYX5" s="350"/>
      <c r="EYY5" s="350"/>
      <c r="EYZ5" s="350"/>
      <c r="EZA5" s="350"/>
      <c r="EZB5" s="350"/>
      <c r="EZC5" s="350"/>
      <c r="EZD5" s="350"/>
      <c r="EZE5" s="350"/>
      <c r="EZF5" s="350"/>
      <c r="EZG5" s="350"/>
      <c r="EZH5" s="350"/>
      <c r="EZI5" s="350"/>
      <c r="EZJ5" s="350"/>
      <c r="EZK5" s="350"/>
      <c r="EZL5" s="350"/>
      <c r="EZM5" s="350"/>
      <c r="EZN5" s="350"/>
      <c r="EZO5" s="350"/>
      <c r="EZP5" s="350"/>
      <c r="EZQ5" s="350"/>
      <c r="EZR5" s="350"/>
      <c r="EZS5" s="350"/>
      <c r="EZT5" s="350"/>
      <c r="EZU5" s="350"/>
      <c r="EZV5" s="350"/>
      <c r="EZW5" s="350"/>
      <c r="EZX5" s="350"/>
      <c r="EZY5" s="350"/>
      <c r="EZZ5" s="350"/>
      <c r="FAA5" s="350"/>
      <c r="FAB5" s="350"/>
      <c r="FAC5" s="350"/>
      <c r="FAD5" s="350"/>
      <c r="FAE5" s="350"/>
      <c r="FAF5" s="350"/>
      <c r="FAG5" s="350"/>
      <c r="FAH5" s="350"/>
      <c r="FAI5" s="350"/>
      <c r="FAJ5" s="350"/>
      <c r="FAK5" s="350"/>
      <c r="FAL5" s="350"/>
      <c r="FAM5" s="350"/>
      <c r="FAN5" s="350"/>
      <c r="FAO5" s="350"/>
      <c r="FAP5" s="350"/>
      <c r="FAQ5" s="350"/>
      <c r="FAR5" s="350"/>
      <c r="FAS5" s="350"/>
      <c r="FAT5" s="350"/>
      <c r="FAU5" s="350"/>
      <c r="FAV5" s="350"/>
      <c r="FAW5" s="350"/>
      <c r="FAX5" s="350"/>
      <c r="FAY5" s="350"/>
      <c r="FAZ5" s="350"/>
      <c r="FBA5" s="350"/>
      <c r="FBB5" s="350"/>
      <c r="FBC5" s="350"/>
      <c r="FBD5" s="350"/>
      <c r="FBE5" s="350"/>
      <c r="FBF5" s="350"/>
      <c r="FBG5" s="350"/>
      <c r="FBH5" s="350"/>
      <c r="FBI5" s="350"/>
      <c r="FBJ5" s="350"/>
      <c r="FBK5" s="350"/>
      <c r="FBL5" s="350"/>
      <c r="FBM5" s="350"/>
      <c r="FBN5" s="350"/>
      <c r="FBO5" s="350"/>
      <c r="FBP5" s="350"/>
      <c r="FBQ5" s="350"/>
      <c r="FBR5" s="350"/>
      <c r="FBS5" s="350"/>
      <c r="FBT5" s="350"/>
      <c r="FBU5" s="350"/>
      <c r="FBV5" s="350"/>
      <c r="FBW5" s="350"/>
      <c r="FBX5" s="350"/>
      <c r="FBY5" s="350"/>
      <c r="FBZ5" s="350"/>
      <c r="FCA5" s="350"/>
      <c r="FCB5" s="350"/>
      <c r="FCC5" s="350"/>
      <c r="FCD5" s="350"/>
      <c r="FCE5" s="350"/>
      <c r="FCF5" s="350"/>
      <c r="FCG5" s="350"/>
      <c r="FCH5" s="350"/>
      <c r="FCI5" s="350"/>
      <c r="FCJ5" s="350"/>
      <c r="FCK5" s="350"/>
      <c r="FCL5" s="350"/>
      <c r="FCM5" s="350"/>
      <c r="FCN5" s="350"/>
      <c r="FCO5" s="350"/>
      <c r="FCP5" s="350"/>
      <c r="FCQ5" s="350"/>
      <c r="FCR5" s="350"/>
      <c r="FCS5" s="350"/>
      <c r="FCT5" s="350"/>
      <c r="FCU5" s="350"/>
      <c r="FCV5" s="350"/>
      <c r="FCW5" s="350"/>
      <c r="FCX5" s="350"/>
      <c r="FCY5" s="350"/>
      <c r="FCZ5" s="350"/>
      <c r="FDA5" s="350"/>
      <c r="FDB5" s="350"/>
      <c r="FDC5" s="350"/>
      <c r="FDD5" s="350"/>
      <c r="FDE5" s="350"/>
      <c r="FDF5" s="350"/>
      <c r="FDG5" s="350"/>
      <c r="FDH5" s="350"/>
      <c r="FDI5" s="350"/>
      <c r="FDJ5" s="350"/>
      <c r="FDK5" s="350"/>
      <c r="FDL5" s="350"/>
      <c r="FDM5" s="350"/>
      <c r="FDN5" s="350"/>
      <c r="FDO5" s="350"/>
      <c r="FDP5" s="350"/>
      <c r="FDQ5" s="350"/>
      <c r="FDR5" s="350"/>
      <c r="FDS5" s="350"/>
      <c r="FDT5" s="350"/>
      <c r="FDU5" s="350"/>
      <c r="FDV5" s="350"/>
      <c r="FDW5" s="350"/>
      <c r="FDX5" s="350"/>
      <c r="FDY5" s="350"/>
      <c r="FDZ5" s="350"/>
      <c r="FEA5" s="350"/>
      <c r="FEB5" s="350"/>
      <c r="FEC5" s="350"/>
      <c r="FED5" s="350"/>
      <c r="FEE5" s="350"/>
      <c r="FEF5" s="350"/>
      <c r="FEG5" s="350"/>
      <c r="FEH5" s="350"/>
      <c r="FEI5" s="350"/>
      <c r="FEJ5" s="350"/>
      <c r="FEK5" s="350"/>
      <c r="FEL5" s="350"/>
      <c r="FEM5" s="350"/>
      <c r="FEN5" s="350"/>
      <c r="FEO5" s="350"/>
      <c r="FEP5" s="350"/>
      <c r="FEQ5" s="350"/>
      <c r="FER5" s="350"/>
      <c r="FES5" s="350"/>
      <c r="FET5" s="350"/>
      <c r="FEU5" s="350"/>
      <c r="FEV5" s="350"/>
      <c r="FEW5" s="350"/>
      <c r="FEX5" s="350"/>
      <c r="FEY5" s="350"/>
      <c r="FEZ5" s="350"/>
      <c r="FFA5" s="350"/>
      <c r="FFB5" s="350"/>
      <c r="FFC5" s="350"/>
      <c r="FFD5" s="350"/>
      <c r="FFE5" s="350"/>
      <c r="FFF5" s="350"/>
      <c r="FFG5" s="350"/>
      <c r="FFH5" s="350"/>
      <c r="FFI5" s="350"/>
      <c r="FFJ5" s="350"/>
      <c r="FFK5" s="350"/>
      <c r="FFL5" s="350"/>
      <c r="FFM5" s="350"/>
      <c r="FFN5" s="350"/>
      <c r="FFO5" s="350"/>
      <c r="FFP5" s="350"/>
      <c r="FFQ5" s="350"/>
      <c r="FFR5" s="350"/>
      <c r="FFS5" s="350"/>
      <c r="FFT5" s="350"/>
      <c r="FFU5" s="350"/>
      <c r="FFV5" s="350"/>
      <c r="FFW5" s="350"/>
      <c r="FFX5" s="350"/>
      <c r="FFY5" s="350"/>
      <c r="FFZ5" s="350"/>
      <c r="FGA5" s="350"/>
      <c r="FGB5" s="350"/>
      <c r="FGC5" s="350"/>
      <c r="FGD5" s="350"/>
      <c r="FGE5" s="350"/>
      <c r="FGF5" s="350"/>
      <c r="FGG5" s="350"/>
      <c r="FGH5" s="350"/>
      <c r="FGI5" s="350"/>
      <c r="FGJ5" s="350"/>
      <c r="FGK5" s="350"/>
      <c r="FGL5" s="350"/>
      <c r="FGM5" s="350"/>
      <c r="FGN5" s="350"/>
      <c r="FGO5" s="350"/>
      <c r="FGP5" s="350"/>
      <c r="FGQ5" s="350"/>
      <c r="FGR5" s="350"/>
      <c r="FGS5" s="350"/>
      <c r="FGT5" s="350"/>
      <c r="FGU5" s="350"/>
      <c r="FGV5" s="350"/>
      <c r="FGW5" s="350"/>
      <c r="FGX5" s="350"/>
      <c r="FGY5" s="350"/>
      <c r="FGZ5" s="350"/>
      <c r="FHA5" s="350"/>
      <c r="FHB5" s="350"/>
      <c r="FHC5" s="350"/>
      <c r="FHD5" s="350"/>
      <c r="FHE5" s="350"/>
      <c r="FHF5" s="350"/>
      <c r="FHG5" s="350"/>
      <c r="FHH5" s="350"/>
      <c r="FHI5" s="350"/>
      <c r="FHJ5" s="350"/>
      <c r="FHK5" s="350"/>
      <c r="FHL5" s="350"/>
      <c r="FHM5" s="350"/>
      <c r="FHN5" s="350"/>
      <c r="FHO5" s="350"/>
      <c r="FHP5" s="350"/>
      <c r="FHQ5" s="350"/>
      <c r="FHR5" s="350"/>
      <c r="FHS5" s="350"/>
      <c r="FHT5" s="350"/>
      <c r="FHU5" s="350"/>
      <c r="FHV5" s="350"/>
      <c r="FHW5" s="350"/>
      <c r="FHX5" s="350"/>
      <c r="FHY5" s="350"/>
      <c r="FHZ5" s="350"/>
      <c r="FIA5" s="350"/>
      <c r="FIB5" s="350"/>
      <c r="FIC5" s="350"/>
      <c r="FID5" s="350"/>
      <c r="FIE5" s="350"/>
      <c r="FIF5" s="350"/>
      <c r="FIG5" s="350"/>
      <c r="FIH5" s="350"/>
      <c r="FII5" s="350"/>
      <c r="FIJ5" s="350"/>
      <c r="FIK5" s="350"/>
      <c r="FIL5" s="350"/>
      <c r="FIM5" s="350"/>
      <c r="FIN5" s="350"/>
      <c r="FIO5" s="350"/>
      <c r="FIP5" s="350"/>
      <c r="FIQ5" s="350"/>
      <c r="FIR5" s="350"/>
      <c r="FIS5" s="350"/>
      <c r="FIT5" s="350"/>
      <c r="FIU5" s="350"/>
      <c r="FIV5" s="350"/>
      <c r="FIW5" s="350"/>
      <c r="FIX5" s="350"/>
      <c r="FIY5" s="350"/>
      <c r="FIZ5" s="350"/>
      <c r="FJA5" s="350"/>
      <c r="FJB5" s="350"/>
      <c r="FJC5" s="350"/>
      <c r="FJD5" s="350"/>
      <c r="FJE5" s="350"/>
      <c r="FJF5" s="350"/>
      <c r="FJG5" s="350"/>
      <c r="FJH5" s="350"/>
      <c r="FJI5" s="350"/>
      <c r="FJJ5" s="350"/>
      <c r="FJK5" s="350"/>
      <c r="FJL5" s="350"/>
      <c r="FJM5" s="350"/>
      <c r="FJN5" s="350"/>
      <c r="FJO5" s="350"/>
      <c r="FJP5" s="350"/>
      <c r="FJQ5" s="350"/>
      <c r="FJR5" s="350"/>
      <c r="FJS5" s="350"/>
      <c r="FJT5" s="350"/>
      <c r="FJU5" s="350"/>
      <c r="FJV5" s="350"/>
      <c r="FJW5" s="350"/>
      <c r="FJX5" s="350"/>
      <c r="FJY5" s="350"/>
      <c r="FJZ5" s="350"/>
      <c r="FKA5" s="350"/>
      <c r="FKB5" s="350"/>
      <c r="FKC5" s="350"/>
      <c r="FKD5" s="350"/>
      <c r="FKE5" s="350"/>
      <c r="FKF5" s="350"/>
      <c r="FKG5" s="350"/>
      <c r="FKH5" s="350"/>
      <c r="FKI5" s="350"/>
      <c r="FKJ5" s="350"/>
      <c r="FKK5" s="350"/>
      <c r="FKL5" s="350"/>
      <c r="FKM5" s="350"/>
      <c r="FKN5" s="350"/>
      <c r="FKO5" s="350"/>
      <c r="FKP5" s="350"/>
      <c r="FKQ5" s="350"/>
      <c r="FKR5" s="350"/>
      <c r="FKS5" s="350"/>
      <c r="FKT5" s="350"/>
      <c r="FKU5" s="350"/>
      <c r="FKV5" s="350"/>
      <c r="FKW5" s="350"/>
      <c r="FKX5" s="350"/>
      <c r="FKY5" s="350"/>
      <c r="FKZ5" s="350"/>
      <c r="FLA5" s="350"/>
      <c r="FLB5" s="350"/>
      <c r="FLC5" s="350"/>
      <c r="FLD5" s="350"/>
      <c r="FLE5" s="350"/>
      <c r="FLF5" s="350"/>
      <c r="FLG5" s="350"/>
      <c r="FLH5" s="350"/>
      <c r="FLI5" s="350"/>
      <c r="FLJ5" s="350"/>
      <c r="FLK5" s="350"/>
      <c r="FLL5" s="350"/>
      <c r="FLM5" s="350"/>
      <c r="FLN5" s="350"/>
      <c r="FLO5" s="350"/>
      <c r="FLP5" s="350"/>
      <c r="FLQ5" s="350"/>
      <c r="FLR5" s="350"/>
      <c r="FLS5" s="350"/>
      <c r="FLT5" s="350"/>
      <c r="FLU5" s="350"/>
      <c r="FLV5" s="350"/>
      <c r="FLW5" s="350"/>
      <c r="FLX5" s="350"/>
      <c r="FLY5" s="350"/>
      <c r="FLZ5" s="350"/>
      <c r="FMA5" s="350"/>
      <c r="FMB5" s="350"/>
      <c r="FMC5" s="350"/>
      <c r="FMD5" s="350"/>
      <c r="FME5" s="350"/>
      <c r="FMF5" s="350"/>
      <c r="FMG5" s="350"/>
      <c r="FMH5" s="350"/>
      <c r="FMI5" s="350"/>
      <c r="FMJ5" s="350"/>
      <c r="FMK5" s="350"/>
      <c r="FML5" s="350"/>
      <c r="FMM5" s="350"/>
      <c r="FMN5" s="350"/>
      <c r="FMO5" s="350"/>
      <c r="FMP5" s="350"/>
      <c r="FMQ5" s="350"/>
      <c r="FMR5" s="350"/>
      <c r="FMS5" s="350"/>
      <c r="FMT5" s="350"/>
      <c r="FMU5" s="350"/>
      <c r="FMV5" s="350"/>
      <c r="FMW5" s="350"/>
      <c r="FMX5" s="350"/>
      <c r="FMY5" s="350"/>
      <c r="FMZ5" s="350"/>
      <c r="FNA5" s="350"/>
      <c r="FNB5" s="350"/>
      <c r="FNC5" s="350"/>
      <c r="FND5" s="350"/>
      <c r="FNE5" s="350"/>
      <c r="FNF5" s="350"/>
      <c r="FNG5" s="350"/>
      <c r="FNH5" s="350"/>
      <c r="FNI5" s="350"/>
      <c r="FNJ5" s="350"/>
      <c r="FNK5" s="350"/>
      <c r="FNL5" s="350"/>
      <c r="FNM5" s="350"/>
      <c r="FNN5" s="350"/>
      <c r="FNO5" s="350"/>
      <c r="FNP5" s="350"/>
      <c r="FNQ5" s="350"/>
      <c r="FNR5" s="350"/>
      <c r="FNS5" s="350"/>
      <c r="FNT5" s="350"/>
      <c r="FNU5" s="350"/>
      <c r="FNV5" s="350"/>
      <c r="FNW5" s="350"/>
      <c r="FNX5" s="350"/>
      <c r="FNY5" s="350"/>
      <c r="FNZ5" s="350"/>
      <c r="FOA5" s="350"/>
      <c r="FOB5" s="350"/>
      <c r="FOC5" s="350"/>
      <c r="FOD5" s="350"/>
      <c r="FOE5" s="350"/>
      <c r="FOF5" s="350"/>
      <c r="FOG5" s="350"/>
      <c r="FOH5" s="350"/>
      <c r="FOI5" s="350"/>
      <c r="FOJ5" s="350"/>
      <c r="FOK5" s="350"/>
      <c r="FOL5" s="350"/>
      <c r="FOM5" s="350"/>
      <c r="FON5" s="350"/>
      <c r="FOO5" s="350"/>
      <c r="FOP5" s="350"/>
      <c r="FOQ5" s="350"/>
      <c r="FOR5" s="350"/>
      <c r="FOS5" s="350"/>
      <c r="FOT5" s="350"/>
      <c r="FOU5" s="350"/>
      <c r="FOV5" s="350"/>
      <c r="FOW5" s="350"/>
      <c r="FOX5" s="350"/>
      <c r="FOY5" s="350"/>
      <c r="FOZ5" s="350"/>
      <c r="FPA5" s="350"/>
      <c r="FPB5" s="350"/>
      <c r="FPC5" s="350"/>
      <c r="FPD5" s="350"/>
      <c r="FPE5" s="350"/>
      <c r="FPF5" s="350"/>
      <c r="FPG5" s="350"/>
      <c r="FPH5" s="350"/>
      <c r="FPI5" s="350"/>
      <c r="FPJ5" s="350"/>
      <c r="FPK5" s="350"/>
      <c r="FPL5" s="350"/>
      <c r="FPM5" s="350"/>
      <c r="FPN5" s="350"/>
      <c r="FPO5" s="350"/>
      <c r="FPP5" s="350"/>
      <c r="FPQ5" s="350"/>
      <c r="FPR5" s="350"/>
      <c r="FPS5" s="350"/>
      <c r="FPT5" s="350"/>
      <c r="FPU5" s="350"/>
      <c r="FPV5" s="350"/>
      <c r="FPW5" s="350"/>
      <c r="FPX5" s="350"/>
      <c r="FPY5" s="350"/>
      <c r="FPZ5" s="350"/>
      <c r="FQA5" s="350"/>
      <c r="FQB5" s="350"/>
      <c r="FQC5" s="350"/>
      <c r="FQD5" s="350"/>
      <c r="FQE5" s="350"/>
      <c r="FQF5" s="350"/>
      <c r="FQG5" s="350"/>
      <c r="FQH5" s="350"/>
      <c r="FQI5" s="350"/>
      <c r="FQJ5" s="350"/>
      <c r="FQK5" s="350"/>
      <c r="FQL5" s="350"/>
      <c r="FQM5" s="350"/>
      <c r="FQN5" s="350"/>
      <c r="FQO5" s="350"/>
      <c r="FQP5" s="350"/>
      <c r="FQQ5" s="350"/>
      <c r="FQR5" s="350"/>
      <c r="FQS5" s="350"/>
      <c r="FQT5" s="350"/>
      <c r="FQU5" s="350"/>
      <c r="FQV5" s="350"/>
      <c r="FQW5" s="350"/>
      <c r="FQX5" s="350"/>
      <c r="FQY5" s="350"/>
      <c r="FQZ5" s="350"/>
      <c r="FRA5" s="350"/>
      <c r="FRB5" s="350"/>
      <c r="FRC5" s="350"/>
      <c r="FRD5" s="350"/>
      <c r="FRE5" s="350"/>
      <c r="FRF5" s="350"/>
      <c r="FRG5" s="350"/>
      <c r="FRH5" s="350"/>
      <c r="FRI5" s="350"/>
      <c r="FRJ5" s="350"/>
      <c r="FRK5" s="350"/>
      <c r="FRL5" s="350"/>
      <c r="FRM5" s="350"/>
      <c r="FRN5" s="350"/>
      <c r="FRO5" s="350"/>
      <c r="FRP5" s="350"/>
      <c r="FRQ5" s="350"/>
      <c r="FRR5" s="350"/>
      <c r="FRS5" s="350"/>
      <c r="FRT5" s="350"/>
      <c r="FRU5" s="350"/>
      <c r="FRV5" s="350"/>
      <c r="FRW5" s="350"/>
      <c r="FRX5" s="350"/>
      <c r="FRY5" s="350"/>
      <c r="FRZ5" s="350"/>
      <c r="FSA5" s="350"/>
      <c r="FSB5" s="350"/>
      <c r="FSC5" s="350"/>
      <c r="FSD5" s="350"/>
      <c r="FSE5" s="350"/>
      <c r="FSF5" s="350"/>
      <c r="FSG5" s="350"/>
      <c r="FSH5" s="350"/>
      <c r="FSI5" s="350"/>
      <c r="FSJ5" s="350"/>
      <c r="FSK5" s="350"/>
      <c r="FSL5" s="350"/>
      <c r="FSM5" s="350"/>
      <c r="FSN5" s="350"/>
      <c r="FSO5" s="350"/>
      <c r="FSP5" s="350"/>
      <c r="FSQ5" s="350"/>
      <c r="FSR5" s="350"/>
      <c r="FSS5" s="350"/>
      <c r="FST5" s="350"/>
      <c r="FSU5" s="350"/>
      <c r="FSV5" s="350"/>
      <c r="FSW5" s="350"/>
      <c r="FSX5" s="350"/>
      <c r="FSY5" s="350"/>
      <c r="FSZ5" s="350"/>
      <c r="FTA5" s="350"/>
      <c r="FTB5" s="350"/>
      <c r="FTC5" s="350"/>
      <c r="FTD5" s="350"/>
      <c r="FTE5" s="350"/>
      <c r="FTF5" s="350"/>
      <c r="FTG5" s="350"/>
      <c r="FTH5" s="350"/>
      <c r="FTI5" s="350"/>
      <c r="FTJ5" s="350"/>
      <c r="FTK5" s="350"/>
      <c r="FTL5" s="350"/>
      <c r="FTM5" s="350"/>
      <c r="FTN5" s="350"/>
      <c r="FTO5" s="350"/>
      <c r="FTP5" s="350"/>
      <c r="FTQ5" s="350"/>
      <c r="FTR5" s="350"/>
      <c r="FTS5" s="350"/>
      <c r="FTT5" s="350"/>
      <c r="FTU5" s="350"/>
      <c r="FTV5" s="350"/>
      <c r="FTW5" s="350"/>
      <c r="FTX5" s="350"/>
      <c r="FTY5" s="350"/>
      <c r="FTZ5" s="350"/>
      <c r="FUA5" s="350"/>
      <c r="FUB5" s="350"/>
      <c r="FUC5" s="350"/>
      <c r="FUD5" s="350"/>
      <c r="FUE5" s="350"/>
      <c r="FUF5" s="350"/>
      <c r="FUG5" s="350"/>
      <c r="FUH5" s="350"/>
      <c r="FUI5" s="350"/>
      <c r="FUJ5" s="350"/>
      <c r="FUK5" s="350"/>
      <c r="FUL5" s="350"/>
      <c r="FUM5" s="350"/>
      <c r="FUN5" s="350"/>
      <c r="FUO5" s="350"/>
      <c r="FUP5" s="350"/>
      <c r="FUQ5" s="350"/>
      <c r="FUR5" s="350"/>
      <c r="FUS5" s="350"/>
      <c r="FUT5" s="350"/>
      <c r="FUU5" s="350"/>
      <c r="FUV5" s="350"/>
      <c r="FUW5" s="350"/>
      <c r="FUX5" s="350"/>
      <c r="FUY5" s="350"/>
      <c r="FUZ5" s="350"/>
      <c r="FVA5" s="350"/>
      <c r="FVB5" s="350"/>
      <c r="FVC5" s="350"/>
      <c r="FVD5" s="350"/>
      <c r="FVE5" s="350"/>
      <c r="FVF5" s="350"/>
      <c r="FVG5" s="350"/>
      <c r="FVH5" s="350"/>
      <c r="FVI5" s="350"/>
      <c r="FVJ5" s="350"/>
      <c r="FVK5" s="350"/>
      <c r="FVL5" s="350"/>
      <c r="FVM5" s="350"/>
      <c r="FVN5" s="350"/>
      <c r="FVO5" s="350"/>
      <c r="FVP5" s="350"/>
      <c r="FVQ5" s="350"/>
      <c r="FVR5" s="350"/>
      <c r="FVS5" s="350"/>
      <c r="FVT5" s="350"/>
      <c r="FVU5" s="350"/>
      <c r="FVV5" s="350"/>
      <c r="FVW5" s="350"/>
      <c r="FVX5" s="350"/>
      <c r="FVY5" s="350"/>
      <c r="FVZ5" s="350"/>
      <c r="FWA5" s="350"/>
      <c r="FWB5" s="350"/>
      <c r="FWC5" s="350"/>
      <c r="FWD5" s="350"/>
      <c r="FWE5" s="350"/>
      <c r="FWF5" s="350"/>
      <c r="FWG5" s="350"/>
      <c r="FWH5" s="350"/>
      <c r="FWI5" s="350"/>
      <c r="FWJ5" s="350"/>
      <c r="FWK5" s="350"/>
      <c r="FWL5" s="350"/>
      <c r="FWM5" s="350"/>
      <c r="FWN5" s="350"/>
      <c r="FWO5" s="350"/>
      <c r="FWP5" s="350"/>
      <c r="FWQ5" s="350"/>
      <c r="FWR5" s="350"/>
      <c r="FWS5" s="350"/>
      <c r="FWT5" s="350"/>
      <c r="FWU5" s="350"/>
      <c r="FWV5" s="350"/>
      <c r="FWW5" s="350"/>
      <c r="FWX5" s="350"/>
      <c r="FWY5" s="350"/>
      <c r="FWZ5" s="350"/>
      <c r="FXA5" s="350"/>
      <c r="FXB5" s="350"/>
      <c r="FXC5" s="350"/>
      <c r="FXD5" s="350"/>
      <c r="FXE5" s="350"/>
      <c r="FXF5" s="350"/>
      <c r="FXG5" s="350"/>
      <c r="FXH5" s="350"/>
      <c r="FXI5" s="350"/>
      <c r="FXJ5" s="350"/>
      <c r="FXK5" s="350"/>
      <c r="FXL5" s="350"/>
      <c r="FXM5" s="350"/>
      <c r="FXN5" s="350"/>
      <c r="FXO5" s="350"/>
      <c r="FXP5" s="350"/>
      <c r="FXQ5" s="350"/>
      <c r="FXR5" s="350"/>
      <c r="FXS5" s="350"/>
      <c r="FXT5" s="350"/>
      <c r="FXU5" s="350"/>
      <c r="FXV5" s="350"/>
      <c r="FXW5" s="350"/>
      <c r="FXX5" s="350"/>
      <c r="FXY5" s="350"/>
      <c r="FXZ5" s="350"/>
      <c r="FYA5" s="350"/>
      <c r="FYB5" s="350"/>
      <c r="FYC5" s="350"/>
      <c r="FYD5" s="350"/>
      <c r="FYE5" s="350"/>
      <c r="FYF5" s="350"/>
      <c r="FYG5" s="350"/>
      <c r="FYH5" s="350"/>
      <c r="FYI5" s="350"/>
      <c r="FYJ5" s="350"/>
      <c r="FYK5" s="350"/>
      <c r="FYL5" s="350"/>
      <c r="FYM5" s="350"/>
      <c r="FYN5" s="350"/>
      <c r="FYO5" s="350"/>
      <c r="FYP5" s="350"/>
      <c r="FYQ5" s="350"/>
      <c r="FYR5" s="350"/>
      <c r="FYS5" s="350"/>
      <c r="FYT5" s="350"/>
      <c r="FYU5" s="350"/>
      <c r="FYV5" s="350"/>
      <c r="FYW5" s="350"/>
      <c r="FYX5" s="350"/>
      <c r="FYY5" s="350"/>
      <c r="FYZ5" s="350"/>
      <c r="FZA5" s="350"/>
      <c r="FZB5" s="350"/>
      <c r="FZC5" s="350"/>
      <c r="FZD5" s="350"/>
      <c r="FZE5" s="350"/>
      <c r="FZF5" s="350"/>
      <c r="FZG5" s="350"/>
      <c r="FZH5" s="350"/>
      <c r="FZI5" s="350"/>
      <c r="FZJ5" s="350"/>
      <c r="FZK5" s="350"/>
      <c r="FZL5" s="350"/>
      <c r="FZM5" s="350"/>
      <c r="FZN5" s="350"/>
      <c r="FZO5" s="350"/>
      <c r="FZP5" s="350"/>
      <c r="FZQ5" s="350"/>
      <c r="FZR5" s="350"/>
      <c r="FZS5" s="350"/>
      <c r="FZT5" s="350"/>
      <c r="FZU5" s="350"/>
      <c r="FZV5" s="350"/>
      <c r="FZW5" s="350"/>
      <c r="FZX5" s="350"/>
      <c r="FZY5" s="350"/>
      <c r="FZZ5" s="350"/>
      <c r="GAA5" s="350"/>
      <c r="GAB5" s="350"/>
      <c r="GAC5" s="350"/>
      <c r="GAD5" s="350"/>
      <c r="GAE5" s="350"/>
      <c r="GAF5" s="350"/>
      <c r="GAG5" s="350"/>
      <c r="GAH5" s="350"/>
      <c r="GAI5" s="350"/>
      <c r="GAJ5" s="350"/>
      <c r="GAK5" s="350"/>
      <c r="GAL5" s="350"/>
      <c r="GAM5" s="350"/>
      <c r="GAN5" s="350"/>
      <c r="GAO5" s="350"/>
      <c r="GAP5" s="350"/>
      <c r="GAQ5" s="350"/>
      <c r="GAR5" s="350"/>
      <c r="GAS5" s="350"/>
      <c r="GAT5" s="350"/>
      <c r="GAU5" s="350"/>
      <c r="GAV5" s="350"/>
      <c r="GAW5" s="350"/>
      <c r="GAX5" s="350"/>
      <c r="GAY5" s="350"/>
      <c r="GAZ5" s="350"/>
      <c r="GBA5" s="350"/>
      <c r="GBB5" s="350"/>
      <c r="GBC5" s="350"/>
      <c r="GBD5" s="350"/>
      <c r="GBE5" s="350"/>
      <c r="GBF5" s="350"/>
      <c r="GBG5" s="350"/>
      <c r="GBH5" s="350"/>
      <c r="GBI5" s="350"/>
      <c r="GBJ5" s="350"/>
      <c r="GBK5" s="350"/>
      <c r="GBL5" s="350"/>
      <c r="GBM5" s="350"/>
      <c r="GBN5" s="350"/>
      <c r="GBO5" s="350"/>
      <c r="GBP5" s="350"/>
      <c r="GBQ5" s="350"/>
      <c r="GBR5" s="350"/>
      <c r="GBS5" s="350"/>
      <c r="GBT5" s="350"/>
      <c r="GBU5" s="350"/>
      <c r="GBV5" s="350"/>
      <c r="GBW5" s="350"/>
      <c r="GBX5" s="350"/>
      <c r="GBY5" s="350"/>
      <c r="GBZ5" s="350"/>
      <c r="GCA5" s="350"/>
      <c r="GCB5" s="350"/>
      <c r="GCC5" s="350"/>
      <c r="GCD5" s="350"/>
      <c r="GCE5" s="350"/>
      <c r="GCF5" s="350"/>
      <c r="GCG5" s="350"/>
      <c r="GCH5" s="350"/>
      <c r="GCI5" s="350"/>
      <c r="GCJ5" s="350"/>
      <c r="GCK5" s="350"/>
      <c r="GCL5" s="350"/>
      <c r="GCM5" s="350"/>
      <c r="GCN5" s="350"/>
      <c r="GCO5" s="350"/>
      <c r="GCP5" s="350"/>
      <c r="GCQ5" s="350"/>
      <c r="GCR5" s="350"/>
      <c r="GCS5" s="350"/>
      <c r="GCT5" s="350"/>
      <c r="GCU5" s="350"/>
      <c r="GCV5" s="350"/>
      <c r="GCW5" s="350"/>
      <c r="GCX5" s="350"/>
      <c r="GCY5" s="350"/>
      <c r="GCZ5" s="350"/>
      <c r="GDA5" s="350"/>
      <c r="GDB5" s="350"/>
      <c r="GDC5" s="350"/>
      <c r="GDD5" s="350"/>
      <c r="GDE5" s="350"/>
      <c r="GDF5" s="350"/>
      <c r="GDG5" s="350"/>
      <c r="GDH5" s="350"/>
      <c r="GDI5" s="350"/>
      <c r="GDJ5" s="350"/>
      <c r="GDK5" s="350"/>
      <c r="GDL5" s="350"/>
      <c r="GDM5" s="350"/>
      <c r="GDN5" s="350"/>
      <c r="GDO5" s="350"/>
      <c r="GDP5" s="350"/>
      <c r="GDQ5" s="350"/>
      <c r="GDR5" s="350"/>
      <c r="GDS5" s="350"/>
      <c r="GDT5" s="350"/>
      <c r="GDU5" s="350"/>
      <c r="GDV5" s="350"/>
      <c r="GDW5" s="350"/>
      <c r="GDX5" s="350"/>
      <c r="GDY5" s="350"/>
      <c r="GDZ5" s="350"/>
      <c r="GEA5" s="350"/>
      <c r="GEB5" s="350"/>
      <c r="GEC5" s="350"/>
      <c r="GED5" s="350"/>
      <c r="GEE5" s="350"/>
      <c r="GEF5" s="350"/>
      <c r="GEG5" s="350"/>
      <c r="GEH5" s="350"/>
      <c r="GEI5" s="350"/>
      <c r="GEJ5" s="350"/>
      <c r="GEK5" s="350"/>
      <c r="GEL5" s="350"/>
      <c r="GEM5" s="350"/>
      <c r="GEN5" s="350"/>
      <c r="GEO5" s="350"/>
      <c r="GEP5" s="350"/>
      <c r="GEQ5" s="350"/>
      <c r="GER5" s="350"/>
      <c r="GES5" s="350"/>
      <c r="GET5" s="350"/>
      <c r="GEU5" s="350"/>
      <c r="GEV5" s="350"/>
      <c r="GEW5" s="350"/>
      <c r="GEX5" s="350"/>
      <c r="GEY5" s="350"/>
      <c r="GEZ5" s="350"/>
      <c r="GFA5" s="350"/>
      <c r="GFB5" s="350"/>
      <c r="GFC5" s="350"/>
      <c r="GFD5" s="350"/>
      <c r="GFE5" s="350"/>
      <c r="GFF5" s="350"/>
      <c r="GFG5" s="350"/>
      <c r="GFH5" s="350"/>
      <c r="GFI5" s="350"/>
      <c r="GFJ5" s="350"/>
      <c r="GFK5" s="350"/>
      <c r="GFL5" s="350"/>
      <c r="GFM5" s="350"/>
      <c r="GFN5" s="350"/>
      <c r="GFO5" s="350"/>
      <c r="GFP5" s="350"/>
      <c r="GFQ5" s="350"/>
      <c r="GFR5" s="350"/>
      <c r="GFS5" s="350"/>
      <c r="GFT5" s="350"/>
      <c r="GFU5" s="350"/>
      <c r="GFV5" s="350"/>
      <c r="GFW5" s="350"/>
      <c r="GFX5" s="350"/>
      <c r="GFY5" s="350"/>
      <c r="GFZ5" s="350"/>
      <c r="GGA5" s="350"/>
      <c r="GGB5" s="350"/>
      <c r="GGC5" s="350"/>
      <c r="GGD5" s="350"/>
      <c r="GGE5" s="350"/>
      <c r="GGF5" s="350"/>
      <c r="GGG5" s="350"/>
      <c r="GGH5" s="350"/>
      <c r="GGI5" s="350"/>
      <c r="GGJ5" s="350"/>
      <c r="GGK5" s="350"/>
      <c r="GGL5" s="350"/>
      <c r="GGM5" s="350"/>
      <c r="GGN5" s="350"/>
      <c r="GGO5" s="350"/>
      <c r="GGP5" s="350"/>
      <c r="GGQ5" s="350"/>
      <c r="GGR5" s="350"/>
      <c r="GGS5" s="350"/>
      <c r="GGT5" s="350"/>
      <c r="GGU5" s="350"/>
      <c r="GGV5" s="350"/>
      <c r="GGW5" s="350"/>
      <c r="GGX5" s="350"/>
      <c r="GGY5" s="350"/>
      <c r="GGZ5" s="350"/>
      <c r="GHA5" s="350"/>
      <c r="GHB5" s="350"/>
      <c r="GHC5" s="350"/>
      <c r="GHD5" s="350"/>
      <c r="GHE5" s="350"/>
      <c r="GHF5" s="350"/>
      <c r="GHG5" s="350"/>
      <c r="GHH5" s="350"/>
      <c r="GHI5" s="350"/>
      <c r="GHJ5" s="350"/>
      <c r="GHK5" s="350"/>
      <c r="GHL5" s="350"/>
      <c r="GHM5" s="350"/>
      <c r="GHN5" s="350"/>
      <c r="GHO5" s="350"/>
      <c r="GHP5" s="350"/>
      <c r="GHQ5" s="350"/>
      <c r="GHR5" s="350"/>
      <c r="GHS5" s="350"/>
      <c r="GHT5" s="350"/>
      <c r="GHU5" s="350"/>
      <c r="GHV5" s="350"/>
      <c r="GHW5" s="350"/>
      <c r="GHX5" s="350"/>
      <c r="GHY5" s="350"/>
      <c r="GHZ5" s="350"/>
      <c r="GIA5" s="350"/>
      <c r="GIB5" s="350"/>
      <c r="GIC5" s="350"/>
      <c r="GID5" s="350"/>
      <c r="GIE5" s="350"/>
      <c r="GIF5" s="350"/>
      <c r="GIG5" s="350"/>
      <c r="GIH5" s="350"/>
      <c r="GII5" s="350"/>
      <c r="GIJ5" s="350"/>
      <c r="GIK5" s="350"/>
      <c r="GIL5" s="350"/>
      <c r="GIM5" s="350"/>
      <c r="GIN5" s="350"/>
      <c r="GIO5" s="350"/>
      <c r="GIP5" s="350"/>
      <c r="GIQ5" s="350"/>
      <c r="GIR5" s="350"/>
      <c r="GIS5" s="350"/>
      <c r="GIT5" s="350"/>
      <c r="GIU5" s="350"/>
      <c r="GIV5" s="350"/>
      <c r="GIW5" s="350"/>
      <c r="GIX5" s="350"/>
      <c r="GIY5" s="350"/>
      <c r="GIZ5" s="350"/>
      <c r="GJA5" s="350"/>
      <c r="GJB5" s="350"/>
      <c r="GJC5" s="350"/>
      <c r="GJD5" s="350"/>
      <c r="GJE5" s="350"/>
      <c r="GJF5" s="350"/>
      <c r="GJG5" s="350"/>
      <c r="GJH5" s="350"/>
      <c r="GJI5" s="350"/>
      <c r="GJJ5" s="350"/>
      <c r="GJK5" s="350"/>
      <c r="GJL5" s="350"/>
      <c r="GJM5" s="350"/>
      <c r="GJN5" s="350"/>
      <c r="GJO5" s="350"/>
      <c r="GJP5" s="350"/>
      <c r="GJQ5" s="350"/>
      <c r="GJR5" s="350"/>
      <c r="GJS5" s="350"/>
      <c r="GJT5" s="350"/>
      <c r="GJU5" s="350"/>
      <c r="GJV5" s="350"/>
      <c r="GJW5" s="350"/>
      <c r="GJX5" s="350"/>
      <c r="GJY5" s="350"/>
      <c r="GJZ5" s="350"/>
      <c r="GKA5" s="350"/>
      <c r="GKB5" s="350"/>
      <c r="GKC5" s="350"/>
      <c r="GKD5" s="350"/>
      <c r="GKE5" s="350"/>
      <c r="GKF5" s="350"/>
      <c r="GKG5" s="350"/>
      <c r="GKH5" s="350"/>
      <c r="GKI5" s="350"/>
      <c r="GKJ5" s="350"/>
      <c r="GKK5" s="350"/>
      <c r="GKL5" s="350"/>
      <c r="GKM5" s="350"/>
      <c r="GKN5" s="350"/>
      <c r="GKO5" s="350"/>
      <c r="GKP5" s="350"/>
      <c r="GKQ5" s="350"/>
      <c r="GKR5" s="350"/>
      <c r="GKS5" s="350"/>
      <c r="GKT5" s="350"/>
      <c r="GKU5" s="350"/>
      <c r="GKV5" s="350"/>
      <c r="GKW5" s="350"/>
      <c r="GKX5" s="350"/>
      <c r="GKY5" s="350"/>
      <c r="GKZ5" s="350"/>
      <c r="GLA5" s="350"/>
      <c r="GLB5" s="350"/>
      <c r="GLC5" s="350"/>
      <c r="GLD5" s="350"/>
      <c r="GLE5" s="350"/>
      <c r="GLF5" s="350"/>
      <c r="GLG5" s="350"/>
      <c r="GLH5" s="350"/>
      <c r="GLI5" s="350"/>
      <c r="GLJ5" s="350"/>
      <c r="GLK5" s="350"/>
      <c r="GLL5" s="350"/>
      <c r="GLM5" s="350"/>
      <c r="GLN5" s="350"/>
      <c r="GLO5" s="350"/>
      <c r="GLP5" s="350"/>
      <c r="GLQ5" s="350"/>
      <c r="GLR5" s="350"/>
      <c r="GLS5" s="350"/>
      <c r="GLT5" s="350"/>
      <c r="GLU5" s="350"/>
      <c r="GLV5" s="350"/>
      <c r="GLW5" s="350"/>
      <c r="GLX5" s="350"/>
      <c r="GLY5" s="350"/>
      <c r="GLZ5" s="350"/>
      <c r="GMA5" s="350"/>
      <c r="GMB5" s="350"/>
      <c r="GMC5" s="350"/>
      <c r="GMD5" s="350"/>
      <c r="GME5" s="350"/>
      <c r="GMF5" s="350"/>
      <c r="GMG5" s="350"/>
      <c r="GMH5" s="350"/>
      <c r="GMI5" s="350"/>
      <c r="GMJ5" s="350"/>
      <c r="GMK5" s="350"/>
      <c r="GML5" s="350"/>
      <c r="GMM5" s="350"/>
      <c r="GMN5" s="350"/>
      <c r="GMO5" s="350"/>
      <c r="GMP5" s="350"/>
      <c r="GMQ5" s="350"/>
      <c r="GMR5" s="350"/>
      <c r="GMS5" s="350"/>
      <c r="GMT5" s="350"/>
      <c r="GMU5" s="350"/>
      <c r="GMV5" s="350"/>
      <c r="GMW5" s="350"/>
      <c r="GMX5" s="350"/>
      <c r="GMY5" s="350"/>
      <c r="GMZ5" s="350"/>
      <c r="GNA5" s="350"/>
      <c r="GNB5" s="350"/>
      <c r="GNC5" s="350"/>
      <c r="GND5" s="350"/>
      <c r="GNE5" s="350"/>
      <c r="GNF5" s="350"/>
      <c r="GNG5" s="350"/>
      <c r="GNH5" s="350"/>
      <c r="GNI5" s="350"/>
      <c r="GNJ5" s="350"/>
      <c r="GNK5" s="350"/>
      <c r="GNL5" s="350"/>
      <c r="GNM5" s="350"/>
      <c r="GNN5" s="350"/>
      <c r="GNO5" s="350"/>
      <c r="GNP5" s="350"/>
      <c r="GNQ5" s="350"/>
      <c r="GNR5" s="350"/>
      <c r="GNS5" s="350"/>
      <c r="GNT5" s="350"/>
      <c r="GNU5" s="350"/>
      <c r="GNV5" s="350"/>
      <c r="GNW5" s="350"/>
      <c r="GNX5" s="350"/>
      <c r="GNY5" s="350"/>
      <c r="GNZ5" s="350"/>
      <c r="GOA5" s="350"/>
      <c r="GOB5" s="350"/>
      <c r="GOC5" s="350"/>
      <c r="GOD5" s="350"/>
      <c r="GOE5" s="350"/>
      <c r="GOF5" s="350"/>
      <c r="GOG5" s="350"/>
      <c r="GOH5" s="350"/>
      <c r="GOI5" s="350"/>
      <c r="GOJ5" s="350"/>
      <c r="GOK5" s="350"/>
      <c r="GOL5" s="350"/>
      <c r="GOM5" s="350"/>
      <c r="GON5" s="350"/>
      <c r="GOO5" s="350"/>
      <c r="GOP5" s="350"/>
      <c r="GOQ5" s="350"/>
      <c r="GOR5" s="350"/>
      <c r="GOS5" s="350"/>
      <c r="GOT5" s="350"/>
      <c r="GOU5" s="350"/>
      <c r="GOV5" s="350"/>
      <c r="GOW5" s="350"/>
      <c r="GOX5" s="350"/>
      <c r="GOY5" s="350"/>
      <c r="GOZ5" s="350"/>
      <c r="GPA5" s="350"/>
      <c r="GPB5" s="350"/>
      <c r="GPC5" s="350"/>
      <c r="GPD5" s="350"/>
      <c r="GPE5" s="350"/>
      <c r="GPF5" s="350"/>
      <c r="GPG5" s="350"/>
      <c r="GPH5" s="350"/>
      <c r="GPI5" s="350"/>
      <c r="GPJ5" s="350"/>
      <c r="GPK5" s="350"/>
      <c r="GPL5" s="350"/>
      <c r="GPM5" s="350"/>
      <c r="GPN5" s="350"/>
      <c r="GPO5" s="350"/>
      <c r="GPP5" s="350"/>
      <c r="GPQ5" s="350"/>
      <c r="GPR5" s="350"/>
      <c r="GPS5" s="350"/>
      <c r="GPT5" s="350"/>
      <c r="GPU5" s="350"/>
      <c r="GPV5" s="350"/>
      <c r="GPW5" s="350"/>
      <c r="GPX5" s="350"/>
      <c r="GPY5" s="350"/>
      <c r="GPZ5" s="350"/>
      <c r="GQA5" s="350"/>
      <c r="GQB5" s="350"/>
      <c r="GQC5" s="350"/>
      <c r="GQD5" s="350"/>
      <c r="GQE5" s="350"/>
      <c r="GQF5" s="350"/>
      <c r="GQG5" s="350"/>
      <c r="GQH5" s="350"/>
      <c r="GQI5" s="350"/>
      <c r="GQJ5" s="350"/>
      <c r="GQK5" s="350"/>
      <c r="GQL5" s="350"/>
      <c r="GQM5" s="350"/>
      <c r="GQN5" s="350"/>
      <c r="GQO5" s="350"/>
      <c r="GQP5" s="350"/>
      <c r="GQQ5" s="350"/>
      <c r="GQR5" s="350"/>
      <c r="GQS5" s="350"/>
      <c r="GQT5" s="350"/>
      <c r="GQU5" s="350"/>
      <c r="GQV5" s="350"/>
      <c r="GQW5" s="350"/>
      <c r="GQX5" s="350"/>
      <c r="GQY5" s="350"/>
      <c r="GQZ5" s="350"/>
      <c r="GRA5" s="350"/>
      <c r="GRB5" s="350"/>
      <c r="GRC5" s="350"/>
      <c r="GRD5" s="350"/>
      <c r="GRE5" s="350"/>
      <c r="GRF5" s="350"/>
      <c r="GRG5" s="350"/>
      <c r="GRH5" s="350"/>
      <c r="GRI5" s="350"/>
      <c r="GRJ5" s="350"/>
      <c r="GRK5" s="350"/>
      <c r="GRL5" s="350"/>
      <c r="GRM5" s="350"/>
      <c r="GRN5" s="350"/>
      <c r="GRO5" s="350"/>
      <c r="GRP5" s="350"/>
      <c r="GRQ5" s="350"/>
      <c r="GRR5" s="350"/>
      <c r="GRS5" s="350"/>
      <c r="GRT5" s="350"/>
      <c r="GRU5" s="350"/>
      <c r="GRV5" s="350"/>
      <c r="GRW5" s="350"/>
      <c r="GRX5" s="350"/>
      <c r="GRY5" s="350"/>
      <c r="GRZ5" s="350"/>
      <c r="GSA5" s="350"/>
      <c r="GSB5" s="350"/>
      <c r="GSC5" s="350"/>
      <c r="GSD5" s="350"/>
      <c r="GSE5" s="350"/>
      <c r="GSF5" s="350"/>
      <c r="GSG5" s="350"/>
      <c r="GSH5" s="350"/>
      <c r="GSI5" s="350"/>
      <c r="GSJ5" s="350"/>
      <c r="GSK5" s="350"/>
      <c r="GSL5" s="350"/>
      <c r="GSM5" s="350"/>
      <c r="GSN5" s="350"/>
      <c r="GSO5" s="350"/>
      <c r="GSP5" s="350"/>
      <c r="GSQ5" s="350"/>
      <c r="GSR5" s="350"/>
      <c r="GSS5" s="350"/>
      <c r="GST5" s="350"/>
      <c r="GSU5" s="350"/>
      <c r="GSV5" s="350"/>
      <c r="GSW5" s="350"/>
      <c r="GSX5" s="350"/>
      <c r="GSY5" s="350"/>
      <c r="GSZ5" s="350"/>
      <c r="GTA5" s="350"/>
      <c r="GTB5" s="350"/>
      <c r="GTC5" s="350"/>
      <c r="GTD5" s="350"/>
      <c r="GTE5" s="350"/>
      <c r="GTF5" s="350"/>
      <c r="GTG5" s="350"/>
      <c r="GTH5" s="350"/>
      <c r="GTI5" s="350"/>
      <c r="GTJ5" s="350"/>
      <c r="GTK5" s="350"/>
      <c r="GTL5" s="350"/>
      <c r="GTM5" s="350"/>
      <c r="GTN5" s="350"/>
      <c r="GTO5" s="350"/>
      <c r="GTP5" s="350"/>
      <c r="GTQ5" s="350"/>
      <c r="GTR5" s="350"/>
      <c r="GTS5" s="350"/>
      <c r="GTT5" s="350"/>
      <c r="GTU5" s="350"/>
      <c r="GTV5" s="350"/>
      <c r="GTW5" s="350"/>
      <c r="GTX5" s="350"/>
      <c r="GTY5" s="350"/>
      <c r="GTZ5" s="350"/>
      <c r="GUA5" s="350"/>
      <c r="GUB5" s="350"/>
      <c r="GUC5" s="350"/>
      <c r="GUD5" s="350"/>
      <c r="GUE5" s="350"/>
      <c r="GUF5" s="350"/>
      <c r="GUG5" s="350"/>
      <c r="GUH5" s="350"/>
      <c r="GUI5" s="350"/>
      <c r="GUJ5" s="350"/>
      <c r="GUK5" s="350"/>
      <c r="GUL5" s="350"/>
      <c r="GUM5" s="350"/>
      <c r="GUN5" s="350"/>
      <c r="GUO5" s="350"/>
      <c r="GUP5" s="350"/>
      <c r="GUQ5" s="350"/>
      <c r="GUR5" s="350"/>
      <c r="GUS5" s="350"/>
      <c r="GUT5" s="350"/>
      <c r="GUU5" s="350"/>
      <c r="GUV5" s="350"/>
      <c r="GUW5" s="350"/>
      <c r="GUX5" s="350"/>
      <c r="GUY5" s="350"/>
      <c r="GUZ5" s="350"/>
      <c r="GVA5" s="350"/>
      <c r="GVB5" s="350"/>
      <c r="GVC5" s="350"/>
      <c r="GVD5" s="350"/>
      <c r="GVE5" s="350"/>
      <c r="GVF5" s="350"/>
      <c r="GVG5" s="350"/>
      <c r="GVH5" s="350"/>
      <c r="GVI5" s="350"/>
      <c r="GVJ5" s="350"/>
      <c r="GVK5" s="350"/>
      <c r="GVL5" s="350"/>
      <c r="GVM5" s="350"/>
      <c r="GVN5" s="350"/>
      <c r="GVO5" s="350"/>
      <c r="GVP5" s="350"/>
      <c r="GVQ5" s="350"/>
      <c r="GVR5" s="350"/>
      <c r="GVS5" s="350"/>
      <c r="GVT5" s="350"/>
      <c r="GVU5" s="350"/>
      <c r="GVV5" s="350"/>
      <c r="GVW5" s="350"/>
      <c r="GVX5" s="350"/>
      <c r="GVY5" s="350"/>
      <c r="GVZ5" s="350"/>
      <c r="GWA5" s="350"/>
      <c r="GWB5" s="350"/>
      <c r="GWC5" s="350"/>
      <c r="GWD5" s="350"/>
      <c r="GWE5" s="350"/>
      <c r="GWF5" s="350"/>
      <c r="GWG5" s="350"/>
      <c r="GWH5" s="350"/>
      <c r="GWI5" s="350"/>
      <c r="GWJ5" s="350"/>
      <c r="GWK5" s="350"/>
      <c r="GWL5" s="350"/>
      <c r="GWM5" s="350"/>
      <c r="GWN5" s="350"/>
      <c r="GWO5" s="350"/>
      <c r="GWP5" s="350"/>
      <c r="GWQ5" s="350"/>
      <c r="GWR5" s="350"/>
      <c r="GWS5" s="350"/>
      <c r="GWT5" s="350"/>
      <c r="GWU5" s="350"/>
      <c r="GWV5" s="350"/>
      <c r="GWW5" s="350"/>
      <c r="GWX5" s="350"/>
      <c r="GWY5" s="350"/>
      <c r="GWZ5" s="350"/>
      <c r="GXA5" s="350"/>
      <c r="GXB5" s="350"/>
      <c r="GXC5" s="350"/>
      <c r="GXD5" s="350"/>
      <c r="GXE5" s="350"/>
      <c r="GXF5" s="350"/>
      <c r="GXG5" s="350"/>
      <c r="GXH5" s="350"/>
      <c r="GXI5" s="350"/>
      <c r="GXJ5" s="350"/>
      <c r="GXK5" s="350"/>
      <c r="GXL5" s="350"/>
      <c r="GXM5" s="350"/>
      <c r="GXN5" s="350"/>
      <c r="GXO5" s="350"/>
      <c r="GXP5" s="350"/>
      <c r="GXQ5" s="350"/>
      <c r="GXR5" s="350"/>
      <c r="GXS5" s="350"/>
      <c r="GXT5" s="350"/>
      <c r="GXU5" s="350"/>
      <c r="GXV5" s="350"/>
      <c r="GXW5" s="350"/>
      <c r="GXX5" s="350"/>
      <c r="GXY5" s="350"/>
      <c r="GXZ5" s="350"/>
      <c r="GYA5" s="350"/>
      <c r="GYB5" s="350"/>
      <c r="GYC5" s="350"/>
      <c r="GYD5" s="350"/>
      <c r="GYE5" s="350"/>
      <c r="GYF5" s="350"/>
      <c r="GYG5" s="350"/>
      <c r="GYH5" s="350"/>
      <c r="GYI5" s="350"/>
      <c r="GYJ5" s="350"/>
      <c r="GYK5" s="350"/>
      <c r="GYL5" s="350"/>
      <c r="GYM5" s="350"/>
      <c r="GYN5" s="350"/>
      <c r="GYO5" s="350"/>
      <c r="GYP5" s="350"/>
      <c r="GYQ5" s="350"/>
      <c r="GYR5" s="350"/>
      <c r="GYS5" s="350"/>
      <c r="GYT5" s="350"/>
      <c r="GYU5" s="350"/>
      <c r="GYV5" s="350"/>
      <c r="GYW5" s="350"/>
      <c r="GYX5" s="350"/>
      <c r="GYY5" s="350"/>
      <c r="GYZ5" s="350"/>
      <c r="GZA5" s="350"/>
      <c r="GZB5" s="350"/>
      <c r="GZC5" s="350"/>
      <c r="GZD5" s="350"/>
      <c r="GZE5" s="350"/>
      <c r="GZF5" s="350"/>
      <c r="GZG5" s="350"/>
      <c r="GZH5" s="350"/>
      <c r="GZI5" s="350"/>
      <c r="GZJ5" s="350"/>
      <c r="GZK5" s="350"/>
      <c r="GZL5" s="350"/>
      <c r="GZM5" s="350"/>
      <c r="GZN5" s="350"/>
      <c r="GZO5" s="350"/>
      <c r="GZP5" s="350"/>
      <c r="GZQ5" s="350"/>
      <c r="GZR5" s="350"/>
      <c r="GZS5" s="350"/>
      <c r="GZT5" s="350"/>
      <c r="GZU5" s="350"/>
      <c r="GZV5" s="350"/>
      <c r="GZW5" s="350"/>
      <c r="GZX5" s="350"/>
      <c r="GZY5" s="350"/>
      <c r="GZZ5" s="350"/>
      <c r="HAA5" s="350"/>
      <c r="HAB5" s="350"/>
      <c r="HAC5" s="350"/>
      <c r="HAD5" s="350"/>
      <c r="HAE5" s="350"/>
      <c r="HAF5" s="350"/>
      <c r="HAG5" s="350"/>
      <c r="HAH5" s="350"/>
      <c r="HAI5" s="350"/>
      <c r="HAJ5" s="350"/>
      <c r="HAK5" s="350"/>
      <c r="HAL5" s="350"/>
      <c r="HAM5" s="350"/>
      <c r="HAN5" s="350"/>
      <c r="HAO5" s="350"/>
      <c r="HAP5" s="350"/>
      <c r="HAQ5" s="350"/>
      <c r="HAR5" s="350"/>
      <c r="HAS5" s="350"/>
      <c r="HAT5" s="350"/>
      <c r="HAU5" s="350"/>
      <c r="HAV5" s="350"/>
      <c r="HAW5" s="350"/>
      <c r="HAX5" s="350"/>
      <c r="HAY5" s="350"/>
      <c r="HAZ5" s="350"/>
      <c r="HBA5" s="350"/>
      <c r="HBB5" s="350"/>
      <c r="HBC5" s="350"/>
      <c r="HBD5" s="350"/>
      <c r="HBE5" s="350"/>
      <c r="HBF5" s="350"/>
      <c r="HBG5" s="350"/>
      <c r="HBH5" s="350"/>
      <c r="HBI5" s="350"/>
      <c r="HBJ5" s="350"/>
      <c r="HBK5" s="350"/>
      <c r="HBL5" s="350"/>
      <c r="HBM5" s="350"/>
      <c r="HBN5" s="350"/>
      <c r="HBO5" s="350"/>
      <c r="HBP5" s="350"/>
      <c r="HBQ5" s="350"/>
      <c r="HBR5" s="350"/>
      <c r="HBS5" s="350"/>
      <c r="HBT5" s="350"/>
      <c r="HBU5" s="350"/>
      <c r="HBV5" s="350"/>
      <c r="HBW5" s="350"/>
      <c r="HBX5" s="350"/>
      <c r="HBY5" s="350"/>
      <c r="HBZ5" s="350"/>
      <c r="HCA5" s="350"/>
      <c r="HCB5" s="350"/>
      <c r="HCC5" s="350"/>
      <c r="HCD5" s="350"/>
      <c r="HCE5" s="350"/>
      <c r="HCF5" s="350"/>
      <c r="HCG5" s="350"/>
      <c r="HCH5" s="350"/>
      <c r="HCI5" s="350"/>
      <c r="HCJ5" s="350"/>
      <c r="HCK5" s="350"/>
      <c r="HCL5" s="350"/>
      <c r="HCM5" s="350"/>
      <c r="HCN5" s="350"/>
      <c r="HCO5" s="350"/>
      <c r="HCP5" s="350"/>
      <c r="HCQ5" s="350"/>
      <c r="HCR5" s="350"/>
      <c r="HCS5" s="350"/>
      <c r="HCT5" s="350"/>
      <c r="HCU5" s="350"/>
      <c r="HCV5" s="350"/>
      <c r="HCW5" s="350"/>
      <c r="HCX5" s="350"/>
      <c r="HCY5" s="350"/>
      <c r="HCZ5" s="350"/>
      <c r="HDA5" s="350"/>
      <c r="HDB5" s="350"/>
      <c r="HDC5" s="350"/>
      <c r="HDD5" s="350"/>
      <c r="HDE5" s="350"/>
      <c r="HDF5" s="350"/>
      <c r="HDG5" s="350"/>
      <c r="HDH5" s="350"/>
      <c r="HDI5" s="350"/>
      <c r="HDJ5" s="350"/>
      <c r="HDK5" s="350"/>
      <c r="HDL5" s="350"/>
      <c r="HDM5" s="350"/>
      <c r="HDN5" s="350"/>
      <c r="HDO5" s="350"/>
      <c r="HDP5" s="350"/>
      <c r="HDQ5" s="350"/>
      <c r="HDR5" s="350"/>
      <c r="HDS5" s="350"/>
      <c r="HDT5" s="350"/>
      <c r="HDU5" s="350"/>
      <c r="HDV5" s="350"/>
      <c r="HDW5" s="350"/>
      <c r="HDX5" s="350"/>
      <c r="HDY5" s="350"/>
      <c r="HDZ5" s="350"/>
      <c r="HEA5" s="350"/>
      <c r="HEB5" s="350"/>
      <c r="HEC5" s="350"/>
      <c r="HED5" s="350"/>
      <c r="HEE5" s="350"/>
      <c r="HEF5" s="350"/>
      <c r="HEG5" s="350"/>
      <c r="HEH5" s="350"/>
      <c r="HEI5" s="350"/>
      <c r="HEJ5" s="350"/>
      <c r="HEK5" s="350"/>
      <c r="HEL5" s="350"/>
      <c r="HEM5" s="350"/>
      <c r="HEN5" s="350"/>
      <c r="HEO5" s="350"/>
      <c r="HEP5" s="350"/>
      <c r="HEQ5" s="350"/>
      <c r="HER5" s="350"/>
      <c r="HES5" s="350"/>
      <c r="HET5" s="350"/>
      <c r="HEU5" s="350"/>
      <c r="HEV5" s="350"/>
      <c r="HEW5" s="350"/>
      <c r="HEX5" s="350"/>
      <c r="HEY5" s="350"/>
      <c r="HEZ5" s="350"/>
      <c r="HFA5" s="350"/>
      <c r="HFB5" s="350"/>
      <c r="HFC5" s="350"/>
      <c r="HFD5" s="350"/>
      <c r="HFE5" s="350"/>
      <c r="HFF5" s="350"/>
      <c r="HFG5" s="350"/>
      <c r="HFH5" s="350"/>
      <c r="HFI5" s="350"/>
      <c r="HFJ5" s="350"/>
      <c r="HFK5" s="350"/>
      <c r="HFL5" s="350"/>
      <c r="HFM5" s="350"/>
      <c r="HFN5" s="350"/>
      <c r="HFO5" s="350"/>
      <c r="HFP5" s="350"/>
      <c r="HFQ5" s="350"/>
      <c r="HFR5" s="350"/>
      <c r="HFS5" s="350"/>
      <c r="HFT5" s="350"/>
      <c r="HFU5" s="350"/>
      <c r="HFV5" s="350"/>
      <c r="HFW5" s="350"/>
      <c r="HFX5" s="350"/>
      <c r="HFY5" s="350"/>
      <c r="HFZ5" s="350"/>
      <c r="HGA5" s="350"/>
      <c r="HGB5" s="350"/>
      <c r="HGC5" s="350"/>
      <c r="HGD5" s="350"/>
      <c r="HGE5" s="350"/>
      <c r="HGF5" s="350"/>
      <c r="HGG5" s="350"/>
      <c r="HGH5" s="350"/>
      <c r="HGI5" s="350"/>
      <c r="HGJ5" s="350"/>
      <c r="HGK5" s="350"/>
      <c r="HGL5" s="350"/>
      <c r="HGM5" s="350"/>
      <c r="HGN5" s="350"/>
      <c r="HGO5" s="350"/>
      <c r="HGP5" s="350"/>
      <c r="HGQ5" s="350"/>
      <c r="HGR5" s="350"/>
      <c r="HGS5" s="350"/>
      <c r="HGT5" s="350"/>
      <c r="HGU5" s="350"/>
      <c r="HGV5" s="350"/>
      <c r="HGW5" s="350"/>
      <c r="HGX5" s="350"/>
      <c r="HGY5" s="350"/>
      <c r="HGZ5" s="350"/>
      <c r="HHA5" s="350"/>
      <c r="HHB5" s="350"/>
      <c r="HHC5" s="350"/>
      <c r="HHD5" s="350"/>
      <c r="HHE5" s="350"/>
      <c r="HHF5" s="350"/>
      <c r="HHG5" s="350"/>
      <c r="HHH5" s="350"/>
      <c r="HHI5" s="350"/>
      <c r="HHJ5" s="350"/>
      <c r="HHK5" s="350"/>
      <c r="HHL5" s="350"/>
      <c r="HHM5" s="350"/>
      <c r="HHN5" s="350"/>
      <c r="HHO5" s="350"/>
      <c r="HHP5" s="350"/>
      <c r="HHQ5" s="350"/>
      <c r="HHR5" s="350"/>
      <c r="HHS5" s="350"/>
      <c r="HHT5" s="350"/>
      <c r="HHU5" s="350"/>
      <c r="HHV5" s="350"/>
      <c r="HHW5" s="350"/>
      <c r="HHX5" s="350"/>
      <c r="HHY5" s="350"/>
      <c r="HHZ5" s="350"/>
      <c r="HIA5" s="350"/>
      <c r="HIB5" s="350"/>
      <c r="HIC5" s="350"/>
      <c r="HID5" s="350"/>
      <c r="HIE5" s="350"/>
      <c r="HIF5" s="350"/>
      <c r="HIG5" s="350"/>
      <c r="HIH5" s="350"/>
      <c r="HII5" s="350"/>
      <c r="HIJ5" s="350"/>
      <c r="HIK5" s="350"/>
      <c r="HIL5" s="350"/>
      <c r="HIM5" s="350"/>
      <c r="HIN5" s="350"/>
      <c r="HIO5" s="350"/>
      <c r="HIP5" s="350"/>
      <c r="HIQ5" s="350"/>
      <c r="HIR5" s="350"/>
      <c r="HIS5" s="350"/>
      <c r="HIT5" s="350"/>
      <c r="HIU5" s="350"/>
      <c r="HIV5" s="350"/>
      <c r="HIW5" s="350"/>
      <c r="HIX5" s="350"/>
      <c r="HIY5" s="350"/>
      <c r="HIZ5" s="350"/>
      <c r="HJA5" s="350"/>
      <c r="HJB5" s="350"/>
      <c r="HJC5" s="350"/>
      <c r="HJD5" s="350"/>
      <c r="HJE5" s="350"/>
      <c r="HJF5" s="350"/>
      <c r="HJG5" s="350"/>
      <c r="HJH5" s="350"/>
      <c r="HJI5" s="350"/>
      <c r="HJJ5" s="350"/>
      <c r="HJK5" s="350"/>
      <c r="HJL5" s="350"/>
      <c r="HJM5" s="350"/>
      <c r="HJN5" s="350"/>
      <c r="HJO5" s="350"/>
      <c r="HJP5" s="350"/>
      <c r="HJQ5" s="350"/>
      <c r="HJR5" s="350"/>
      <c r="HJS5" s="350"/>
      <c r="HJT5" s="350"/>
      <c r="HJU5" s="350"/>
      <c r="HJV5" s="350"/>
      <c r="HJW5" s="350"/>
      <c r="HJX5" s="350"/>
      <c r="HJY5" s="350"/>
      <c r="HJZ5" s="350"/>
      <c r="HKA5" s="350"/>
      <c r="HKB5" s="350"/>
      <c r="HKC5" s="350"/>
      <c r="HKD5" s="350"/>
      <c r="HKE5" s="350"/>
      <c r="HKF5" s="350"/>
      <c r="HKG5" s="350"/>
      <c r="HKH5" s="350"/>
      <c r="HKI5" s="350"/>
      <c r="HKJ5" s="350"/>
      <c r="HKK5" s="350"/>
      <c r="HKL5" s="350"/>
      <c r="HKM5" s="350"/>
      <c r="HKN5" s="350"/>
      <c r="HKO5" s="350"/>
      <c r="HKP5" s="350"/>
      <c r="HKQ5" s="350"/>
      <c r="HKR5" s="350"/>
      <c r="HKS5" s="350"/>
      <c r="HKT5" s="350"/>
      <c r="HKU5" s="350"/>
      <c r="HKV5" s="350"/>
      <c r="HKW5" s="350"/>
      <c r="HKX5" s="350"/>
      <c r="HKY5" s="350"/>
      <c r="HKZ5" s="350"/>
      <c r="HLA5" s="350"/>
      <c r="HLB5" s="350"/>
      <c r="HLC5" s="350"/>
      <c r="HLD5" s="350"/>
      <c r="HLE5" s="350"/>
      <c r="HLF5" s="350"/>
      <c r="HLG5" s="350"/>
      <c r="HLH5" s="350"/>
      <c r="HLI5" s="350"/>
      <c r="HLJ5" s="350"/>
      <c r="HLK5" s="350"/>
      <c r="HLL5" s="350"/>
      <c r="HLM5" s="350"/>
      <c r="HLN5" s="350"/>
      <c r="HLO5" s="350"/>
      <c r="HLP5" s="350"/>
      <c r="HLQ5" s="350"/>
      <c r="HLR5" s="350"/>
      <c r="HLS5" s="350"/>
      <c r="HLT5" s="350"/>
      <c r="HLU5" s="350"/>
      <c r="HLV5" s="350"/>
      <c r="HLW5" s="350"/>
      <c r="HLX5" s="350"/>
      <c r="HLY5" s="350"/>
      <c r="HLZ5" s="350"/>
      <c r="HMA5" s="350"/>
      <c r="HMB5" s="350"/>
      <c r="HMC5" s="350"/>
      <c r="HMD5" s="350"/>
      <c r="HME5" s="350"/>
      <c r="HMF5" s="350"/>
      <c r="HMG5" s="350"/>
      <c r="HMH5" s="350"/>
      <c r="HMI5" s="350"/>
      <c r="HMJ5" s="350"/>
      <c r="HMK5" s="350"/>
      <c r="HML5" s="350"/>
      <c r="HMM5" s="350"/>
      <c r="HMN5" s="350"/>
      <c r="HMO5" s="350"/>
      <c r="HMP5" s="350"/>
      <c r="HMQ5" s="350"/>
      <c r="HMR5" s="350"/>
      <c r="HMS5" s="350"/>
      <c r="HMT5" s="350"/>
      <c r="HMU5" s="350"/>
      <c r="HMV5" s="350"/>
      <c r="HMW5" s="350"/>
      <c r="HMX5" s="350"/>
      <c r="HMY5" s="350"/>
      <c r="HMZ5" s="350"/>
      <c r="HNA5" s="350"/>
      <c r="HNB5" s="350"/>
      <c r="HNC5" s="350"/>
      <c r="HND5" s="350"/>
      <c r="HNE5" s="350"/>
      <c r="HNF5" s="350"/>
      <c r="HNG5" s="350"/>
      <c r="HNH5" s="350"/>
      <c r="HNI5" s="350"/>
      <c r="HNJ5" s="350"/>
      <c r="HNK5" s="350"/>
      <c r="HNL5" s="350"/>
      <c r="HNM5" s="350"/>
      <c r="HNN5" s="350"/>
      <c r="HNO5" s="350"/>
      <c r="HNP5" s="350"/>
      <c r="HNQ5" s="350"/>
      <c r="HNR5" s="350"/>
      <c r="HNS5" s="350"/>
      <c r="HNT5" s="350"/>
      <c r="HNU5" s="350"/>
      <c r="HNV5" s="350"/>
      <c r="HNW5" s="350"/>
      <c r="HNX5" s="350"/>
      <c r="HNY5" s="350"/>
      <c r="HNZ5" s="350"/>
      <c r="HOA5" s="350"/>
      <c r="HOB5" s="350"/>
      <c r="HOC5" s="350"/>
      <c r="HOD5" s="350"/>
      <c r="HOE5" s="350"/>
      <c r="HOF5" s="350"/>
      <c r="HOG5" s="350"/>
      <c r="HOH5" s="350"/>
      <c r="HOI5" s="350"/>
      <c r="HOJ5" s="350"/>
      <c r="HOK5" s="350"/>
      <c r="HOL5" s="350"/>
      <c r="HOM5" s="350"/>
      <c r="HON5" s="350"/>
      <c r="HOO5" s="350"/>
      <c r="HOP5" s="350"/>
      <c r="HOQ5" s="350"/>
      <c r="HOR5" s="350"/>
      <c r="HOS5" s="350"/>
      <c r="HOT5" s="350"/>
      <c r="HOU5" s="350"/>
      <c r="HOV5" s="350"/>
      <c r="HOW5" s="350"/>
      <c r="HOX5" s="350"/>
      <c r="HOY5" s="350"/>
      <c r="HOZ5" s="350"/>
      <c r="HPA5" s="350"/>
      <c r="HPB5" s="350"/>
      <c r="HPC5" s="350"/>
      <c r="HPD5" s="350"/>
      <c r="HPE5" s="350"/>
      <c r="HPF5" s="350"/>
      <c r="HPG5" s="350"/>
      <c r="HPH5" s="350"/>
      <c r="HPI5" s="350"/>
      <c r="HPJ5" s="350"/>
      <c r="HPK5" s="350"/>
      <c r="HPL5" s="350"/>
      <c r="HPM5" s="350"/>
      <c r="HPN5" s="350"/>
      <c r="HPO5" s="350"/>
      <c r="HPP5" s="350"/>
      <c r="HPQ5" s="350"/>
      <c r="HPR5" s="350"/>
      <c r="HPS5" s="350"/>
      <c r="HPT5" s="350"/>
      <c r="HPU5" s="350"/>
      <c r="HPV5" s="350"/>
      <c r="HPW5" s="350"/>
      <c r="HPX5" s="350"/>
      <c r="HPY5" s="350"/>
      <c r="HPZ5" s="350"/>
      <c r="HQA5" s="350"/>
      <c r="HQB5" s="350"/>
      <c r="HQC5" s="350"/>
      <c r="HQD5" s="350"/>
      <c r="HQE5" s="350"/>
      <c r="HQF5" s="350"/>
      <c r="HQG5" s="350"/>
      <c r="HQH5" s="350"/>
      <c r="HQI5" s="350"/>
      <c r="HQJ5" s="350"/>
      <c r="HQK5" s="350"/>
      <c r="HQL5" s="350"/>
      <c r="HQM5" s="350"/>
      <c r="HQN5" s="350"/>
      <c r="HQO5" s="350"/>
      <c r="HQP5" s="350"/>
      <c r="HQQ5" s="350"/>
      <c r="HQR5" s="350"/>
      <c r="HQS5" s="350"/>
      <c r="HQT5" s="350"/>
      <c r="HQU5" s="350"/>
      <c r="HQV5" s="350"/>
      <c r="HQW5" s="350"/>
      <c r="HQX5" s="350"/>
      <c r="HQY5" s="350"/>
      <c r="HQZ5" s="350"/>
      <c r="HRA5" s="350"/>
      <c r="HRB5" s="350"/>
      <c r="HRC5" s="350"/>
      <c r="HRD5" s="350"/>
      <c r="HRE5" s="350"/>
      <c r="HRF5" s="350"/>
      <c r="HRG5" s="350"/>
      <c r="HRH5" s="350"/>
      <c r="HRI5" s="350"/>
      <c r="HRJ5" s="350"/>
      <c r="HRK5" s="350"/>
      <c r="HRL5" s="350"/>
      <c r="HRM5" s="350"/>
      <c r="HRN5" s="350"/>
      <c r="HRO5" s="350"/>
      <c r="HRP5" s="350"/>
      <c r="HRQ5" s="350"/>
      <c r="HRR5" s="350"/>
      <c r="HRS5" s="350"/>
      <c r="HRT5" s="350"/>
      <c r="HRU5" s="350"/>
      <c r="HRV5" s="350"/>
      <c r="HRW5" s="350"/>
      <c r="HRX5" s="350"/>
      <c r="HRY5" s="350"/>
      <c r="HRZ5" s="350"/>
      <c r="HSA5" s="350"/>
      <c r="HSB5" s="350"/>
      <c r="HSC5" s="350"/>
      <c r="HSD5" s="350"/>
      <c r="HSE5" s="350"/>
      <c r="HSF5" s="350"/>
      <c r="HSG5" s="350"/>
      <c r="HSH5" s="350"/>
      <c r="HSI5" s="350"/>
      <c r="HSJ5" s="350"/>
      <c r="HSK5" s="350"/>
      <c r="HSL5" s="350"/>
      <c r="HSM5" s="350"/>
      <c r="HSN5" s="350"/>
      <c r="HSO5" s="350"/>
      <c r="HSP5" s="350"/>
      <c r="HSQ5" s="350"/>
      <c r="HSR5" s="350"/>
      <c r="HSS5" s="350"/>
      <c r="HST5" s="350"/>
      <c r="HSU5" s="350"/>
      <c r="HSV5" s="350"/>
      <c r="HSW5" s="350"/>
      <c r="HSX5" s="350"/>
      <c r="HSY5" s="350"/>
      <c r="HSZ5" s="350"/>
      <c r="HTA5" s="350"/>
      <c r="HTB5" s="350"/>
      <c r="HTC5" s="350"/>
      <c r="HTD5" s="350"/>
      <c r="HTE5" s="350"/>
      <c r="HTF5" s="350"/>
      <c r="HTG5" s="350"/>
      <c r="HTH5" s="350"/>
      <c r="HTI5" s="350"/>
      <c r="HTJ5" s="350"/>
      <c r="HTK5" s="350"/>
      <c r="HTL5" s="350"/>
      <c r="HTM5" s="350"/>
      <c r="HTN5" s="350"/>
      <c r="HTO5" s="350"/>
      <c r="HTP5" s="350"/>
      <c r="HTQ5" s="350"/>
      <c r="HTR5" s="350"/>
      <c r="HTS5" s="350"/>
      <c r="HTT5" s="350"/>
      <c r="HTU5" s="350"/>
      <c r="HTV5" s="350"/>
      <c r="HTW5" s="350"/>
      <c r="HTX5" s="350"/>
      <c r="HTY5" s="350"/>
      <c r="HTZ5" s="350"/>
      <c r="HUA5" s="350"/>
      <c r="HUB5" s="350"/>
      <c r="HUC5" s="350"/>
      <c r="HUD5" s="350"/>
      <c r="HUE5" s="350"/>
      <c r="HUF5" s="350"/>
      <c r="HUG5" s="350"/>
      <c r="HUH5" s="350"/>
      <c r="HUI5" s="350"/>
      <c r="HUJ5" s="350"/>
      <c r="HUK5" s="350"/>
      <c r="HUL5" s="350"/>
      <c r="HUM5" s="350"/>
      <c r="HUN5" s="350"/>
      <c r="HUO5" s="350"/>
      <c r="HUP5" s="350"/>
      <c r="HUQ5" s="350"/>
      <c r="HUR5" s="350"/>
      <c r="HUS5" s="350"/>
      <c r="HUT5" s="350"/>
      <c r="HUU5" s="350"/>
      <c r="HUV5" s="350"/>
      <c r="HUW5" s="350"/>
      <c r="HUX5" s="350"/>
      <c r="HUY5" s="350"/>
      <c r="HUZ5" s="350"/>
      <c r="HVA5" s="350"/>
      <c r="HVB5" s="350"/>
      <c r="HVC5" s="350"/>
      <c r="HVD5" s="350"/>
      <c r="HVE5" s="350"/>
      <c r="HVF5" s="350"/>
      <c r="HVG5" s="350"/>
      <c r="HVH5" s="350"/>
      <c r="HVI5" s="350"/>
      <c r="HVJ5" s="350"/>
      <c r="HVK5" s="350"/>
      <c r="HVL5" s="350"/>
      <c r="HVM5" s="350"/>
      <c r="HVN5" s="350"/>
      <c r="HVO5" s="350"/>
      <c r="HVP5" s="350"/>
      <c r="HVQ5" s="350"/>
      <c r="HVR5" s="350"/>
      <c r="HVS5" s="350"/>
      <c r="HVT5" s="350"/>
      <c r="HVU5" s="350"/>
      <c r="HVV5" s="350"/>
      <c r="HVW5" s="350"/>
      <c r="HVX5" s="350"/>
      <c r="HVY5" s="350"/>
      <c r="HVZ5" s="350"/>
      <c r="HWA5" s="350"/>
      <c r="HWB5" s="350"/>
      <c r="HWC5" s="350"/>
      <c r="HWD5" s="350"/>
      <c r="HWE5" s="350"/>
      <c r="HWF5" s="350"/>
      <c r="HWG5" s="350"/>
      <c r="HWH5" s="350"/>
      <c r="HWI5" s="350"/>
      <c r="HWJ5" s="350"/>
      <c r="HWK5" s="350"/>
      <c r="HWL5" s="350"/>
      <c r="HWM5" s="350"/>
      <c r="HWN5" s="350"/>
      <c r="HWO5" s="350"/>
      <c r="HWP5" s="350"/>
      <c r="HWQ5" s="350"/>
      <c r="HWR5" s="350"/>
      <c r="HWS5" s="350"/>
      <c r="HWT5" s="350"/>
      <c r="HWU5" s="350"/>
      <c r="HWV5" s="350"/>
      <c r="HWW5" s="350"/>
      <c r="HWX5" s="350"/>
      <c r="HWY5" s="350"/>
      <c r="HWZ5" s="350"/>
      <c r="HXA5" s="350"/>
      <c r="HXB5" s="350"/>
      <c r="HXC5" s="350"/>
      <c r="HXD5" s="350"/>
      <c r="HXE5" s="350"/>
      <c r="HXF5" s="350"/>
      <c r="HXG5" s="350"/>
      <c r="HXH5" s="350"/>
      <c r="HXI5" s="350"/>
      <c r="HXJ5" s="350"/>
      <c r="HXK5" s="350"/>
      <c r="HXL5" s="350"/>
      <c r="HXM5" s="350"/>
      <c r="HXN5" s="350"/>
      <c r="HXO5" s="350"/>
      <c r="HXP5" s="350"/>
      <c r="HXQ5" s="350"/>
      <c r="HXR5" s="350"/>
      <c r="HXS5" s="350"/>
      <c r="HXT5" s="350"/>
      <c r="HXU5" s="350"/>
      <c r="HXV5" s="350"/>
      <c r="HXW5" s="350"/>
      <c r="HXX5" s="350"/>
      <c r="HXY5" s="350"/>
      <c r="HXZ5" s="350"/>
      <c r="HYA5" s="350"/>
      <c r="HYB5" s="350"/>
      <c r="HYC5" s="350"/>
      <c r="HYD5" s="350"/>
      <c r="HYE5" s="350"/>
      <c r="HYF5" s="350"/>
      <c r="HYG5" s="350"/>
      <c r="HYH5" s="350"/>
      <c r="HYI5" s="350"/>
      <c r="HYJ5" s="350"/>
      <c r="HYK5" s="350"/>
      <c r="HYL5" s="350"/>
      <c r="HYM5" s="350"/>
      <c r="HYN5" s="350"/>
      <c r="HYO5" s="350"/>
      <c r="HYP5" s="350"/>
      <c r="HYQ5" s="350"/>
      <c r="HYR5" s="350"/>
      <c r="HYS5" s="350"/>
      <c r="HYT5" s="350"/>
      <c r="HYU5" s="350"/>
      <c r="HYV5" s="350"/>
      <c r="HYW5" s="350"/>
      <c r="HYX5" s="350"/>
      <c r="HYY5" s="350"/>
      <c r="HYZ5" s="350"/>
      <c r="HZA5" s="350"/>
      <c r="HZB5" s="350"/>
      <c r="HZC5" s="350"/>
      <c r="HZD5" s="350"/>
      <c r="HZE5" s="350"/>
      <c r="HZF5" s="350"/>
      <c r="HZG5" s="350"/>
      <c r="HZH5" s="350"/>
      <c r="HZI5" s="350"/>
      <c r="HZJ5" s="350"/>
      <c r="HZK5" s="350"/>
      <c r="HZL5" s="350"/>
      <c r="HZM5" s="350"/>
      <c r="HZN5" s="350"/>
      <c r="HZO5" s="350"/>
      <c r="HZP5" s="350"/>
      <c r="HZQ5" s="350"/>
      <c r="HZR5" s="350"/>
      <c r="HZS5" s="350"/>
      <c r="HZT5" s="350"/>
      <c r="HZU5" s="350"/>
      <c r="HZV5" s="350"/>
      <c r="HZW5" s="350"/>
      <c r="HZX5" s="350"/>
      <c r="HZY5" s="350"/>
      <c r="HZZ5" s="350"/>
      <c r="IAA5" s="350"/>
      <c r="IAB5" s="350"/>
      <c r="IAC5" s="350"/>
      <c r="IAD5" s="350"/>
      <c r="IAE5" s="350"/>
      <c r="IAF5" s="350"/>
      <c r="IAG5" s="350"/>
      <c r="IAH5" s="350"/>
      <c r="IAI5" s="350"/>
      <c r="IAJ5" s="350"/>
      <c r="IAK5" s="350"/>
      <c r="IAL5" s="350"/>
      <c r="IAM5" s="350"/>
      <c r="IAN5" s="350"/>
      <c r="IAO5" s="350"/>
      <c r="IAP5" s="350"/>
      <c r="IAQ5" s="350"/>
      <c r="IAR5" s="350"/>
      <c r="IAS5" s="350"/>
      <c r="IAT5" s="350"/>
      <c r="IAU5" s="350"/>
      <c r="IAV5" s="350"/>
      <c r="IAW5" s="350"/>
      <c r="IAX5" s="350"/>
      <c r="IAY5" s="350"/>
      <c r="IAZ5" s="350"/>
      <c r="IBA5" s="350"/>
      <c r="IBB5" s="350"/>
      <c r="IBC5" s="350"/>
      <c r="IBD5" s="350"/>
      <c r="IBE5" s="350"/>
      <c r="IBF5" s="350"/>
      <c r="IBG5" s="350"/>
      <c r="IBH5" s="350"/>
      <c r="IBI5" s="350"/>
      <c r="IBJ5" s="350"/>
      <c r="IBK5" s="350"/>
      <c r="IBL5" s="350"/>
      <c r="IBM5" s="350"/>
      <c r="IBN5" s="350"/>
      <c r="IBO5" s="350"/>
      <c r="IBP5" s="350"/>
      <c r="IBQ5" s="350"/>
      <c r="IBR5" s="350"/>
      <c r="IBS5" s="350"/>
      <c r="IBT5" s="350"/>
      <c r="IBU5" s="350"/>
      <c r="IBV5" s="350"/>
      <c r="IBW5" s="350"/>
      <c r="IBX5" s="350"/>
      <c r="IBY5" s="350"/>
      <c r="IBZ5" s="350"/>
      <c r="ICA5" s="350"/>
      <c r="ICB5" s="350"/>
      <c r="ICC5" s="350"/>
      <c r="ICD5" s="350"/>
      <c r="ICE5" s="350"/>
      <c r="ICF5" s="350"/>
      <c r="ICG5" s="350"/>
      <c r="ICH5" s="350"/>
      <c r="ICI5" s="350"/>
      <c r="ICJ5" s="350"/>
      <c r="ICK5" s="350"/>
      <c r="ICL5" s="350"/>
      <c r="ICM5" s="350"/>
      <c r="ICN5" s="350"/>
      <c r="ICO5" s="350"/>
      <c r="ICP5" s="350"/>
      <c r="ICQ5" s="350"/>
      <c r="ICR5" s="350"/>
      <c r="ICS5" s="350"/>
      <c r="ICT5" s="350"/>
      <c r="ICU5" s="350"/>
      <c r="ICV5" s="350"/>
      <c r="ICW5" s="350"/>
      <c r="ICX5" s="350"/>
      <c r="ICY5" s="350"/>
      <c r="ICZ5" s="350"/>
      <c r="IDA5" s="350"/>
      <c r="IDB5" s="350"/>
      <c r="IDC5" s="350"/>
      <c r="IDD5" s="350"/>
      <c r="IDE5" s="350"/>
      <c r="IDF5" s="350"/>
      <c r="IDG5" s="350"/>
      <c r="IDH5" s="350"/>
      <c r="IDI5" s="350"/>
      <c r="IDJ5" s="350"/>
      <c r="IDK5" s="350"/>
      <c r="IDL5" s="350"/>
      <c r="IDM5" s="350"/>
      <c r="IDN5" s="350"/>
      <c r="IDO5" s="350"/>
      <c r="IDP5" s="350"/>
      <c r="IDQ5" s="350"/>
      <c r="IDR5" s="350"/>
      <c r="IDS5" s="350"/>
      <c r="IDT5" s="350"/>
      <c r="IDU5" s="350"/>
      <c r="IDV5" s="350"/>
      <c r="IDW5" s="350"/>
      <c r="IDX5" s="350"/>
      <c r="IDY5" s="350"/>
      <c r="IDZ5" s="350"/>
      <c r="IEA5" s="350"/>
      <c r="IEB5" s="350"/>
      <c r="IEC5" s="350"/>
      <c r="IED5" s="350"/>
      <c r="IEE5" s="350"/>
      <c r="IEF5" s="350"/>
      <c r="IEG5" s="350"/>
      <c r="IEH5" s="350"/>
      <c r="IEI5" s="350"/>
      <c r="IEJ5" s="350"/>
      <c r="IEK5" s="350"/>
      <c r="IEL5" s="350"/>
      <c r="IEM5" s="350"/>
      <c r="IEN5" s="350"/>
      <c r="IEO5" s="350"/>
      <c r="IEP5" s="350"/>
      <c r="IEQ5" s="350"/>
      <c r="IER5" s="350"/>
      <c r="IES5" s="350"/>
      <c r="IET5" s="350"/>
      <c r="IEU5" s="350"/>
      <c r="IEV5" s="350"/>
      <c r="IEW5" s="350"/>
      <c r="IEX5" s="350"/>
      <c r="IEY5" s="350"/>
      <c r="IEZ5" s="350"/>
      <c r="IFA5" s="350"/>
      <c r="IFB5" s="350"/>
      <c r="IFC5" s="350"/>
      <c r="IFD5" s="350"/>
      <c r="IFE5" s="350"/>
      <c r="IFF5" s="350"/>
      <c r="IFG5" s="350"/>
      <c r="IFH5" s="350"/>
      <c r="IFI5" s="350"/>
      <c r="IFJ5" s="350"/>
      <c r="IFK5" s="350"/>
      <c r="IFL5" s="350"/>
      <c r="IFM5" s="350"/>
      <c r="IFN5" s="350"/>
      <c r="IFO5" s="350"/>
      <c r="IFP5" s="350"/>
      <c r="IFQ5" s="350"/>
      <c r="IFR5" s="350"/>
      <c r="IFS5" s="350"/>
      <c r="IFT5" s="350"/>
      <c r="IFU5" s="350"/>
      <c r="IFV5" s="350"/>
      <c r="IFW5" s="350"/>
      <c r="IFX5" s="350"/>
      <c r="IFY5" s="350"/>
      <c r="IFZ5" s="350"/>
      <c r="IGA5" s="350"/>
      <c r="IGB5" s="350"/>
      <c r="IGC5" s="350"/>
      <c r="IGD5" s="350"/>
      <c r="IGE5" s="350"/>
      <c r="IGF5" s="350"/>
      <c r="IGG5" s="350"/>
      <c r="IGH5" s="350"/>
      <c r="IGI5" s="350"/>
      <c r="IGJ5" s="350"/>
      <c r="IGK5" s="350"/>
      <c r="IGL5" s="350"/>
      <c r="IGM5" s="350"/>
      <c r="IGN5" s="350"/>
      <c r="IGO5" s="350"/>
      <c r="IGP5" s="350"/>
      <c r="IGQ5" s="350"/>
      <c r="IGR5" s="350"/>
      <c r="IGS5" s="350"/>
      <c r="IGT5" s="350"/>
      <c r="IGU5" s="350"/>
      <c r="IGV5" s="350"/>
      <c r="IGW5" s="350"/>
      <c r="IGX5" s="350"/>
      <c r="IGY5" s="350"/>
      <c r="IGZ5" s="350"/>
      <c r="IHA5" s="350"/>
      <c r="IHB5" s="350"/>
      <c r="IHC5" s="350"/>
      <c r="IHD5" s="350"/>
      <c r="IHE5" s="350"/>
      <c r="IHF5" s="350"/>
      <c r="IHG5" s="350"/>
      <c r="IHH5" s="350"/>
      <c r="IHI5" s="350"/>
      <c r="IHJ5" s="350"/>
      <c r="IHK5" s="350"/>
      <c r="IHL5" s="350"/>
      <c r="IHM5" s="350"/>
      <c r="IHN5" s="350"/>
      <c r="IHO5" s="350"/>
      <c r="IHP5" s="350"/>
      <c r="IHQ5" s="350"/>
      <c r="IHR5" s="350"/>
      <c r="IHS5" s="350"/>
      <c r="IHT5" s="350"/>
      <c r="IHU5" s="350"/>
      <c r="IHV5" s="350"/>
      <c r="IHW5" s="350"/>
      <c r="IHX5" s="350"/>
      <c r="IHY5" s="350"/>
      <c r="IHZ5" s="350"/>
      <c r="IIA5" s="350"/>
      <c r="IIB5" s="350"/>
      <c r="IIC5" s="350"/>
      <c r="IID5" s="350"/>
      <c r="IIE5" s="350"/>
      <c r="IIF5" s="350"/>
      <c r="IIG5" s="350"/>
      <c r="IIH5" s="350"/>
      <c r="III5" s="350"/>
      <c r="IIJ5" s="350"/>
      <c r="IIK5" s="350"/>
      <c r="IIL5" s="350"/>
      <c r="IIM5" s="350"/>
      <c r="IIN5" s="350"/>
      <c r="IIO5" s="350"/>
      <c r="IIP5" s="350"/>
      <c r="IIQ5" s="350"/>
      <c r="IIR5" s="350"/>
      <c r="IIS5" s="350"/>
      <c r="IIT5" s="350"/>
      <c r="IIU5" s="350"/>
      <c r="IIV5" s="350"/>
      <c r="IIW5" s="350"/>
      <c r="IIX5" s="350"/>
      <c r="IIY5" s="350"/>
      <c r="IIZ5" s="350"/>
      <c r="IJA5" s="350"/>
      <c r="IJB5" s="350"/>
      <c r="IJC5" s="350"/>
      <c r="IJD5" s="350"/>
      <c r="IJE5" s="350"/>
      <c r="IJF5" s="350"/>
      <c r="IJG5" s="350"/>
      <c r="IJH5" s="350"/>
      <c r="IJI5" s="350"/>
      <c r="IJJ5" s="350"/>
      <c r="IJK5" s="350"/>
      <c r="IJL5" s="350"/>
      <c r="IJM5" s="350"/>
      <c r="IJN5" s="350"/>
      <c r="IJO5" s="350"/>
      <c r="IJP5" s="350"/>
      <c r="IJQ5" s="350"/>
      <c r="IJR5" s="350"/>
      <c r="IJS5" s="350"/>
      <c r="IJT5" s="350"/>
      <c r="IJU5" s="350"/>
      <c r="IJV5" s="350"/>
      <c r="IJW5" s="350"/>
      <c r="IJX5" s="350"/>
      <c r="IJY5" s="350"/>
      <c r="IJZ5" s="350"/>
      <c r="IKA5" s="350"/>
      <c r="IKB5" s="350"/>
      <c r="IKC5" s="350"/>
      <c r="IKD5" s="350"/>
      <c r="IKE5" s="350"/>
      <c r="IKF5" s="350"/>
      <c r="IKG5" s="350"/>
      <c r="IKH5" s="350"/>
      <c r="IKI5" s="350"/>
      <c r="IKJ5" s="350"/>
      <c r="IKK5" s="350"/>
      <c r="IKL5" s="350"/>
      <c r="IKM5" s="350"/>
      <c r="IKN5" s="350"/>
      <c r="IKO5" s="350"/>
      <c r="IKP5" s="350"/>
      <c r="IKQ5" s="350"/>
      <c r="IKR5" s="350"/>
      <c r="IKS5" s="350"/>
      <c r="IKT5" s="350"/>
      <c r="IKU5" s="350"/>
      <c r="IKV5" s="350"/>
      <c r="IKW5" s="350"/>
      <c r="IKX5" s="350"/>
      <c r="IKY5" s="350"/>
      <c r="IKZ5" s="350"/>
      <c r="ILA5" s="350"/>
      <c r="ILB5" s="350"/>
      <c r="ILC5" s="350"/>
      <c r="ILD5" s="350"/>
      <c r="ILE5" s="350"/>
      <c r="ILF5" s="350"/>
      <c r="ILG5" s="350"/>
      <c r="ILH5" s="350"/>
      <c r="ILI5" s="350"/>
      <c r="ILJ5" s="350"/>
      <c r="ILK5" s="350"/>
      <c r="ILL5" s="350"/>
      <c r="ILM5" s="350"/>
      <c r="ILN5" s="350"/>
      <c r="ILO5" s="350"/>
      <c r="ILP5" s="350"/>
      <c r="ILQ5" s="350"/>
      <c r="ILR5" s="350"/>
      <c r="ILS5" s="350"/>
      <c r="ILT5" s="350"/>
      <c r="ILU5" s="350"/>
      <c r="ILV5" s="350"/>
      <c r="ILW5" s="350"/>
      <c r="ILX5" s="350"/>
      <c r="ILY5" s="350"/>
      <c r="ILZ5" s="350"/>
      <c r="IMA5" s="350"/>
      <c r="IMB5" s="350"/>
      <c r="IMC5" s="350"/>
      <c r="IMD5" s="350"/>
      <c r="IME5" s="350"/>
      <c r="IMF5" s="350"/>
      <c r="IMG5" s="350"/>
      <c r="IMH5" s="350"/>
      <c r="IMI5" s="350"/>
      <c r="IMJ5" s="350"/>
      <c r="IMK5" s="350"/>
      <c r="IML5" s="350"/>
      <c r="IMM5" s="350"/>
      <c r="IMN5" s="350"/>
      <c r="IMO5" s="350"/>
      <c r="IMP5" s="350"/>
      <c r="IMQ5" s="350"/>
      <c r="IMR5" s="350"/>
      <c r="IMS5" s="350"/>
      <c r="IMT5" s="350"/>
      <c r="IMU5" s="350"/>
      <c r="IMV5" s="350"/>
      <c r="IMW5" s="350"/>
      <c r="IMX5" s="350"/>
      <c r="IMY5" s="350"/>
      <c r="IMZ5" s="350"/>
      <c r="INA5" s="350"/>
      <c r="INB5" s="350"/>
      <c r="INC5" s="350"/>
      <c r="IND5" s="350"/>
      <c r="INE5" s="350"/>
      <c r="INF5" s="350"/>
      <c r="ING5" s="350"/>
      <c r="INH5" s="350"/>
      <c r="INI5" s="350"/>
      <c r="INJ5" s="350"/>
      <c r="INK5" s="350"/>
      <c r="INL5" s="350"/>
      <c r="INM5" s="350"/>
      <c r="INN5" s="350"/>
      <c r="INO5" s="350"/>
      <c r="INP5" s="350"/>
      <c r="INQ5" s="350"/>
      <c r="INR5" s="350"/>
      <c r="INS5" s="350"/>
      <c r="INT5" s="350"/>
      <c r="INU5" s="350"/>
      <c r="INV5" s="350"/>
      <c r="INW5" s="350"/>
      <c r="INX5" s="350"/>
      <c r="INY5" s="350"/>
      <c r="INZ5" s="350"/>
      <c r="IOA5" s="350"/>
      <c r="IOB5" s="350"/>
      <c r="IOC5" s="350"/>
      <c r="IOD5" s="350"/>
      <c r="IOE5" s="350"/>
      <c r="IOF5" s="350"/>
      <c r="IOG5" s="350"/>
      <c r="IOH5" s="350"/>
      <c r="IOI5" s="350"/>
      <c r="IOJ5" s="350"/>
      <c r="IOK5" s="350"/>
      <c r="IOL5" s="350"/>
      <c r="IOM5" s="350"/>
      <c r="ION5" s="350"/>
      <c r="IOO5" s="350"/>
      <c r="IOP5" s="350"/>
      <c r="IOQ5" s="350"/>
      <c r="IOR5" s="350"/>
      <c r="IOS5" s="350"/>
      <c r="IOT5" s="350"/>
      <c r="IOU5" s="350"/>
      <c r="IOV5" s="350"/>
      <c r="IOW5" s="350"/>
      <c r="IOX5" s="350"/>
      <c r="IOY5" s="350"/>
      <c r="IOZ5" s="350"/>
      <c r="IPA5" s="350"/>
      <c r="IPB5" s="350"/>
      <c r="IPC5" s="350"/>
      <c r="IPD5" s="350"/>
      <c r="IPE5" s="350"/>
      <c r="IPF5" s="350"/>
      <c r="IPG5" s="350"/>
      <c r="IPH5" s="350"/>
      <c r="IPI5" s="350"/>
      <c r="IPJ5" s="350"/>
      <c r="IPK5" s="350"/>
      <c r="IPL5" s="350"/>
      <c r="IPM5" s="350"/>
      <c r="IPN5" s="350"/>
      <c r="IPO5" s="350"/>
      <c r="IPP5" s="350"/>
      <c r="IPQ5" s="350"/>
      <c r="IPR5" s="350"/>
      <c r="IPS5" s="350"/>
      <c r="IPT5" s="350"/>
      <c r="IPU5" s="350"/>
      <c r="IPV5" s="350"/>
      <c r="IPW5" s="350"/>
      <c r="IPX5" s="350"/>
      <c r="IPY5" s="350"/>
      <c r="IPZ5" s="350"/>
      <c r="IQA5" s="350"/>
      <c r="IQB5" s="350"/>
      <c r="IQC5" s="350"/>
      <c r="IQD5" s="350"/>
      <c r="IQE5" s="350"/>
      <c r="IQF5" s="350"/>
      <c r="IQG5" s="350"/>
      <c r="IQH5" s="350"/>
      <c r="IQI5" s="350"/>
      <c r="IQJ5" s="350"/>
      <c r="IQK5" s="350"/>
      <c r="IQL5" s="350"/>
      <c r="IQM5" s="350"/>
      <c r="IQN5" s="350"/>
      <c r="IQO5" s="350"/>
      <c r="IQP5" s="350"/>
      <c r="IQQ5" s="350"/>
      <c r="IQR5" s="350"/>
      <c r="IQS5" s="350"/>
      <c r="IQT5" s="350"/>
      <c r="IQU5" s="350"/>
      <c r="IQV5" s="350"/>
      <c r="IQW5" s="350"/>
      <c r="IQX5" s="350"/>
      <c r="IQY5" s="350"/>
      <c r="IQZ5" s="350"/>
      <c r="IRA5" s="350"/>
      <c r="IRB5" s="350"/>
      <c r="IRC5" s="350"/>
      <c r="IRD5" s="350"/>
      <c r="IRE5" s="350"/>
      <c r="IRF5" s="350"/>
      <c r="IRG5" s="350"/>
      <c r="IRH5" s="350"/>
      <c r="IRI5" s="350"/>
      <c r="IRJ5" s="350"/>
      <c r="IRK5" s="350"/>
      <c r="IRL5" s="350"/>
      <c r="IRM5" s="350"/>
      <c r="IRN5" s="350"/>
      <c r="IRO5" s="350"/>
      <c r="IRP5" s="350"/>
      <c r="IRQ5" s="350"/>
      <c r="IRR5" s="350"/>
      <c r="IRS5" s="350"/>
      <c r="IRT5" s="350"/>
      <c r="IRU5" s="350"/>
      <c r="IRV5" s="350"/>
      <c r="IRW5" s="350"/>
      <c r="IRX5" s="350"/>
      <c r="IRY5" s="350"/>
      <c r="IRZ5" s="350"/>
      <c r="ISA5" s="350"/>
      <c r="ISB5" s="350"/>
      <c r="ISC5" s="350"/>
      <c r="ISD5" s="350"/>
      <c r="ISE5" s="350"/>
      <c r="ISF5" s="350"/>
      <c r="ISG5" s="350"/>
      <c r="ISH5" s="350"/>
      <c r="ISI5" s="350"/>
      <c r="ISJ5" s="350"/>
      <c r="ISK5" s="350"/>
      <c r="ISL5" s="350"/>
      <c r="ISM5" s="350"/>
      <c r="ISN5" s="350"/>
      <c r="ISO5" s="350"/>
      <c r="ISP5" s="350"/>
      <c r="ISQ5" s="350"/>
      <c r="ISR5" s="350"/>
      <c r="ISS5" s="350"/>
      <c r="IST5" s="350"/>
      <c r="ISU5" s="350"/>
      <c r="ISV5" s="350"/>
      <c r="ISW5" s="350"/>
      <c r="ISX5" s="350"/>
      <c r="ISY5" s="350"/>
      <c r="ISZ5" s="350"/>
      <c r="ITA5" s="350"/>
      <c r="ITB5" s="350"/>
      <c r="ITC5" s="350"/>
      <c r="ITD5" s="350"/>
      <c r="ITE5" s="350"/>
      <c r="ITF5" s="350"/>
      <c r="ITG5" s="350"/>
      <c r="ITH5" s="350"/>
      <c r="ITI5" s="350"/>
      <c r="ITJ5" s="350"/>
      <c r="ITK5" s="350"/>
      <c r="ITL5" s="350"/>
      <c r="ITM5" s="350"/>
      <c r="ITN5" s="350"/>
      <c r="ITO5" s="350"/>
      <c r="ITP5" s="350"/>
      <c r="ITQ5" s="350"/>
      <c r="ITR5" s="350"/>
      <c r="ITS5" s="350"/>
      <c r="ITT5" s="350"/>
      <c r="ITU5" s="350"/>
      <c r="ITV5" s="350"/>
      <c r="ITW5" s="350"/>
      <c r="ITX5" s="350"/>
      <c r="ITY5" s="350"/>
      <c r="ITZ5" s="350"/>
      <c r="IUA5" s="350"/>
      <c r="IUB5" s="350"/>
      <c r="IUC5" s="350"/>
      <c r="IUD5" s="350"/>
      <c r="IUE5" s="350"/>
      <c r="IUF5" s="350"/>
      <c r="IUG5" s="350"/>
      <c r="IUH5" s="350"/>
      <c r="IUI5" s="350"/>
      <c r="IUJ5" s="350"/>
      <c r="IUK5" s="350"/>
      <c r="IUL5" s="350"/>
      <c r="IUM5" s="350"/>
      <c r="IUN5" s="350"/>
      <c r="IUO5" s="350"/>
      <c r="IUP5" s="350"/>
      <c r="IUQ5" s="350"/>
      <c r="IUR5" s="350"/>
      <c r="IUS5" s="350"/>
      <c r="IUT5" s="350"/>
      <c r="IUU5" s="350"/>
      <c r="IUV5" s="350"/>
      <c r="IUW5" s="350"/>
      <c r="IUX5" s="350"/>
      <c r="IUY5" s="350"/>
      <c r="IUZ5" s="350"/>
      <c r="IVA5" s="350"/>
      <c r="IVB5" s="350"/>
      <c r="IVC5" s="350"/>
      <c r="IVD5" s="350"/>
      <c r="IVE5" s="350"/>
      <c r="IVF5" s="350"/>
      <c r="IVG5" s="350"/>
      <c r="IVH5" s="350"/>
      <c r="IVI5" s="350"/>
      <c r="IVJ5" s="350"/>
      <c r="IVK5" s="350"/>
      <c r="IVL5" s="350"/>
      <c r="IVM5" s="350"/>
      <c r="IVN5" s="350"/>
      <c r="IVO5" s="350"/>
      <c r="IVP5" s="350"/>
      <c r="IVQ5" s="350"/>
      <c r="IVR5" s="350"/>
      <c r="IVS5" s="350"/>
      <c r="IVT5" s="350"/>
      <c r="IVU5" s="350"/>
      <c r="IVV5" s="350"/>
      <c r="IVW5" s="350"/>
      <c r="IVX5" s="350"/>
      <c r="IVY5" s="350"/>
      <c r="IVZ5" s="350"/>
      <c r="IWA5" s="350"/>
      <c r="IWB5" s="350"/>
      <c r="IWC5" s="350"/>
      <c r="IWD5" s="350"/>
      <c r="IWE5" s="350"/>
      <c r="IWF5" s="350"/>
      <c r="IWG5" s="350"/>
      <c r="IWH5" s="350"/>
      <c r="IWI5" s="350"/>
      <c r="IWJ5" s="350"/>
      <c r="IWK5" s="350"/>
      <c r="IWL5" s="350"/>
      <c r="IWM5" s="350"/>
      <c r="IWN5" s="350"/>
      <c r="IWO5" s="350"/>
      <c r="IWP5" s="350"/>
      <c r="IWQ5" s="350"/>
      <c r="IWR5" s="350"/>
      <c r="IWS5" s="350"/>
      <c r="IWT5" s="350"/>
      <c r="IWU5" s="350"/>
      <c r="IWV5" s="350"/>
      <c r="IWW5" s="350"/>
      <c r="IWX5" s="350"/>
      <c r="IWY5" s="350"/>
      <c r="IWZ5" s="350"/>
      <c r="IXA5" s="350"/>
      <c r="IXB5" s="350"/>
      <c r="IXC5" s="350"/>
      <c r="IXD5" s="350"/>
      <c r="IXE5" s="350"/>
      <c r="IXF5" s="350"/>
      <c r="IXG5" s="350"/>
      <c r="IXH5" s="350"/>
      <c r="IXI5" s="350"/>
      <c r="IXJ5" s="350"/>
      <c r="IXK5" s="350"/>
      <c r="IXL5" s="350"/>
      <c r="IXM5" s="350"/>
      <c r="IXN5" s="350"/>
      <c r="IXO5" s="350"/>
      <c r="IXP5" s="350"/>
      <c r="IXQ5" s="350"/>
      <c r="IXR5" s="350"/>
      <c r="IXS5" s="350"/>
      <c r="IXT5" s="350"/>
      <c r="IXU5" s="350"/>
      <c r="IXV5" s="350"/>
      <c r="IXW5" s="350"/>
      <c r="IXX5" s="350"/>
      <c r="IXY5" s="350"/>
      <c r="IXZ5" s="350"/>
      <c r="IYA5" s="350"/>
      <c r="IYB5" s="350"/>
      <c r="IYC5" s="350"/>
      <c r="IYD5" s="350"/>
      <c r="IYE5" s="350"/>
      <c r="IYF5" s="350"/>
      <c r="IYG5" s="350"/>
      <c r="IYH5" s="350"/>
      <c r="IYI5" s="350"/>
      <c r="IYJ5" s="350"/>
      <c r="IYK5" s="350"/>
      <c r="IYL5" s="350"/>
      <c r="IYM5" s="350"/>
      <c r="IYN5" s="350"/>
      <c r="IYO5" s="350"/>
      <c r="IYP5" s="350"/>
      <c r="IYQ5" s="350"/>
      <c r="IYR5" s="350"/>
      <c r="IYS5" s="350"/>
      <c r="IYT5" s="350"/>
      <c r="IYU5" s="350"/>
      <c r="IYV5" s="350"/>
      <c r="IYW5" s="350"/>
      <c r="IYX5" s="350"/>
      <c r="IYY5" s="350"/>
      <c r="IYZ5" s="350"/>
      <c r="IZA5" s="350"/>
      <c r="IZB5" s="350"/>
      <c r="IZC5" s="350"/>
      <c r="IZD5" s="350"/>
      <c r="IZE5" s="350"/>
      <c r="IZF5" s="350"/>
      <c r="IZG5" s="350"/>
      <c r="IZH5" s="350"/>
      <c r="IZI5" s="350"/>
      <c r="IZJ5" s="350"/>
      <c r="IZK5" s="350"/>
      <c r="IZL5" s="350"/>
      <c r="IZM5" s="350"/>
      <c r="IZN5" s="350"/>
      <c r="IZO5" s="350"/>
      <c r="IZP5" s="350"/>
      <c r="IZQ5" s="350"/>
      <c r="IZR5" s="350"/>
      <c r="IZS5" s="350"/>
      <c r="IZT5" s="350"/>
      <c r="IZU5" s="350"/>
      <c r="IZV5" s="350"/>
      <c r="IZW5" s="350"/>
      <c r="IZX5" s="350"/>
      <c r="IZY5" s="350"/>
      <c r="IZZ5" s="350"/>
      <c r="JAA5" s="350"/>
      <c r="JAB5" s="350"/>
      <c r="JAC5" s="350"/>
      <c r="JAD5" s="350"/>
      <c r="JAE5" s="350"/>
      <c r="JAF5" s="350"/>
      <c r="JAG5" s="350"/>
      <c r="JAH5" s="350"/>
      <c r="JAI5" s="350"/>
      <c r="JAJ5" s="350"/>
      <c r="JAK5" s="350"/>
      <c r="JAL5" s="350"/>
      <c r="JAM5" s="350"/>
      <c r="JAN5" s="350"/>
      <c r="JAO5" s="350"/>
      <c r="JAP5" s="350"/>
      <c r="JAQ5" s="350"/>
      <c r="JAR5" s="350"/>
      <c r="JAS5" s="350"/>
      <c r="JAT5" s="350"/>
      <c r="JAU5" s="350"/>
      <c r="JAV5" s="350"/>
      <c r="JAW5" s="350"/>
      <c r="JAX5" s="350"/>
      <c r="JAY5" s="350"/>
      <c r="JAZ5" s="350"/>
      <c r="JBA5" s="350"/>
      <c r="JBB5" s="350"/>
      <c r="JBC5" s="350"/>
      <c r="JBD5" s="350"/>
      <c r="JBE5" s="350"/>
      <c r="JBF5" s="350"/>
      <c r="JBG5" s="350"/>
      <c r="JBH5" s="350"/>
      <c r="JBI5" s="350"/>
      <c r="JBJ5" s="350"/>
      <c r="JBK5" s="350"/>
      <c r="JBL5" s="350"/>
      <c r="JBM5" s="350"/>
      <c r="JBN5" s="350"/>
      <c r="JBO5" s="350"/>
      <c r="JBP5" s="350"/>
      <c r="JBQ5" s="350"/>
      <c r="JBR5" s="350"/>
      <c r="JBS5" s="350"/>
      <c r="JBT5" s="350"/>
      <c r="JBU5" s="350"/>
      <c r="JBV5" s="350"/>
      <c r="JBW5" s="350"/>
      <c r="JBX5" s="350"/>
      <c r="JBY5" s="350"/>
      <c r="JBZ5" s="350"/>
      <c r="JCA5" s="350"/>
      <c r="JCB5" s="350"/>
      <c r="JCC5" s="350"/>
      <c r="JCD5" s="350"/>
      <c r="JCE5" s="350"/>
      <c r="JCF5" s="350"/>
      <c r="JCG5" s="350"/>
      <c r="JCH5" s="350"/>
      <c r="JCI5" s="350"/>
      <c r="JCJ5" s="350"/>
      <c r="JCK5" s="350"/>
      <c r="JCL5" s="350"/>
      <c r="JCM5" s="350"/>
      <c r="JCN5" s="350"/>
      <c r="JCO5" s="350"/>
      <c r="JCP5" s="350"/>
      <c r="JCQ5" s="350"/>
      <c r="JCR5" s="350"/>
      <c r="JCS5" s="350"/>
      <c r="JCT5" s="350"/>
      <c r="JCU5" s="350"/>
      <c r="JCV5" s="350"/>
      <c r="JCW5" s="350"/>
      <c r="JCX5" s="350"/>
      <c r="JCY5" s="350"/>
      <c r="JCZ5" s="350"/>
      <c r="JDA5" s="350"/>
      <c r="JDB5" s="350"/>
      <c r="JDC5" s="350"/>
      <c r="JDD5" s="350"/>
      <c r="JDE5" s="350"/>
      <c r="JDF5" s="350"/>
      <c r="JDG5" s="350"/>
      <c r="JDH5" s="350"/>
      <c r="JDI5" s="350"/>
      <c r="JDJ5" s="350"/>
      <c r="JDK5" s="350"/>
      <c r="JDL5" s="350"/>
      <c r="JDM5" s="350"/>
      <c r="JDN5" s="350"/>
      <c r="JDO5" s="350"/>
      <c r="JDP5" s="350"/>
      <c r="JDQ5" s="350"/>
      <c r="JDR5" s="350"/>
      <c r="JDS5" s="350"/>
      <c r="JDT5" s="350"/>
      <c r="JDU5" s="350"/>
      <c r="JDV5" s="350"/>
      <c r="JDW5" s="350"/>
      <c r="JDX5" s="350"/>
      <c r="JDY5" s="350"/>
      <c r="JDZ5" s="350"/>
      <c r="JEA5" s="350"/>
      <c r="JEB5" s="350"/>
      <c r="JEC5" s="350"/>
      <c r="JED5" s="350"/>
      <c r="JEE5" s="350"/>
      <c r="JEF5" s="350"/>
      <c r="JEG5" s="350"/>
      <c r="JEH5" s="350"/>
      <c r="JEI5" s="350"/>
      <c r="JEJ5" s="350"/>
      <c r="JEK5" s="350"/>
      <c r="JEL5" s="350"/>
      <c r="JEM5" s="350"/>
      <c r="JEN5" s="350"/>
      <c r="JEO5" s="350"/>
      <c r="JEP5" s="350"/>
      <c r="JEQ5" s="350"/>
      <c r="JER5" s="350"/>
      <c r="JES5" s="350"/>
      <c r="JET5" s="350"/>
      <c r="JEU5" s="350"/>
      <c r="JEV5" s="350"/>
      <c r="JEW5" s="350"/>
      <c r="JEX5" s="350"/>
      <c r="JEY5" s="350"/>
      <c r="JEZ5" s="350"/>
      <c r="JFA5" s="350"/>
      <c r="JFB5" s="350"/>
      <c r="JFC5" s="350"/>
      <c r="JFD5" s="350"/>
      <c r="JFE5" s="350"/>
      <c r="JFF5" s="350"/>
      <c r="JFG5" s="350"/>
      <c r="JFH5" s="350"/>
      <c r="JFI5" s="350"/>
      <c r="JFJ5" s="350"/>
      <c r="JFK5" s="350"/>
      <c r="JFL5" s="350"/>
      <c r="JFM5" s="350"/>
      <c r="JFN5" s="350"/>
      <c r="JFO5" s="350"/>
      <c r="JFP5" s="350"/>
      <c r="JFQ5" s="350"/>
      <c r="JFR5" s="350"/>
      <c r="JFS5" s="350"/>
      <c r="JFT5" s="350"/>
      <c r="JFU5" s="350"/>
      <c r="JFV5" s="350"/>
      <c r="JFW5" s="350"/>
      <c r="JFX5" s="350"/>
      <c r="JFY5" s="350"/>
      <c r="JFZ5" s="350"/>
      <c r="JGA5" s="350"/>
      <c r="JGB5" s="350"/>
      <c r="JGC5" s="350"/>
      <c r="JGD5" s="350"/>
      <c r="JGE5" s="350"/>
      <c r="JGF5" s="350"/>
      <c r="JGG5" s="350"/>
      <c r="JGH5" s="350"/>
      <c r="JGI5" s="350"/>
      <c r="JGJ5" s="350"/>
      <c r="JGK5" s="350"/>
      <c r="JGL5" s="350"/>
      <c r="JGM5" s="350"/>
      <c r="JGN5" s="350"/>
      <c r="JGO5" s="350"/>
      <c r="JGP5" s="350"/>
      <c r="JGQ5" s="350"/>
      <c r="JGR5" s="350"/>
      <c r="JGS5" s="350"/>
      <c r="JGT5" s="350"/>
      <c r="JGU5" s="350"/>
      <c r="JGV5" s="350"/>
      <c r="JGW5" s="350"/>
      <c r="JGX5" s="350"/>
      <c r="JGY5" s="350"/>
      <c r="JGZ5" s="350"/>
      <c r="JHA5" s="350"/>
      <c r="JHB5" s="350"/>
      <c r="JHC5" s="350"/>
      <c r="JHD5" s="350"/>
      <c r="JHE5" s="350"/>
      <c r="JHF5" s="350"/>
      <c r="JHG5" s="350"/>
      <c r="JHH5" s="350"/>
      <c r="JHI5" s="350"/>
      <c r="JHJ5" s="350"/>
      <c r="JHK5" s="350"/>
      <c r="JHL5" s="350"/>
      <c r="JHM5" s="350"/>
      <c r="JHN5" s="350"/>
      <c r="JHO5" s="350"/>
      <c r="JHP5" s="350"/>
      <c r="JHQ5" s="350"/>
      <c r="JHR5" s="350"/>
      <c r="JHS5" s="350"/>
      <c r="JHT5" s="350"/>
      <c r="JHU5" s="350"/>
      <c r="JHV5" s="350"/>
      <c r="JHW5" s="350"/>
      <c r="JHX5" s="350"/>
      <c r="JHY5" s="350"/>
      <c r="JHZ5" s="350"/>
      <c r="JIA5" s="350"/>
      <c r="JIB5" s="350"/>
      <c r="JIC5" s="350"/>
      <c r="JID5" s="350"/>
      <c r="JIE5" s="350"/>
      <c r="JIF5" s="350"/>
      <c r="JIG5" s="350"/>
      <c r="JIH5" s="350"/>
      <c r="JII5" s="350"/>
      <c r="JIJ5" s="350"/>
      <c r="JIK5" s="350"/>
      <c r="JIL5" s="350"/>
      <c r="JIM5" s="350"/>
      <c r="JIN5" s="350"/>
      <c r="JIO5" s="350"/>
      <c r="JIP5" s="350"/>
      <c r="JIQ5" s="350"/>
      <c r="JIR5" s="350"/>
      <c r="JIS5" s="350"/>
      <c r="JIT5" s="350"/>
      <c r="JIU5" s="350"/>
      <c r="JIV5" s="350"/>
      <c r="JIW5" s="350"/>
      <c r="JIX5" s="350"/>
      <c r="JIY5" s="350"/>
      <c r="JIZ5" s="350"/>
      <c r="JJA5" s="350"/>
      <c r="JJB5" s="350"/>
      <c r="JJC5" s="350"/>
      <c r="JJD5" s="350"/>
      <c r="JJE5" s="350"/>
      <c r="JJF5" s="350"/>
      <c r="JJG5" s="350"/>
      <c r="JJH5" s="350"/>
      <c r="JJI5" s="350"/>
      <c r="JJJ5" s="350"/>
      <c r="JJK5" s="350"/>
      <c r="JJL5" s="350"/>
      <c r="JJM5" s="350"/>
      <c r="JJN5" s="350"/>
      <c r="JJO5" s="350"/>
      <c r="JJP5" s="350"/>
      <c r="JJQ5" s="350"/>
      <c r="JJR5" s="350"/>
      <c r="JJS5" s="350"/>
      <c r="JJT5" s="350"/>
      <c r="JJU5" s="350"/>
      <c r="JJV5" s="350"/>
      <c r="JJW5" s="350"/>
      <c r="JJX5" s="350"/>
      <c r="JJY5" s="350"/>
      <c r="JJZ5" s="350"/>
      <c r="JKA5" s="350"/>
      <c r="JKB5" s="350"/>
      <c r="JKC5" s="350"/>
      <c r="JKD5" s="350"/>
      <c r="JKE5" s="350"/>
      <c r="JKF5" s="350"/>
      <c r="JKG5" s="350"/>
      <c r="JKH5" s="350"/>
      <c r="JKI5" s="350"/>
      <c r="JKJ5" s="350"/>
      <c r="JKK5" s="350"/>
      <c r="JKL5" s="350"/>
      <c r="JKM5" s="350"/>
      <c r="JKN5" s="350"/>
      <c r="JKO5" s="350"/>
      <c r="JKP5" s="350"/>
      <c r="JKQ5" s="350"/>
      <c r="JKR5" s="350"/>
      <c r="JKS5" s="350"/>
      <c r="JKT5" s="350"/>
      <c r="JKU5" s="350"/>
      <c r="JKV5" s="350"/>
      <c r="JKW5" s="350"/>
      <c r="JKX5" s="350"/>
      <c r="JKY5" s="350"/>
      <c r="JKZ5" s="350"/>
      <c r="JLA5" s="350"/>
      <c r="JLB5" s="350"/>
      <c r="JLC5" s="350"/>
      <c r="JLD5" s="350"/>
      <c r="JLE5" s="350"/>
      <c r="JLF5" s="350"/>
      <c r="JLG5" s="350"/>
      <c r="JLH5" s="350"/>
      <c r="JLI5" s="350"/>
      <c r="JLJ5" s="350"/>
      <c r="JLK5" s="350"/>
      <c r="JLL5" s="350"/>
      <c r="JLM5" s="350"/>
      <c r="JLN5" s="350"/>
      <c r="JLO5" s="350"/>
      <c r="JLP5" s="350"/>
      <c r="JLQ5" s="350"/>
      <c r="JLR5" s="350"/>
      <c r="JLS5" s="350"/>
      <c r="JLT5" s="350"/>
      <c r="JLU5" s="350"/>
      <c r="JLV5" s="350"/>
      <c r="JLW5" s="350"/>
      <c r="JLX5" s="350"/>
      <c r="JLY5" s="350"/>
      <c r="JLZ5" s="350"/>
      <c r="JMA5" s="350"/>
      <c r="JMB5" s="350"/>
      <c r="JMC5" s="350"/>
      <c r="JMD5" s="350"/>
      <c r="JME5" s="350"/>
      <c r="JMF5" s="350"/>
      <c r="JMG5" s="350"/>
      <c r="JMH5" s="350"/>
      <c r="JMI5" s="350"/>
      <c r="JMJ5" s="350"/>
      <c r="JMK5" s="350"/>
      <c r="JML5" s="350"/>
      <c r="JMM5" s="350"/>
      <c r="JMN5" s="350"/>
      <c r="JMO5" s="350"/>
      <c r="JMP5" s="350"/>
      <c r="JMQ5" s="350"/>
      <c r="JMR5" s="350"/>
      <c r="JMS5" s="350"/>
      <c r="JMT5" s="350"/>
      <c r="JMU5" s="350"/>
      <c r="JMV5" s="350"/>
      <c r="JMW5" s="350"/>
      <c r="JMX5" s="350"/>
      <c r="JMY5" s="350"/>
      <c r="JMZ5" s="350"/>
      <c r="JNA5" s="350"/>
      <c r="JNB5" s="350"/>
      <c r="JNC5" s="350"/>
      <c r="JND5" s="350"/>
      <c r="JNE5" s="350"/>
      <c r="JNF5" s="350"/>
      <c r="JNG5" s="350"/>
      <c r="JNH5" s="350"/>
      <c r="JNI5" s="350"/>
      <c r="JNJ5" s="350"/>
      <c r="JNK5" s="350"/>
      <c r="JNL5" s="350"/>
      <c r="JNM5" s="350"/>
      <c r="JNN5" s="350"/>
      <c r="JNO5" s="350"/>
      <c r="JNP5" s="350"/>
      <c r="JNQ5" s="350"/>
      <c r="JNR5" s="350"/>
      <c r="JNS5" s="350"/>
      <c r="JNT5" s="350"/>
      <c r="JNU5" s="350"/>
      <c r="JNV5" s="350"/>
      <c r="JNW5" s="350"/>
      <c r="JNX5" s="350"/>
      <c r="JNY5" s="350"/>
      <c r="JNZ5" s="350"/>
      <c r="JOA5" s="350"/>
      <c r="JOB5" s="350"/>
      <c r="JOC5" s="350"/>
      <c r="JOD5" s="350"/>
      <c r="JOE5" s="350"/>
      <c r="JOF5" s="350"/>
      <c r="JOG5" s="350"/>
      <c r="JOH5" s="350"/>
      <c r="JOI5" s="350"/>
      <c r="JOJ5" s="350"/>
      <c r="JOK5" s="350"/>
      <c r="JOL5" s="350"/>
      <c r="JOM5" s="350"/>
      <c r="JON5" s="350"/>
      <c r="JOO5" s="350"/>
      <c r="JOP5" s="350"/>
      <c r="JOQ5" s="350"/>
      <c r="JOR5" s="350"/>
      <c r="JOS5" s="350"/>
      <c r="JOT5" s="350"/>
      <c r="JOU5" s="350"/>
      <c r="JOV5" s="350"/>
      <c r="JOW5" s="350"/>
      <c r="JOX5" s="350"/>
      <c r="JOY5" s="350"/>
      <c r="JOZ5" s="350"/>
      <c r="JPA5" s="350"/>
      <c r="JPB5" s="350"/>
      <c r="JPC5" s="350"/>
      <c r="JPD5" s="350"/>
      <c r="JPE5" s="350"/>
      <c r="JPF5" s="350"/>
      <c r="JPG5" s="350"/>
      <c r="JPH5" s="350"/>
      <c r="JPI5" s="350"/>
      <c r="JPJ5" s="350"/>
      <c r="JPK5" s="350"/>
      <c r="JPL5" s="350"/>
      <c r="JPM5" s="350"/>
      <c r="JPN5" s="350"/>
      <c r="JPO5" s="350"/>
      <c r="JPP5" s="350"/>
      <c r="JPQ5" s="350"/>
      <c r="JPR5" s="350"/>
      <c r="JPS5" s="350"/>
      <c r="JPT5" s="350"/>
      <c r="JPU5" s="350"/>
      <c r="JPV5" s="350"/>
      <c r="JPW5" s="350"/>
      <c r="JPX5" s="350"/>
      <c r="JPY5" s="350"/>
      <c r="JPZ5" s="350"/>
      <c r="JQA5" s="350"/>
      <c r="JQB5" s="350"/>
      <c r="JQC5" s="350"/>
      <c r="JQD5" s="350"/>
      <c r="JQE5" s="350"/>
      <c r="JQF5" s="350"/>
      <c r="JQG5" s="350"/>
      <c r="JQH5" s="350"/>
      <c r="JQI5" s="350"/>
      <c r="JQJ5" s="350"/>
      <c r="JQK5" s="350"/>
      <c r="JQL5" s="350"/>
      <c r="JQM5" s="350"/>
      <c r="JQN5" s="350"/>
      <c r="JQO5" s="350"/>
      <c r="JQP5" s="350"/>
      <c r="JQQ5" s="350"/>
      <c r="JQR5" s="350"/>
      <c r="JQS5" s="350"/>
      <c r="JQT5" s="350"/>
      <c r="JQU5" s="350"/>
      <c r="JQV5" s="350"/>
      <c r="JQW5" s="350"/>
      <c r="JQX5" s="350"/>
      <c r="JQY5" s="350"/>
      <c r="JQZ5" s="350"/>
      <c r="JRA5" s="350"/>
      <c r="JRB5" s="350"/>
      <c r="JRC5" s="350"/>
      <c r="JRD5" s="350"/>
      <c r="JRE5" s="350"/>
      <c r="JRF5" s="350"/>
      <c r="JRG5" s="350"/>
      <c r="JRH5" s="350"/>
      <c r="JRI5" s="350"/>
      <c r="JRJ5" s="350"/>
      <c r="JRK5" s="350"/>
      <c r="JRL5" s="350"/>
      <c r="JRM5" s="350"/>
      <c r="JRN5" s="350"/>
      <c r="JRO5" s="350"/>
      <c r="JRP5" s="350"/>
      <c r="JRQ5" s="350"/>
      <c r="JRR5" s="350"/>
      <c r="JRS5" s="350"/>
      <c r="JRT5" s="350"/>
      <c r="JRU5" s="350"/>
      <c r="JRV5" s="350"/>
      <c r="JRW5" s="350"/>
      <c r="JRX5" s="350"/>
      <c r="JRY5" s="350"/>
      <c r="JRZ5" s="350"/>
      <c r="JSA5" s="350"/>
      <c r="JSB5" s="350"/>
      <c r="JSC5" s="350"/>
      <c r="JSD5" s="350"/>
      <c r="JSE5" s="350"/>
      <c r="JSF5" s="350"/>
      <c r="JSG5" s="350"/>
      <c r="JSH5" s="350"/>
      <c r="JSI5" s="350"/>
      <c r="JSJ5" s="350"/>
      <c r="JSK5" s="350"/>
      <c r="JSL5" s="350"/>
      <c r="JSM5" s="350"/>
      <c r="JSN5" s="350"/>
      <c r="JSO5" s="350"/>
      <c r="JSP5" s="350"/>
      <c r="JSQ5" s="350"/>
      <c r="JSR5" s="350"/>
      <c r="JSS5" s="350"/>
      <c r="JST5" s="350"/>
      <c r="JSU5" s="350"/>
      <c r="JSV5" s="350"/>
      <c r="JSW5" s="350"/>
      <c r="JSX5" s="350"/>
      <c r="JSY5" s="350"/>
      <c r="JSZ5" s="350"/>
      <c r="JTA5" s="350"/>
      <c r="JTB5" s="350"/>
      <c r="JTC5" s="350"/>
      <c r="JTD5" s="350"/>
      <c r="JTE5" s="350"/>
      <c r="JTF5" s="350"/>
      <c r="JTG5" s="350"/>
      <c r="JTH5" s="350"/>
      <c r="JTI5" s="350"/>
      <c r="JTJ5" s="350"/>
      <c r="JTK5" s="350"/>
      <c r="JTL5" s="350"/>
      <c r="JTM5" s="350"/>
      <c r="JTN5" s="350"/>
      <c r="JTO5" s="350"/>
      <c r="JTP5" s="350"/>
      <c r="JTQ5" s="350"/>
      <c r="JTR5" s="350"/>
      <c r="JTS5" s="350"/>
      <c r="JTT5" s="350"/>
      <c r="JTU5" s="350"/>
      <c r="JTV5" s="350"/>
      <c r="JTW5" s="350"/>
      <c r="JTX5" s="350"/>
      <c r="JTY5" s="350"/>
      <c r="JTZ5" s="350"/>
      <c r="JUA5" s="350"/>
      <c r="JUB5" s="350"/>
      <c r="JUC5" s="350"/>
      <c r="JUD5" s="350"/>
      <c r="JUE5" s="350"/>
      <c r="JUF5" s="350"/>
      <c r="JUG5" s="350"/>
      <c r="JUH5" s="350"/>
      <c r="JUI5" s="350"/>
      <c r="JUJ5" s="350"/>
      <c r="JUK5" s="350"/>
      <c r="JUL5" s="350"/>
      <c r="JUM5" s="350"/>
      <c r="JUN5" s="350"/>
      <c r="JUO5" s="350"/>
      <c r="JUP5" s="350"/>
      <c r="JUQ5" s="350"/>
      <c r="JUR5" s="350"/>
      <c r="JUS5" s="350"/>
      <c r="JUT5" s="350"/>
      <c r="JUU5" s="350"/>
      <c r="JUV5" s="350"/>
      <c r="JUW5" s="350"/>
      <c r="JUX5" s="350"/>
      <c r="JUY5" s="350"/>
      <c r="JUZ5" s="350"/>
      <c r="JVA5" s="350"/>
      <c r="JVB5" s="350"/>
      <c r="JVC5" s="350"/>
      <c r="JVD5" s="350"/>
      <c r="JVE5" s="350"/>
      <c r="JVF5" s="350"/>
      <c r="JVG5" s="350"/>
      <c r="JVH5" s="350"/>
      <c r="JVI5" s="350"/>
      <c r="JVJ5" s="350"/>
      <c r="JVK5" s="350"/>
      <c r="JVL5" s="350"/>
      <c r="JVM5" s="350"/>
      <c r="JVN5" s="350"/>
      <c r="JVO5" s="350"/>
      <c r="JVP5" s="350"/>
      <c r="JVQ5" s="350"/>
      <c r="JVR5" s="350"/>
      <c r="JVS5" s="350"/>
      <c r="JVT5" s="350"/>
      <c r="JVU5" s="350"/>
      <c r="JVV5" s="350"/>
      <c r="JVW5" s="350"/>
      <c r="JVX5" s="350"/>
      <c r="JVY5" s="350"/>
      <c r="JVZ5" s="350"/>
      <c r="JWA5" s="350"/>
      <c r="JWB5" s="350"/>
      <c r="JWC5" s="350"/>
      <c r="JWD5" s="350"/>
      <c r="JWE5" s="350"/>
      <c r="JWF5" s="350"/>
      <c r="JWG5" s="350"/>
      <c r="JWH5" s="350"/>
      <c r="JWI5" s="350"/>
      <c r="JWJ5" s="350"/>
      <c r="JWK5" s="350"/>
      <c r="JWL5" s="350"/>
      <c r="JWM5" s="350"/>
      <c r="JWN5" s="350"/>
      <c r="JWO5" s="350"/>
      <c r="JWP5" s="350"/>
      <c r="JWQ5" s="350"/>
      <c r="JWR5" s="350"/>
      <c r="JWS5" s="350"/>
      <c r="JWT5" s="350"/>
      <c r="JWU5" s="350"/>
      <c r="JWV5" s="350"/>
      <c r="JWW5" s="350"/>
      <c r="JWX5" s="350"/>
      <c r="JWY5" s="350"/>
      <c r="JWZ5" s="350"/>
      <c r="JXA5" s="350"/>
      <c r="JXB5" s="350"/>
      <c r="JXC5" s="350"/>
      <c r="JXD5" s="350"/>
      <c r="JXE5" s="350"/>
      <c r="JXF5" s="350"/>
      <c r="JXG5" s="350"/>
      <c r="JXH5" s="350"/>
      <c r="JXI5" s="350"/>
      <c r="JXJ5" s="350"/>
      <c r="JXK5" s="350"/>
      <c r="JXL5" s="350"/>
      <c r="JXM5" s="350"/>
      <c r="JXN5" s="350"/>
      <c r="JXO5" s="350"/>
      <c r="JXP5" s="350"/>
      <c r="JXQ5" s="350"/>
      <c r="JXR5" s="350"/>
      <c r="JXS5" s="350"/>
      <c r="JXT5" s="350"/>
      <c r="JXU5" s="350"/>
      <c r="JXV5" s="350"/>
      <c r="JXW5" s="350"/>
      <c r="JXX5" s="350"/>
      <c r="JXY5" s="350"/>
      <c r="JXZ5" s="350"/>
      <c r="JYA5" s="350"/>
      <c r="JYB5" s="350"/>
      <c r="JYC5" s="350"/>
      <c r="JYD5" s="350"/>
      <c r="JYE5" s="350"/>
      <c r="JYF5" s="350"/>
      <c r="JYG5" s="350"/>
      <c r="JYH5" s="350"/>
      <c r="JYI5" s="350"/>
      <c r="JYJ5" s="350"/>
      <c r="JYK5" s="350"/>
      <c r="JYL5" s="350"/>
      <c r="JYM5" s="350"/>
      <c r="JYN5" s="350"/>
      <c r="JYO5" s="350"/>
      <c r="JYP5" s="350"/>
      <c r="JYQ5" s="350"/>
      <c r="JYR5" s="350"/>
      <c r="JYS5" s="350"/>
      <c r="JYT5" s="350"/>
      <c r="JYU5" s="350"/>
      <c r="JYV5" s="350"/>
      <c r="JYW5" s="350"/>
      <c r="JYX5" s="350"/>
      <c r="JYY5" s="350"/>
      <c r="JYZ5" s="350"/>
      <c r="JZA5" s="350"/>
      <c r="JZB5" s="350"/>
      <c r="JZC5" s="350"/>
      <c r="JZD5" s="350"/>
      <c r="JZE5" s="350"/>
      <c r="JZF5" s="350"/>
      <c r="JZG5" s="350"/>
      <c r="JZH5" s="350"/>
      <c r="JZI5" s="350"/>
      <c r="JZJ5" s="350"/>
      <c r="JZK5" s="350"/>
      <c r="JZL5" s="350"/>
      <c r="JZM5" s="350"/>
      <c r="JZN5" s="350"/>
      <c r="JZO5" s="350"/>
      <c r="JZP5" s="350"/>
      <c r="JZQ5" s="350"/>
      <c r="JZR5" s="350"/>
      <c r="JZS5" s="350"/>
      <c r="JZT5" s="350"/>
      <c r="JZU5" s="350"/>
      <c r="JZV5" s="350"/>
      <c r="JZW5" s="350"/>
      <c r="JZX5" s="350"/>
      <c r="JZY5" s="350"/>
      <c r="JZZ5" s="350"/>
      <c r="KAA5" s="350"/>
      <c r="KAB5" s="350"/>
      <c r="KAC5" s="350"/>
      <c r="KAD5" s="350"/>
      <c r="KAE5" s="350"/>
      <c r="KAF5" s="350"/>
      <c r="KAG5" s="350"/>
      <c r="KAH5" s="350"/>
      <c r="KAI5" s="350"/>
      <c r="KAJ5" s="350"/>
      <c r="KAK5" s="350"/>
      <c r="KAL5" s="350"/>
      <c r="KAM5" s="350"/>
      <c r="KAN5" s="350"/>
      <c r="KAO5" s="350"/>
      <c r="KAP5" s="350"/>
      <c r="KAQ5" s="350"/>
      <c r="KAR5" s="350"/>
      <c r="KAS5" s="350"/>
      <c r="KAT5" s="350"/>
      <c r="KAU5" s="350"/>
      <c r="KAV5" s="350"/>
      <c r="KAW5" s="350"/>
      <c r="KAX5" s="350"/>
      <c r="KAY5" s="350"/>
      <c r="KAZ5" s="350"/>
      <c r="KBA5" s="350"/>
      <c r="KBB5" s="350"/>
      <c r="KBC5" s="350"/>
      <c r="KBD5" s="350"/>
      <c r="KBE5" s="350"/>
      <c r="KBF5" s="350"/>
      <c r="KBG5" s="350"/>
      <c r="KBH5" s="350"/>
      <c r="KBI5" s="350"/>
      <c r="KBJ5" s="350"/>
      <c r="KBK5" s="350"/>
      <c r="KBL5" s="350"/>
      <c r="KBM5" s="350"/>
      <c r="KBN5" s="350"/>
      <c r="KBO5" s="350"/>
      <c r="KBP5" s="350"/>
      <c r="KBQ5" s="350"/>
      <c r="KBR5" s="350"/>
      <c r="KBS5" s="350"/>
      <c r="KBT5" s="350"/>
      <c r="KBU5" s="350"/>
      <c r="KBV5" s="350"/>
      <c r="KBW5" s="350"/>
      <c r="KBX5" s="350"/>
      <c r="KBY5" s="350"/>
      <c r="KBZ5" s="350"/>
      <c r="KCA5" s="350"/>
      <c r="KCB5" s="350"/>
      <c r="KCC5" s="350"/>
      <c r="KCD5" s="350"/>
      <c r="KCE5" s="350"/>
      <c r="KCF5" s="350"/>
      <c r="KCG5" s="350"/>
      <c r="KCH5" s="350"/>
      <c r="KCI5" s="350"/>
      <c r="KCJ5" s="350"/>
      <c r="KCK5" s="350"/>
      <c r="KCL5" s="350"/>
      <c r="KCM5" s="350"/>
      <c r="KCN5" s="350"/>
      <c r="KCO5" s="350"/>
      <c r="KCP5" s="350"/>
      <c r="KCQ5" s="350"/>
      <c r="KCR5" s="350"/>
      <c r="KCS5" s="350"/>
      <c r="KCT5" s="350"/>
      <c r="KCU5" s="350"/>
      <c r="KCV5" s="350"/>
      <c r="KCW5" s="350"/>
      <c r="KCX5" s="350"/>
      <c r="KCY5" s="350"/>
      <c r="KCZ5" s="350"/>
      <c r="KDA5" s="350"/>
      <c r="KDB5" s="350"/>
      <c r="KDC5" s="350"/>
      <c r="KDD5" s="350"/>
      <c r="KDE5" s="350"/>
      <c r="KDF5" s="350"/>
      <c r="KDG5" s="350"/>
      <c r="KDH5" s="350"/>
      <c r="KDI5" s="350"/>
      <c r="KDJ5" s="350"/>
      <c r="KDK5" s="350"/>
      <c r="KDL5" s="350"/>
      <c r="KDM5" s="350"/>
      <c r="KDN5" s="350"/>
      <c r="KDO5" s="350"/>
      <c r="KDP5" s="350"/>
      <c r="KDQ5" s="350"/>
      <c r="KDR5" s="350"/>
      <c r="KDS5" s="350"/>
      <c r="KDT5" s="350"/>
      <c r="KDU5" s="350"/>
      <c r="KDV5" s="350"/>
      <c r="KDW5" s="350"/>
      <c r="KDX5" s="350"/>
      <c r="KDY5" s="350"/>
      <c r="KDZ5" s="350"/>
      <c r="KEA5" s="350"/>
      <c r="KEB5" s="350"/>
      <c r="KEC5" s="350"/>
      <c r="KED5" s="350"/>
      <c r="KEE5" s="350"/>
      <c r="KEF5" s="350"/>
      <c r="KEG5" s="350"/>
      <c r="KEH5" s="350"/>
      <c r="KEI5" s="350"/>
      <c r="KEJ5" s="350"/>
      <c r="KEK5" s="350"/>
      <c r="KEL5" s="350"/>
      <c r="KEM5" s="350"/>
      <c r="KEN5" s="350"/>
      <c r="KEO5" s="350"/>
      <c r="KEP5" s="350"/>
      <c r="KEQ5" s="350"/>
      <c r="KER5" s="350"/>
      <c r="KES5" s="350"/>
      <c r="KET5" s="350"/>
      <c r="KEU5" s="350"/>
      <c r="KEV5" s="350"/>
      <c r="KEW5" s="350"/>
      <c r="KEX5" s="350"/>
      <c r="KEY5" s="350"/>
      <c r="KEZ5" s="350"/>
      <c r="KFA5" s="350"/>
      <c r="KFB5" s="350"/>
      <c r="KFC5" s="350"/>
      <c r="KFD5" s="350"/>
      <c r="KFE5" s="350"/>
      <c r="KFF5" s="350"/>
      <c r="KFG5" s="350"/>
      <c r="KFH5" s="350"/>
      <c r="KFI5" s="350"/>
      <c r="KFJ5" s="350"/>
      <c r="KFK5" s="350"/>
      <c r="KFL5" s="350"/>
      <c r="KFM5" s="350"/>
      <c r="KFN5" s="350"/>
      <c r="KFO5" s="350"/>
      <c r="KFP5" s="350"/>
      <c r="KFQ5" s="350"/>
      <c r="KFR5" s="350"/>
      <c r="KFS5" s="350"/>
      <c r="KFT5" s="350"/>
      <c r="KFU5" s="350"/>
      <c r="KFV5" s="350"/>
      <c r="KFW5" s="350"/>
      <c r="KFX5" s="350"/>
      <c r="KFY5" s="350"/>
      <c r="KFZ5" s="350"/>
      <c r="KGA5" s="350"/>
      <c r="KGB5" s="350"/>
      <c r="KGC5" s="350"/>
      <c r="KGD5" s="350"/>
      <c r="KGE5" s="350"/>
      <c r="KGF5" s="350"/>
      <c r="KGG5" s="350"/>
      <c r="KGH5" s="350"/>
      <c r="KGI5" s="350"/>
      <c r="KGJ5" s="350"/>
      <c r="KGK5" s="350"/>
      <c r="KGL5" s="350"/>
      <c r="KGM5" s="350"/>
      <c r="KGN5" s="350"/>
      <c r="KGO5" s="350"/>
      <c r="KGP5" s="350"/>
      <c r="KGQ5" s="350"/>
      <c r="KGR5" s="350"/>
      <c r="KGS5" s="350"/>
      <c r="KGT5" s="350"/>
      <c r="KGU5" s="350"/>
      <c r="KGV5" s="350"/>
      <c r="KGW5" s="350"/>
      <c r="KGX5" s="350"/>
      <c r="KGY5" s="350"/>
      <c r="KGZ5" s="350"/>
      <c r="KHA5" s="350"/>
      <c r="KHB5" s="350"/>
      <c r="KHC5" s="350"/>
      <c r="KHD5" s="350"/>
      <c r="KHE5" s="350"/>
      <c r="KHF5" s="350"/>
      <c r="KHG5" s="350"/>
      <c r="KHH5" s="350"/>
      <c r="KHI5" s="350"/>
      <c r="KHJ5" s="350"/>
      <c r="KHK5" s="350"/>
      <c r="KHL5" s="350"/>
      <c r="KHM5" s="350"/>
      <c r="KHN5" s="350"/>
      <c r="KHO5" s="350"/>
      <c r="KHP5" s="350"/>
      <c r="KHQ5" s="350"/>
      <c r="KHR5" s="350"/>
      <c r="KHS5" s="350"/>
      <c r="KHT5" s="350"/>
      <c r="KHU5" s="350"/>
      <c r="KHV5" s="350"/>
      <c r="KHW5" s="350"/>
      <c r="KHX5" s="350"/>
      <c r="KHY5" s="350"/>
      <c r="KHZ5" s="350"/>
      <c r="KIA5" s="350"/>
      <c r="KIB5" s="350"/>
      <c r="KIC5" s="350"/>
      <c r="KID5" s="350"/>
      <c r="KIE5" s="350"/>
      <c r="KIF5" s="350"/>
      <c r="KIG5" s="350"/>
      <c r="KIH5" s="350"/>
      <c r="KII5" s="350"/>
      <c r="KIJ5" s="350"/>
      <c r="KIK5" s="350"/>
      <c r="KIL5" s="350"/>
      <c r="KIM5" s="350"/>
      <c r="KIN5" s="350"/>
      <c r="KIO5" s="350"/>
      <c r="KIP5" s="350"/>
      <c r="KIQ5" s="350"/>
      <c r="KIR5" s="350"/>
      <c r="KIS5" s="350"/>
      <c r="KIT5" s="350"/>
      <c r="KIU5" s="350"/>
      <c r="KIV5" s="350"/>
      <c r="KIW5" s="350"/>
      <c r="KIX5" s="350"/>
      <c r="KIY5" s="350"/>
      <c r="KIZ5" s="350"/>
      <c r="KJA5" s="350"/>
      <c r="KJB5" s="350"/>
      <c r="KJC5" s="350"/>
      <c r="KJD5" s="350"/>
      <c r="KJE5" s="350"/>
      <c r="KJF5" s="350"/>
      <c r="KJG5" s="350"/>
      <c r="KJH5" s="350"/>
      <c r="KJI5" s="350"/>
      <c r="KJJ5" s="350"/>
      <c r="KJK5" s="350"/>
      <c r="KJL5" s="350"/>
      <c r="KJM5" s="350"/>
      <c r="KJN5" s="350"/>
      <c r="KJO5" s="350"/>
      <c r="KJP5" s="350"/>
      <c r="KJQ5" s="350"/>
      <c r="KJR5" s="350"/>
      <c r="KJS5" s="350"/>
      <c r="KJT5" s="350"/>
      <c r="KJU5" s="350"/>
      <c r="KJV5" s="350"/>
      <c r="KJW5" s="350"/>
      <c r="KJX5" s="350"/>
      <c r="KJY5" s="350"/>
      <c r="KJZ5" s="350"/>
      <c r="KKA5" s="350"/>
      <c r="KKB5" s="350"/>
      <c r="KKC5" s="350"/>
      <c r="KKD5" s="350"/>
      <c r="KKE5" s="350"/>
      <c r="KKF5" s="350"/>
      <c r="KKG5" s="350"/>
      <c r="KKH5" s="350"/>
      <c r="KKI5" s="350"/>
      <c r="KKJ5" s="350"/>
      <c r="KKK5" s="350"/>
      <c r="KKL5" s="350"/>
      <c r="KKM5" s="350"/>
      <c r="KKN5" s="350"/>
      <c r="KKO5" s="350"/>
      <c r="KKP5" s="350"/>
      <c r="KKQ5" s="350"/>
      <c r="KKR5" s="350"/>
      <c r="KKS5" s="350"/>
      <c r="KKT5" s="350"/>
      <c r="KKU5" s="350"/>
      <c r="KKV5" s="350"/>
      <c r="KKW5" s="350"/>
      <c r="KKX5" s="350"/>
      <c r="KKY5" s="350"/>
      <c r="KKZ5" s="350"/>
      <c r="KLA5" s="350"/>
      <c r="KLB5" s="350"/>
      <c r="KLC5" s="350"/>
      <c r="KLD5" s="350"/>
      <c r="KLE5" s="350"/>
      <c r="KLF5" s="350"/>
      <c r="KLG5" s="350"/>
      <c r="KLH5" s="350"/>
      <c r="KLI5" s="350"/>
      <c r="KLJ5" s="350"/>
      <c r="KLK5" s="350"/>
      <c r="KLL5" s="350"/>
      <c r="KLM5" s="350"/>
      <c r="KLN5" s="350"/>
      <c r="KLO5" s="350"/>
      <c r="KLP5" s="350"/>
      <c r="KLQ5" s="350"/>
      <c r="KLR5" s="350"/>
      <c r="KLS5" s="350"/>
      <c r="KLT5" s="350"/>
      <c r="KLU5" s="350"/>
      <c r="KLV5" s="350"/>
      <c r="KLW5" s="350"/>
      <c r="KLX5" s="350"/>
      <c r="KLY5" s="350"/>
      <c r="KLZ5" s="350"/>
      <c r="KMA5" s="350"/>
      <c r="KMB5" s="350"/>
      <c r="KMC5" s="350"/>
      <c r="KMD5" s="350"/>
      <c r="KME5" s="350"/>
      <c r="KMF5" s="350"/>
      <c r="KMG5" s="350"/>
      <c r="KMH5" s="350"/>
      <c r="KMI5" s="350"/>
      <c r="KMJ5" s="350"/>
      <c r="KMK5" s="350"/>
      <c r="KML5" s="350"/>
      <c r="KMM5" s="350"/>
      <c r="KMN5" s="350"/>
      <c r="KMO5" s="350"/>
      <c r="KMP5" s="350"/>
      <c r="KMQ5" s="350"/>
      <c r="KMR5" s="350"/>
      <c r="KMS5" s="350"/>
      <c r="KMT5" s="350"/>
      <c r="KMU5" s="350"/>
      <c r="KMV5" s="350"/>
      <c r="KMW5" s="350"/>
      <c r="KMX5" s="350"/>
      <c r="KMY5" s="350"/>
      <c r="KMZ5" s="350"/>
      <c r="KNA5" s="350"/>
      <c r="KNB5" s="350"/>
      <c r="KNC5" s="350"/>
      <c r="KND5" s="350"/>
      <c r="KNE5" s="350"/>
      <c r="KNF5" s="350"/>
      <c r="KNG5" s="350"/>
      <c r="KNH5" s="350"/>
      <c r="KNI5" s="350"/>
      <c r="KNJ5" s="350"/>
      <c r="KNK5" s="350"/>
      <c r="KNL5" s="350"/>
      <c r="KNM5" s="350"/>
      <c r="KNN5" s="350"/>
      <c r="KNO5" s="350"/>
      <c r="KNP5" s="350"/>
      <c r="KNQ5" s="350"/>
      <c r="KNR5" s="350"/>
      <c r="KNS5" s="350"/>
      <c r="KNT5" s="350"/>
      <c r="KNU5" s="350"/>
      <c r="KNV5" s="350"/>
      <c r="KNW5" s="350"/>
      <c r="KNX5" s="350"/>
      <c r="KNY5" s="350"/>
      <c r="KNZ5" s="350"/>
      <c r="KOA5" s="350"/>
      <c r="KOB5" s="350"/>
      <c r="KOC5" s="350"/>
      <c r="KOD5" s="350"/>
      <c r="KOE5" s="350"/>
      <c r="KOF5" s="350"/>
      <c r="KOG5" s="350"/>
      <c r="KOH5" s="350"/>
      <c r="KOI5" s="350"/>
      <c r="KOJ5" s="350"/>
      <c r="KOK5" s="350"/>
      <c r="KOL5" s="350"/>
      <c r="KOM5" s="350"/>
      <c r="KON5" s="350"/>
      <c r="KOO5" s="350"/>
      <c r="KOP5" s="350"/>
      <c r="KOQ5" s="350"/>
      <c r="KOR5" s="350"/>
      <c r="KOS5" s="350"/>
      <c r="KOT5" s="350"/>
      <c r="KOU5" s="350"/>
      <c r="KOV5" s="350"/>
      <c r="KOW5" s="350"/>
      <c r="KOX5" s="350"/>
      <c r="KOY5" s="350"/>
      <c r="KOZ5" s="350"/>
      <c r="KPA5" s="350"/>
      <c r="KPB5" s="350"/>
      <c r="KPC5" s="350"/>
      <c r="KPD5" s="350"/>
      <c r="KPE5" s="350"/>
      <c r="KPF5" s="350"/>
      <c r="KPG5" s="350"/>
      <c r="KPH5" s="350"/>
      <c r="KPI5" s="350"/>
      <c r="KPJ5" s="350"/>
      <c r="KPK5" s="350"/>
      <c r="KPL5" s="350"/>
      <c r="KPM5" s="350"/>
      <c r="KPN5" s="350"/>
      <c r="KPO5" s="350"/>
      <c r="KPP5" s="350"/>
      <c r="KPQ5" s="350"/>
      <c r="KPR5" s="350"/>
      <c r="KPS5" s="350"/>
      <c r="KPT5" s="350"/>
      <c r="KPU5" s="350"/>
      <c r="KPV5" s="350"/>
      <c r="KPW5" s="350"/>
      <c r="KPX5" s="350"/>
      <c r="KPY5" s="350"/>
      <c r="KPZ5" s="350"/>
      <c r="KQA5" s="350"/>
      <c r="KQB5" s="350"/>
      <c r="KQC5" s="350"/>
      <c r="KQD5" s="350"/>
      <c r="KQE5" s="350"/>
      <c r="KQF5" s="350"/>
      <c r="KQG5" s="350"/>
      <c r="KQH5" s="350"/>
      <c r="KQI5" s="350"/>
      <c r="KQJ5" s="350"/>
      <c r="KQK5" s="350"/>
      <c r="KQL5" s="350"/>
      <c r="KQM5" s="350"/>
      <c r="KQN5" s="350"/>
      <c r="KQO5" s="350"/>
      <c r="KQP5" s="350"/>
      <c r="KQQ5" s="350"/>
      <c r="KQR5" s="350"/>
      <c r="KQS5" s="350"/>
      <c r="KQT5" s="350"/>
      <c r="KQU5" s="350"/>
      <c r="KQV5" s="350"/>
      <c r="KQW5" s="350"/>
      <c r="KQX5" s="350"/>
      <c r="KQY5" s="350"/>
      <c r="KQZ5" s="350"/>
      <c r="KRA5" s="350"/>
      <c r="KRB5" s="350"/>
      <c r="KRC5" s="350"/>
      <c r="KRD5" s="350"/>
      <c r="KRE5" s="350"/>
      <c r="KRF5" s="350"/>
      <c r="KRG5" s="350"/>
      <c r="KRH5" s="350"/>
      <c r="KRI5" s="350"/>
      <c r="KRJ5" s="350"/>
      <c r="KRK5" s="350"/>
      <c r="KRL5" s="350"/>
      <c r="KRM5" s="350"/>
      <c r="KRN5" s="350"/>
      <c r="KRO5" s="350"/>
      <c r="KRP5" s="350"/>
      <c r="KRQ5" s="350"/>
      <c r="KRR5" s="350"/>
      <c r="KRS5" s="350"/>
      <c r="KRT5" s="350"/>
      <c r="KRU5" s="350"/>
      <c r="KRV5" s="350"/>
      <c r="KRW5" s="350"/>
      <c r="KRX5" s="350"/>
      <c r="KRY5" s="350"/>
      <c r="KRZ5" s="350"/>
      <c r="KSA5" s="350"/>
      <c r="KSB5" s="350"/>
      <c r="KSC5" s="350"/>
      <c r="KSD5" s="350"/>
      <c r="KSE5" s="350"/>
      <c r="KSF5" s="350"/>
      <c r="KSG5" s="350"/>
      <c r="KSH5" s="350"/>
      <c r="KSI5" s="350"/>
      <c r="KSJ5" s="350"/>
      <c r="KSK5" s="350"/>
      <c r="KSL5" s="350"/>
      <c r="KSM5" s="350"/>
      <c r="KSN5" s="350"/>
      <c r="KSO5" s="350"/>
      <c r="KSP5" s="350"/>
      <c r="KSQ5" s="350"/>
      <c r="KSR5" s="350"/>
      <c r="KSS5" s="350"/>
      <c r="KST5" s="350"/>
      <c r="KSU5" s="350"/>
      <c r="KSV5" s="350"/>
      <c r="KSW5" s="350"/>
      <c r="KSX5" s="350"/>
      <c r="KSY5" s="350"/>
      <c r="KSZ5" s="350"/>
      <c r="KTA5" s="350"/>
      <c r="KTB5" s="350"/>
      <c r="KTC5" s="350"/>
      <c r="KTD5" s="350"/>
      <c r="KTE5" s="350"/>
      <c r="KTF5" s="350"/>
      <c r="KTG5" s="350"/>
      <c r="KTH5" s="350"/>
      <c r="KTI5" s="350"/>
      <c r="KTJ5" s="350"/>
      <c r="KTK5" s="350"/>
      <c r="KTL5" s="350"/>
      <c r="KTM5" s="350"/>
      <c r="KTN5" s="350"/>
      <c r="KTO5" s="350"/>
      <c r="KTP5" s="350"/>
      <c r="KTQ5" s="350"/>
      <c r="KTR5" s="350"/>
      <c r="KTS5" s="350"/>
      <c r="KTT5" s="350"/>
      <c r="KTU5" s="350"/>
      <c r="KTV5" s="350"/>
      <c r="KTW5" s="350"/>
      <c r="KTX5" s="350"/>
      <c r="KTY5" s="350"/>
      <c r="KTZ5" s="350"/>
      <c r="KUA5" s="350"/>
      <c r="KUB5" s="350"/>
      <c r="KUC5" s="350"/>
      <c r="KUD5" s="350"/>
      <c r="KUE5" s="350"/>
      <c r="KUF5" s="350"/>
      <c r="KUG5" s="350"/>
      <c r="KUH5" s="350"/>
      <c r="KUI5" s="350"/>
      <c r="KUJ5" s="350"/>
      <c r="KUK5" s="350"/>
      <c r="KUL5" s="350"/>
      <c r="KUM5" s="350"/>
      <c r="KUN5" s="350"/>
      <c r="KUO5" s="350"/>
      <c r="KUP5" s="350"/>
      <c r="KUQ5" s="350"/>
      <c r="KUR5" s="350"/>
      <c r="KUS5" s="350"/>
      <c r="KUT5" s="350"/>
      <c r="KUU5" s="350"/>
      <c r="KUV5" s="350"/>
      <c r="KUW5" s="350"/>
      <c r="KUX5" s="350"/>
      <c r="KUY5" s="350"/>
      <c r="KUZ5" s="350"/>
      <c r="KVA5" s="350"/>
      <c r="KVB5" s="350"/>
      <c r="KVC5" s="350"/>
      <c r="KVD5" s="350"/>
      <c r="KVE5" s="350"/>
      <c r="KVF5" s="350"/>
      <c r="KVG5" s="350"/>
      <c r="KVH5" s="350"/>
      <c r="KVI5" s="350"/>
      <c r="KVJ5" s="350"/>
      <c r="KVK5" s="350"/>
      <c r="KVL5" s="350"/>
      <c r="KVM5" s="350"/>
      <c r="KVN5" s="350"/>
      <c r="KVO5" s="350"/>
      <c r="KVP5" s="350"/>
      <c r="KVQ5" s="350"/>
      <c r="KVR5" s="350"/>
      <c r="KVS5" s="350"/>
      <c r="KVT5" s="350"/>
      <c r="KVU5" s="350"/>
      <c r="KVV5" s="350"/>
      <c r="KVW5" s="350"/>
      <c r="KVX5" s="350"/>
      <c r="KVY5" s="350"/>
      <c r="KVZ5" s="350"/>
      <c r="KWA5" s="350"/>
      <c r="KWB5" s="350"/>
      <c r="KWC5" s="350"/>
      <c r="KWD5" s="350"/>
      <c r="KWE5" s="350"/>
      <c r="KWF5" s="350"/>
      <c r="KWG5" s="350"/>
      <c r="KWH5" s="350"/>
      <c r="KWI5" s="350"/>
      <c r="KWJ5" s="350"/>
      <c r="KWK5" s="350"/>
      <c r="KWL5" s="350"/>
      <c r="KWM5" s="350"/>
      <c r="KWN5" s="350"/>
      <c r="KWO5" s="350"/>
      <c r="KWP5" s="350"/>
      <c r="KWQ5" s="350"/>
      <c r="KWR5" s="350"/>
      <c r="KWS5" s="350"/>
      <c r="KWT5" s="350"/>
      <c r="KWU5" s="350"/>
      <c r="KWV5" s="350"/>
      <c r="KWW5" s="350"/>
      <c r="KWX5" s="350"/>
      <c r="KWY5" s="350"/>
      <c r="KWZ5" s="350"/>
      <c r="KXA5" s="350"/>
      <c r="KXB5" s="350"/>
      <c r="KXC5" s="350"/>
      <c r="KXD5" s="350"/>
      <c r="KXE5" s="350"/>
      <c r="KXF5" s="350"/>
      <c r="KXG5" s="350"/>
      <c r="KXH5" s="350"/>
      <c r="KXI5" s="350"/>
      <c r="KXJ5" s="350"/>
      <c r="KXK5" s="350"/>
      <c r="KXL5" s="350"/>
      <c r="KXM5" s="350"/>
      <c r="KXN5" s="350"/>
      <c r="KXO5" s="350"/>
      <c r="KXP5" s="350"/>
      <c r="KXQ5" s="350"/>
      <c r="KXR5" s="350"/>
      <c r="KXS5" s="350"/>
      <c r="KXT5" s="350"/>
      <c r="KXU5" s="350"/>
      <c r="KXV5" s="350"/>
      <c r="KXW5" s="350"/>
      <c r="KXX5" s="350"/>
      <c r="KXY5" s="350"/>
      <c r="KXZ5" s="350"/>
      <c r="KYA5" s="350"/>
      <c r="KYB5" s="350"/>
      <c r="KYC5" s="350"/>
      <c r="KYD5" s="350"/>
      <c r="KYE5" s="350"/>
      <c r="KYF5" s="350"/>
      <c r="KYG5" s="350"/>
      <c r="KYH5" s="350"/>
      <c r="KYI5" s="350"/>
      <c r="KYJ5" s="350"/>
      <c r="KYK5" s="350"/>
      <c r="KYL5" s="350"/>
      <c r="KYM5" s="350"/>
      <c r="KYN5" s="350"/>
      <c r="KYO5" s="350"/>
      <c r="KYP5" s="350"/>
      <c r="KYQ5" s="350"/>
      <c r="KYR5" s="350"/>
      <c r="KYS5" s="350"/>
      <c r="KYT5" s="350"/>
      <c r="KYU5" s="350"/>
      <c r="KYV5" s="350"/>
      <c r="KYW5" s="350"/>
      <c r="KYX5" s="350"/>
      <c r="KYY5" s="350"/>
      <c r="KYZ5" s="350"/>
      <c r="KZA5" s="350"/>
      <c r="KZB5" s="350"/>
      <c r="KZC5" s="350"/>
      <c r="KZD5" s="350"/>
      <c r="KZE5" s="350"/>
      <c r="KZF5" s="350"/>
      <c r="KZG5" s="350"/>
      <c r="KZH5" s="350"/>
      <c r="KZI5" s="350"/>
      <c r="KZJ5" s="350"/>
      <c r="KZK5" s="350"/>
      <c r="KZL5" s="350"/>
      <c r="KZM5" s="350"/>
      <c r="KZN5" s="350"/>
      <c r="KZO5" s="350"/>
      <c r="KZP5" s="350"/>
      <c r="KZQ5" s="350"/>
      <c r="KZR5" s="350"/>
      <c r="KZS5" s="350"/>
      <c r="KZT5" s="350"/>
      <c r="KZU5" s="350"/>
      <c r="KZV5" s="350"/>
      <c r="KZW5" s="350"/>
      <c r="KZX5" s="350"/>
      <c r="KZY5" s="350"/>
      <c r="KZZ5" s="350"/>
      <c r="LAA5" s="350"/>
      <c r="LAB5" s="350"/>
      <c r="LAC5" s="350"/>
      <c r="LAD5" s="350"/>
      <c r="LAE5" s="350"/>
      <c r="LAF5" s="350"/>
      <c r="LAG5" s="350"/>
      <c r="LAH5" s="350"/>
      <c r="LAI5" s="350"/>
      <c r="LAJ5" s="350"/>
      <c r="LAK5" s="350"/>
      <c r="LAL5" s="350"/>
      <c r="LAM5" s="350"/>
      <c r="LAN5" s="350"/>
      <c r="LAO5" s="350"/>
      <c r="LAP5" s="350"/>
      <c r="LAQ5" s="350"/>
      <c r="LAR5" s="350"/>
      <c r="LAS5" s="350"/>
      <c r="LAT5" s="350"/>
      <c r="LAU5" s="350"/>
      <c r="LAV5" s="350"/>
      <c r="LAW5" s="350"/>
      <c r="LAX5" s="350"/>
      <c r="LAY5" s="350"/>
      <c r="LAZ5" s="350"/>
      <c r="LBA5" s="350"/>
      <c r="LBB5" s="350"/>
      <c r="LBC5" s="350"/>
      <c r="LBD5" s="350"/>
      <c r="LBE5" s="350"/>
      <c r="LBF5" s="350"/>
      <c r="LBG5" s="350"/>
      <c r="LBH5" s="350"/>
      <c r="LBI5" s="350"/>
      <c r="LBJ5" s="350"/>
      <c r="LBK5" s="350"/>
      <c r="LBL5" s="350"/>
      <c r="LBM5" s="350"/>
      <c r="LBN5" s="350"/>
      <c r="LBO5" s="350"/>
      <c r="LBP5" s="350"/>
      <c r="LBQ5" s="350"/>
      <c r="LBR5" s="350"/>
      <c r="LBS5" s="350"/>
      <c r="LBT5" s="350"/>
      <c r="LBU5" s="350"/>
      <c r="LBV5" s="350"/>
      <c r="LBW5" s="350"/>
      <c r="LBX5" s="350"/>
      <c r="LBY5" s="350"/>
      <c r="LBZ5" s="350"/>
      <c r="LCA5" s="350"/>
      <c r="LCB5" s="350"/>
      <c r="LCC5" s="350"/>
      <c r="LCD5" s="350"/>
      <c r="LCE5" s="350"/>
      <c r="LCF5" s="350"/>
      <c r="LCG5" s="350"/>
      <c r="LCH5" s="350"/>
      <c r="LCI5" s="350"/>
      <c r="LCJ5" s="350"/>
      <c r="LCK5" s="350"/>
      <c r="LCL5" s="350"/>
      <c r="LCM5" s="350"/>
      <c r="LCN5" s="350"/>
      <c r="LCO5" s="350"/>
      <c r="LCP5" s="350"/>
      <c r="LCQ5" s="350"/>
      <c r="LCR5" s="350"/>
      <c r="LCS5" s="350"/>
      <c r="LCT5" s="350"/>
      <c r="LCU5" s="350"/>
      <c r="LCV5" s="350"/>
      <c r="LCW5" s="350"/>
      <c r="LCX5" s="350"/>
      <c r="LCY5" s="350"/>
      <c r="LCZ5" s="350"/>
      <c r="LDA5" s="350"/>
      <c r="LDB5" s="350"/>
      <c r="LDC5" s="350"/>
      <c r="LDD5" s="350"/>
      <c r="LDE5" s="350"/>
      <c r="LDF5" s="350"/>
      <c r="LDG5" s="350"/>
      <c r="LDH5" s="350"/>
      <c r="LDI5" s="350"/>
      <c r="LDJ5" s="350"/>
      <c r="LDK5" s="350"/>
      <c r="LDL5" s="350"/>
      <c r="LDM5" s="350"/>
      <c r="LDN5" s="350"/>
      <c r="LDO5" s="350"/>
      <c r="LDP5" s="350"/>
      <c r="LDQ5" s="350"/>
      <c r="LDR5" s="350"/>
      <c r="LDS5" s="350"/>
      <c r="LDT5" s="350"/>
      <c r="LDU5" s="350"/>
      <c r="LDV5" s="350"/>
      <c r="LDW5" s="350"/>
      <c r="LDX5" s="350"/>
      <c r="LDY5" s="350"/>
      <c r="LDZ5" s="350"/>
      <c r="LEA5" s="350"/>
      <c r="LEB5" s="350"/>
      <c r="LEC5" s="350"/>
      <c r="LED5" s="350"/>
      <c r="LEE5" s="350"/>
      <c r="LEF5" s="350"/>
      <c r="LEG5" s="350"/>
      <c r="LEH5" s="350"/>
      <c r="LEI5" s="350"/>
      <c r="LEJ5" s="350"/>
      <c r="LEK5" s="350"/>
      <c r="LEL5" s="350"/>
      <c r="LEM5" s="350"/>
      <c r="LEN5" s="350"/>
      <c r="LEO5" s="350"/>
      <c r="LEP5" s="350"/>
      <c r="LEQ5" s="350"/>
      <c r="LER5" s="350"/>
      <c r="LES5" s="350"/>
      <c r="LET5" s="350"/>
      <c r="LEU5" s="350"/>
      <c r="LEV5" s="350"/>
      <c r="LEW5" s="350"/>
      <c r="LEX5" s="350"/>
      <c r="LEY5" s="350"/>
      <c r="LEZ5" s="350"/>
      <c r="LFA5" s="350"/>
      <c r="LFB5" s="350"/>
      <c r="LFC5" s="350"/>
      <c r="LFD5" s="350"/>
      <c r="LFE5" s="350"/>
      <c r="LFF5" s="350"/>
      <c r="LFG5" s="350"/>
      <c r="LFH5" s="350"/>
      <c r="LFI5" s="350"/>
      <c r="LFJ5" s="350"/>
      <c r="LFK5" s="350"/>
      <c r="LFL5" s="350"/>
      <c r="LFM5" s="350"/>
      <c r="LFN5" s="350"/>
      <c r="LFO5" s="350"/>
      <c r="LFP5" s="350"/>
      <c r="LFQ5" s="350"/>
      <c r="LFR5" s="350"/>
      <c r="LFS5" s="350"/>
      <c r="LFT5" s="350"/>
      <c r="LFU5" s="350"/>
      <c r="LFV5" s="350"/>
      <c r="LFW5" s="350"/>
      <c r="LFX5" s="350"/>
      <c r="LFY5" s="350"/>
      <c r="LFZ5" s="350"/>
      <c r="LGA5" s="350"/>
      <c r="LGB5" s="350"/>
      <c r="LGC5" s="350"/>
      <c r="LGD5" s="350"/>
      <c r="LGE5" s="350"/>
      <c r="LGF5" s="350"/>
      <c r="LGG5" s="350"/>
      <c r="LGH5" s="350"/>
      <c r="LGI5" s="350"/>
      <c r="LGJ5" s="350"/>
      <c r="LGK5" s="350"/>
      <c r="LGL5" s="350"/>
      <c r="LGM5" s="350"/>
      <c r="LGN5" s="350"/>
      <c r="LGO5" s="350"/>
      <c r="LGP5" s="350"/>
      <c r="LGQ5" s="350"/>
      <c r="LGR5" s="350"/>
      <c r="LGS5" s="350"/>
      <c r="LGT5" s="350"/>
      <c r="LGU5" s="350"/>
      <c r="LGV5" s="350"/>
      <c r="LGW5" s="350"/>
      <c r="LGX5" s="350"/>
      <c r="LGY5" s="350"/>
      <c r="LGZ5" s="350"/>
      <c r="LHA5" s="350"/>
      <c r="LHB5" s="350"/>
      <c r="LHC5" s="350"/>
      <c r="LHD5" s="350"/>
      <c r="LHE5" s="350"/>
      <c r="LHF5" s="350"/>
      <c r="LHG5" s="350"/>
      <c r="LHH5" s="350"/>
      <c r="LHI5" s="350"/>
      <c r="LHJ5" s="350"/>
      <c r="LHK5" s="350"/>
      <c r="LHL5" s="350"/>
      <c r="LHM5" s="350"/>
      <c r="LHN5" s="350"/>
      <c r="LHO5" s="350"/>
      <c r="LHP5" s="350"/>
      <c r="LHQ5" s="350"/>
      <c r="LHR5" s="350"/>
      <c r="LHS5" s="350"/>
      <c r="LHT5" s="350"/>
      <c r="LHU5" s="350"/>
      <c r="LHV5" s="350"/>
      <c r="LHW5" s="350"/>
      <c r="LHX5" s="350"/>
      <c r="LHY5" s="350"/>
      <c r="LHZ5" s="350"/>
      <c r="LIA5" s="350"/>
      <c r="LIB5" s="350"/>
      <c r="LIC5" s="350"/>
      <c r="LID5" s="350"/>
      <c r="LIE5" s="350"/>
      <c r="LIF5" s="350"/>
      <c r="LIG5" s="350"/>
      <c r="LIH5" s="350"/>
      <c r="LII5" s="350"/>
      <c r="LIJ5" s="350"/>
      <c r="LIK5" s="350"/>
      <c r="LIL5" s="350"/>
      <c r="LIM5" s="350"/>
      <c r="LIN5" s="350"/>
      <c r="LIO5" s="350"/>
      <c r="LIP5" s="350"/>
      <c r="LIQ5" s="350"/>
      <c r="LIR5" s="350"/>
      <c r="LIS5" s="350"/>
      <c r="LIT5" s="350"/>
      <c r="LIU5" s="350"/>
      <c r="LIV5" s="350"/>
      <c r="LIW5" s="350"/>
      <c r="LIX5" s="350"/>
      <c r="LIY5" s="350"/>
      <c r="LIZ5" s="350"/>
      <c r="LJA5" s="350"/>
      <c r="LJB5" s="350"/>
      <c r="LJC5" s="350"/>
      <c r="LJD5" s="350"/>
      <c r="LJE5" s="350"/>
      <c r="LJF5" s="350"/>
      <c r="LJG5" s="350"/>
      <c r="LJH5" s="350"/>
      <c r="LJI5" s="350"/>
      <c r="LJJ5" s="350"/>
      <c r="LJK5" s="350"/>
      <c r="LJL5" s="350"/>
      <c r="LJM5" s="350"/>
      <c r="LJN5" s="350"/>
      <c r="LJO5" s="350"/>
      <c r="LJP5" s="350"/>
      <c r="LJQ5" s="350"/>
      <c r="LJR5" s="350"/>
      <c r="LJS5" s="350"/>
      <c r="LJT5" s="350"/>
      <c r="LJU5" s="350"/>
      <c r="LJV5" s="350"/>
      <c r="LJW5" s="350"/>
      <c r="LJX5" s="350"/>
      <c r="LJY5" s="350"/>
      <c r="LJZ5" s="350"/>
      <c r="LKA5" s="350"/>
      <c r="LKB5" s="350"/>
      <c r="LKC5" s="350"/>
      <c r="LKD5" s="350"/>
      <c r="LKE5" s="350"/>
      <c r="LKF5" s="350"/>
      <c r="LKG5" s="350"/>
      <c r="LKH5" s="350"/>
      <c r="LKI5" s="350"/>
      <c r="LKJ5" s="350"/>
      <c r="LKK5" s="350"/>
      <c r="LKL5" s="350"/>
      <c r="LKM5" s="350"/>
      <c r="LKN5" s="350"/>
      <c r="LKO5" s="350"/>
      <c r="LKP5" s="350"/>
      <c r="LKQ5" s="350"/>
      <c r="LKR5" s="350"/>
      <c r="LKS5" s="350"/>
      <c r="LKT5" s="350"/>
      <c r="LKU5" s="350"/>
      <c r="LKV5" s="350"/>
      <c r="LKW5" s="350"/>
      <c r="LKX5" s="350"/>
      <c r="LKY5" s="350"/>
      <c r="LKZ5" s="350"/>
      <c r="LLA5" s="350"/>
      <c r="LLB5" s="350"/>
      <c r="LLC5" s="350"/>
      <c r="LLD5" s="350"/>
      <c r="LLE5" s="350"/>
      <c r="LLF5" s="350"/>
      <c r="LLG5" s="350"/>
      <c r="LLH5" s="350"/>
      <c r="LLI5" s="350"/>
      <c r="LLJ5" s="350"/>
      <c r="LLK5" s="350"/>
      <c r="LLL5" s="350"/>
      <c r="LLM5" s="350"/>
      <c r="LLN5" s="350"/>
      <c r="LLO5" s="350"/>
      <c r="LLP5" s="350"/>
      <c r="LLQ5" s="350"/>
      <c r="LLR5" s="350"/>
      <c r="LLS5" s="350"/>
      <c r="LLT5" s="350"/>
      <c r="LLU5" s="350"/>
      <c r="LLV5" s="350"/>
      <c r="LLW5" s="350"/>
      <c r="LLX5" s="350"/>
      <c r="LLY5" s="350"/>
      <c r="LLZ5" s="350"/>
      <c r="LMA5" s="350"/>
      <c r="LMB5" s="350"/>
      <c r="LMC5" s="350"/>
      <c r="LMD5" s="350"/>
      <c r="LME5" s="350"/>
      <c r="LMF5" s="350"/>
      <c r="LMG5" s="350"/>
      <c r="LMH5" s="350"/>
      <c r="LMI5" s="350"/>
      <c r="LMJ5" s="350"/>
      <c r="LMK5" s="350"/>
      <c r="LML5" s="350"/>
      <c r="LMM5" s="350"/>
      <c r="LMN5" s="350"/>
      <c r="LMO5" s="350"/>
      <c r="LMP5" s="350"/>
      <c r="LMQ5" s="350"/>
      <c r="LMR5" s="350"/>
      <c r="LMS5" s="350"/>
      <c r="LMT5" s="350"/>
      <c r="LMU5" s="350"/>
      <c r="LMV5" s="350"/>
      <c r="LMW5" s="350"/>
      <c r="LMX5" s="350"/>
      <c r="LMY5" s="350"/>
      <c r="LMZ5" s="350"/>
      <c r="LNA5" s="350"/>
      <c r="LNB5" s="350"/>
      <c r="LNC5" s="350"/>
      <c r="LND5" s="350"/>
      <c r="LNE5" s="350"/>
      <c r="LNF5" s="350"/>
      <c r="LNG5" s="350"/>
      <c r="LNH5" s="350"/>
      <c r="LNI5" s="350"/>
      <c r="LNJ5" s="350"/>
      <c r="LNK5" s="350"/>
      <c r="LNL5" s="350"/>
      <c r="LNM5" s="350"/>
      <c r="LNN5" s="350"/>
      <c r="LNO5" s="350"/>
      <c r="LNP5" s="350"/>
      <c r="LNQ5" s="350"/>
      <c r="LNR5" s="350"/>
      <c r="LNS5" s="350"/>
      <c r="LNT5" s="350"/>
      <c r="LNU5" s="350"/>
      <c r="LNV5" s="350"/>
      <c r="LNW5" s="350"/>
      <c r="LNX5" s="350"/>
      <c r="LNY5" s="350"/>
      <c r="LNZ5" s="350"/>
      <c r="LOA5" s="350"/>
      <c r="LOB5" s="350"/>
      <c r="LOC5" s="350"/>
      <c r="LOD5" s="350"/>
      <c r="LOE5" s="350"/>
      <c r="LOF5" s="350"/>
      <c r="LOG5" s="350"/>
      <c r="LOH5" s="350"/>
      <c r="LOI5" s="350"/>
      <c r="LOJ5" s="350"/>
      <c r="LOK5" s="350"/>
      <c r="LOL5" s="350"/>
      <c r="LOM5" s="350"/>
      <c r="LON5" s="350"/>
      <c r="LOO5" s="350"/>
      <c r="LOP5" s="350"/>
      <c r="LOQ5" s="350"/>
      <c r="LOR5" s="350"/>
      <c r="LOS5" s="350"/>
      <c r="LOT5" s="350"/>
      <c r="LOU5" s="350"/>
      <c r="LOV5" s="350"/>
      <c r="LOW5" s="350"/>
      <c r="LOX5" s="350"/>
      <c r="LOY5" s="350"/>
      <c r="LOZ5" s="350"/>
      <c r="LPA5" s="350"/>
      <c r="LPB5" s="350"/>
      <c r="LPC5" s="350"/>
      <c r="LPD5" s="350"/>
      <c r="LPE5" s="350"/>
      <c r="LPF5" s="350"/>
      <c r="LPG5" s="350"/>
      <c r="LPH5" s="350"/>
      <c r="LPI5" s="350"/>
      <c r="LPJ5" s="350"/>
      <c r="LPK5" s="350"/>
      <c r="LPL5" s="350"/>
      <c r="LPM5" s="350"/>
      <c r="LPN5" s="350"/>
      <c r="LPO5" s="350"/>
      <c r="LPP5" s="350"/>
      <c r="LPQ5" s="350"/>
      <c r="LPR5" s="350"/>
      <c r="LPS5" s="350"/>
      <c r="LPT5" s="350"/>
      <c r="LPU5" s="350"/>
      <c r="LPV5" s="350"/>
      <c r="LPW5" s="350"/>
      <c r="LPX5" s="350"/>
      <c r="LPY5" s="350"/>
      <c r="LPZ5" s="350"/>
      <c r="LQA5" s="350"/>
      <c r="LQB5" s="350"/>
      <c r="LQC5" s="350"/>
      <c r="LQD5" s="350"/>
      <c r="LQE5" s="350"/>
      <c r="LQF5" s="350"/>
      <c r="LQG5" s="350"/>
      <c r="LQH5" s="350"/>
      <c r="LQI5" s="350"/>
      <c r="LQJ5" s="350"/>
      <c r="LQK5" s="350"/>
      <c r="LQL5" s="350"/>
      <c r="LQM5" s="350"/>
      <c r="LQN5" s="350"/>
      <c r="LQO5" s="350"/>
      <c r="LQP5" s="350"/>
      <c r="LQQ5" s="350"/>
      <c r="LQR5" s="350"/>
      <c r="LQS5" s="350"/>
      <c r="LQT5" s="350"/>
      <c r="LQU5" s="350"/>
      <c r="LQV5" s="350"/>
      <c r="LQW5" s="350"/>
      <c r="LQX5" s="350"/>
      <c r="LQY5" s="350"/>
      <c r="LQZ5" s="350"/>
      <c r="LRA5" s="350"/>
      <c r="LRB5" s="350"/>
      <c r="LRC5" s="350"/>
      <c r="LRD5" s="350"/>
      <c r="LRE5" s="350"/>
      <c r="LRF5" s="350"/>
      <c r="LRG5" s="350"/>
      <c r="LRH5" s="350"/>
      <c r="LRI5" s="350"/>
      <c r="LRJ5" s="350"/>
      <c r="LRK5" s="350"/>
      <c r="LRL5" s="350"/>
      <c r="LRM5" s="350"/>
      <c r="LRN5" s="350"/>
      <c r="LRO5" s="350"/>
      <c r="LRP5" s="350"/>
      <c r="LRQ5" s="350"/>
      <c r="LRR5" s="350"/>
      <c r="LRS5" s="350"/>
      <c r="LRT5" s="350"/>
      <c r="LRU5" s="350"/>
      <c r="LRV5" s="350"/>
      <c r="LRW5" s="350"/>
      <c r="LRX5" s="350"/>
      <c r="LRY5" s="350"/>
      <c r="LRZ5" s="350"/>
      <c r="LSA5" s="350"/>
      <c r="LSB5" s="350"/>
      <c r="LSC5" s="350"/>
      <c r="LSD5" s="350"/>
      <c r="LSE5" s="350"/>
      <c r="LSF5" s="350"/>
      <c r="LSG5" s="350"/>
      <c r="LSH5" s="350"/>
      <c r="LSI5" s="350"/>
      <c r="LSJ5" s="350"/>
      <c r="LSK5" s="350"/>
      <c r="LSL5" s="350"/>
      <c r="LSM5" s="350"/>
      <c r="LSN5" s="350"/>
      <c r="LSO5" s="350"/>
      <c r="LSP5" s="350"/>
      <c r="LSQ5" s="350"/>
      <c r="LSR5" s="350"/>
      <c r="LSS5" s="350"/>
      <c r="LST5" s="350"/>
      <c r="LSU5" s="350"/>
      <c r="LSV5" s="350"/>
      <c r="LSW5" s="350"/>
      <c r="LSX5" s="350"/>
      <c r="LSY5" s="350"/>
      <c r="LSZ5" s="350"/>
      <c r="LTA5" s="350"/>
      <c r="LTB5" s="350"/>
      <c r="LTC5" s="350"/>
      <c r="LTD5" s="350"/>
      <c r="LTE5" s="350"/>
      <c r="LTF5" s="350"/>
      <c r="LTG5" s="350"/>
      <c r="LTH5" s="350"/>
      <c r="LTI5" s="350"/>
      <c r="LTJ5" s="350"/>
      <c r="LTK5" s="350"/>
      <c r="LTL5" s="350"/>
      <c r="LTM5" s="350"/>
      <c r="LTN5" s="350"/>
      <c r="LTO5" s="350"/>
      <c r="LTP5" s="350"/>
      <c r="LTQ5" s="350"/>
      <c r="LTR5" s="350"/>
      <c r="LTS5" s="350"/>
      <c r="LTT5" s="350"/>
      <c r="LTU5" s="350"/>
      <c r="LTV5" s="350"/>
      <c r="LTW5" s="350"/>
      <c r="LTX5" s="350"/>
      <c r="LTY5" s="350"/>
      <c r="LTZ5" s="350"/>
      <c r="LUA5" s="350"/>
      <c r="LUB5" s="350"/>
      <c r="LUC5" s="350"/>
      <c r="LUD5" s="350"/>
      <c r="LUE5" s="350"/>
      <c r="LUF5" s="350"/>
      <c r="LUG5" s="350"/>
      <c r="LUH5" s="350"/>
      <c r="LUI5" s="350"/>
      <c r="LUJ5" s="350"/>
      <c r="LUK5" s="350"/>
      <c r="LUL5" s="350"/>
      <c r="LUM5" s="350"/>
      <c r="LUN5" s="350"/>
      <c r="LUO5" s="350"/>
      <c r="LUP5" s="350"/>
      <c r="LUQ5" s="350"/>
      <c r="LUR5" s="350"/>
      <c r="LUS5" s="350"/>
      <c r="LUT5" s="350"/>
      <c r="LUU5" s="350"/>
      <c r="LUV5" s="350"/>
      <c r="LUW5" s="350"/>
      <c r="LUX5" s="350"/>
      <c r="LUY5" s="350"/>
      <c r="LUZ5" s="350"/>
      <c r="LVA5" s="350"/>
      <c r="LVB5" s="350"/>
      <c r="LVC5" s="350"/>
      <c r="LVD5" s="350"/>
      <c r="LVE5" s="350"/>
      <c r="LVF5" s="350"/>
      <c r="LVG5" s="350"/>
      <c r="LVH5" s="350"/>
      <c r="LVI5" s="350"/>
      <c r="LVJ5" s="350"/>
      <c r="LVK5" s="350"/>
      <c r="LVL5" s="350"/>
      <c r="LVM5" s="350"/>
      <c r="LVN5" s="350"/>
      <c r="LVO5" s="350"/>
      <c r="LVP5" s="350"/>
      <c r="LVQ5" s="350"/>
      <c r="LVR5" s="350"/>
      <c r="LVS5" s="350"/>
      <c r="LVT5" s="350"/>
      <c r="LVU5" s="350"/>
      <c r="LVV5" s="350"/>
      <c r="LVW5" s="350"/>
      <c r="LVX5" s="350"/>
      <c r="LVY5" s="350"/>
      <c r="LVZ5" s="350"/>
      <c r="LWA5" s="350"/>
      <c r="LWB5" s="350"/>
      <c r="LWC5" s="350"/>
      <c r="LWD5" s="350"/>
      <c r="LWE5" s="350"/>
      <c r="LWF5" s="350"/>
      <c r="LWG5" s="350"/>
      <c r="LWH5" s="350"/>
      <c r="LWI5" s="350"/>
      <c r="LWJ5" s="350"/>
      <c r="LWK5" s="350"/>
      <c r="LWL5" s="350"/>
      <c r="LWM5" s="350"/>
      <c r="LWN5" s="350"/>
      <c r="LWO5" s="350"/>
      <c r="LWP5" s="350"/>
      <c r="LWQ5" s="350"/>
      <c r="LWR5" s="350"/>
      <c r="LWS5" s="350"/>
      <c r="LWT5" s="350"/>
      <c r="LWU5" s="350"/>
      <c r="LWV5" s="350"/>
      <c r="LWW5" s="350"/>
      <c r="LWX5" s="350"/>
      <c r="LWY5" s="350"/>
      <c r="LWZ5" s="350"/>
      <c r="LXA5" s="350"/>
      <c r="LXB5" s="350"/>
      <c r="LXC5" s="350"/>
      <c r="LXD5" s="350"/>
      <c r="LXE5" s="350"/>
      <c r="LXF5" s="350"/>
      <c r="LXG5" s="350"/>
      <c r="LXH5" s="350"/>
      <c r="LXI5" s="350"/>
      <c r="LXJ5" s="350"/>
      <c r="LXK5" s="350"/>
      <c r="LXL5" s="350"/>
      <c r="LXM5" s="350"/>
      <c r="LXN5" s="350"/>
      <c r="LXO5" s="350"/>
      <c r="LXP5" s="350"/>
      <c r="LXQ5" s="350"/>
      <c r="LXR5" s="350"/>
      <c r="LXS5" s="350"/>
      <c r="LXT5" s="350"/>
      <c r="LXU5" s="350"/>
      <c r="LXV5" s="350"/>
      <c r="LXW5" s="350"/>
      <c r="LXX5" s="350"/>
      <c r="LXY5" s="350"/>
      <c r="LXZ5" s="350"/>
      <c r="LYA5" s="350"/>
      <c r="LYB5" s="350"/>
      <c r="LYC5" s="350"/>
      <c r="LYD5" s="350"/>
      <c r="LYE5" s="350"/>
      <c r="LYF5" s="350"/>
      <c r="LYG5" s="350"/>
      <c r="LYH5" s="350"/>
      <c r="LYI5" s="350"/>
      <c r="LYJ5" s="350"/>
      <c r="LYK5" s="350"/>
      <c r="LYL5" s="350"/>
      <c r="LYM5" s="350"/>
      <c r="LYN5" s="350"/>
      <c r="LYO5" s="350"/>
      <c r="LYP5" s="350"/>
      <c r="LYQ5" s="350"/>
      <c r="LYR5" s="350"/>
      <c r="LYS5" s="350"/>
      <c r="LYT5" s="350"/>
      <c r="LYU5" s="350"/>
      <c r="LYV5" s="350"/>
      <c r="LYW5" s="350"/>
      <c r="LYX5" s="350"/>
      <c r="LYY5" s="350"/>
      <c r="LYZ5" s="350"/>
      <c r="LZA5" s="350"/>
      <c r="LZB5" s="350"/>
      <c r="LZC5" s="350"/>
      <c r="LZD5" s="350"/>
      <c r="LZE5" s="350"/>
      <c r="LZF5" s="350"/>
      <c r="LZG5" s="350"/>
      <c r="LZH5" s="350"/>
      <c r="LZI5" s="350"/>
      <c r="LZJ5" s="350"/>
      <c r="LZK5" s="350"/>
      <c r="LZL5" s="350"/>
      <c r="LZM5" s="350"/>
      <c r="LZN5" s="350"/>
      <c r="LZO5" s="350"/>
      <c r="LZP5" s="350"/>
      <c r="LZQ5" s="350"/>
      <c r="LZR5" s="350"/>
      <c r="LZS5" s="350"/>
      <c r="LZT5" s="350"/>
      <c r="LZU5" s="350"/>
      <c r="LZV5" s="350"/>
      <c r="LZW5" s="350"/>
      <c r="LZX5" s="350"/>
      <c r="LZY5" s="350"/>
      <c r="LZZ5" s="350"/>
      <c r="MAA5" s="350"/>
      <c r="MAB5" s="350"/>
      <c r="MAC5" s="350"/>
      <c r="MAD5" s="350"/>
      <c r="MAE5" s="350"/>
      <c r="MAF5" s="350"/>
      <c r="MAG5" s="350"/>
      <c r="MAH5" s="350"/>
      <c r="MAI5" s="350"/>
      <c r="MAJ5" s="350"/>
      <c r="MAK5" s="350"/>
      <c r="MAL5" s="350"/>
      <c r="MAM5" s="350"/>
      <c r="MAN5" s="350"/>
      <c r="MAO5" s="350"/>
      <c r="MAP5" s="350"/>
      <c r="MAQ5" s="350"/>
      <c r="MAR5" s="350"/>
      <c r="MAS5" s="350"/>
      <c r="MAT5" s="350"/>
      <c r="MAU5" s="350"/>
      <c r="MAV5" s="350"/>
      <c r="MAW5" s="350"/>
      <c r="MAX5" s="350"/>
      <c r="MAY5" s="350"/>
      <c r="MAZ5" s="350"/>
      <c r="MBA5" s="350"/>
      <c r="MBB5" s="350"/>
      <c r="MBC5" s="350"/>
      <c r="MBD5" s="350"/>
      <c r="MBE5" s="350"/>
      <c r="MBF5" s="350"/>
      <c r="MBG5" s="350"/>
      <c r="MBH5" s="350"/>
      <c r="MBI5" s="350"/>
      <c r="MBJ5" s="350"/>
      <c r="MBK5" s="350"/>
      <c r="MBL5" s="350"/>
      <c r="MBM5" s="350"/>
      <c r="MBN5" s="350"/>
      <c r="MBO5" s="350"/>
      <c r="MBP5" s="350"/>
      <c r="MBQ5" s="350"/>
      <c r="MBR5" s="350"/>
      <c r="MBS5" s="350"/>
      <c r="MBT5" s="350"/>
      <c r="MBU5" s="350"/>
      <c r="MBV5" s="350"/>
      <c r="MBW5" s="350"/>
      <c r="MBX5" s="350"/>
      <c r="MBY5" s="350"/>
      <c r="MBZ5" s="350"/>
      <c r="MCA5" s="350"/>
      <c r="MCB5" s="350"/>
      <c r="MCC5" s="350"/>
      <c r="MCD5" s="350"/>
      <c r="MCE5" s="350"/>
      <c r="MCF5" s="350"/>
      <c r="MCG5" s="350"/>
      <c r="MCH5" s="350"/>
      <c r="MCI5" s="350"/>
      <c r="MCJ5" s="350"/>
      <c r="MCK5" s="350"/>
      <c r="MCL5" s="350"/>
      <c r="MCM5" s="350"/>
      <c r="MCN5" s="350"/>
      <c r="MCO5" s="350"/>
      <c r="MCP5" s="350"/>
      <c r="MCQ5" s="350"/>
      <c r="MCR5" s="350"/>
      <c r="MCS5" s="350"/>
      <c r="MCT5" s="350"/>
      <c r="MCU5" s="350"/>
      <c r="MCV5" s="350"/>
      <c r="MCW5" s="350"/>
      <c r="MCX5" s="350"/>
      <c r="MCY5" s="350"/>
      <c r="MCZ5" s="350"/>
      <c r="MDA5" s="350"/>
      <c r="MDB5" s="350"/>
      <c r="MDC5" s="350"/>
      <c r="MDD5" s="350"/>
      <c r="MDE5" s="350"/>
      <c r="MDF5" s="350"/>
      <c r="MDG5" s="350"/>
      <c r="MDH5" s="350"/>
      <c r="MDI5" s="350"/>
      <c r="MDJ5" s="350"/>
      <c r="MDK5" s="350"/>
      <c r="MDL5" s="350"/>
      <c r="MDM5" s="350"/>
      <c r="MDN5" s="350"/>
      <c r="MDO5" s="350"/>
      <c r="MDP5" s="350"/>
      <c r="MDQ5" s="350"/>
      <c r="MDR5" s="350"/>
      <c r="MDS5" s="350"/>
      <c r="MDT5" s="350"/>
      <c r="MDU5" s="350"/>
      <c r="MDV5" s="350"/>
      <c r="MDW5" s="350"/>
      <c r="MDX5" s="350"/>
      <c r="MDY5" s="350"/>
      <c r="MDZ5" s="350"/>
      <c r="MEA5" s="350"/>
      <c r="MEB5" s="350"/>
      <c r="MEC5" s="350"/>
      <c r="MED5" s="350"/>
      <c r="MEE5" s="350"/>
      <c r="MEF5" s="350"/>
      <c r="MEG5" s="350"/>
      <c r="MEH5" s="350"/>
      <c r="MEI5" s="350"/>
      <c r="MEJ5" s="350"/>
      <c r="MEK5" s="350"/>
      <c r="MEL5" s="350"/>
      <c r="MEM5" s="350"/>
      <c r="MEN5" s="350"/>
      <c r="MEO5" s="350"/>
      <c r="MEP5" s="350"/>
      <c r="MEQ5" s="350"/>
      <c r="MER5" s="350"/>
      <c r="MES5" s="350"/>
      <c r="MET5" s="350"/>
      <c r="MEU5" s="350"/>
      <c r="MEV5" s="350"/>
      <c r="MEW5" s="350"/>
      <c r="MEX5" s="350"/>
      <c r="MEY5" s="350"/>
      <c r="MEZ5" s="350"/>
      <c r="MFA5" s="350"/>
      <c r="MFB5" s="350"/>
      <c r="MFC5" s="350"/>
      <c r="MFD5" s="350"/>
      <c r="MFE5" s="350"/>
      <c r="MFF5" s="350"/>
      <c r="MFG5" s="350"/>
      <c r="MFH5" s="350"/>
      <c r="MFI5" s="350"/>
      <c r="MFJ5" s="350"/>
      <c r="MFK5" s="350"/>
      <c r="MFL5" s="350"/>
      <c r="MFM5" s="350"/>
      <c r="MFN5" s="350"/>
      <c r="MFO5" s="350"/>
      <c r="MFP5" s="350"/>
      <c r="MFQ5" s="350"/>
      <c r="MFR5" s="350"/>
      <c r="MFS5" s="350"/>
      <c r="MFT5" s="350"/>
      <c r="MFU5" s="350"/>
      <c r="MFV5" s="350"/>
      <c r="MFW5" s="350"/>
      <c r="MFX5" s="350"/>
      <c r="MFY5" s="350"/>
      <c r="MFZ5" s="350"/>
      <c r="MGA5" s="350"/>
      <c r="MGB5" s="350"/>
      <c r="MGC5" s="350"/>
      <c r="MGD5" s="350"/>
      <c r="MGE5" s="350"/>
      <c r="MGF5" s="350"/>
      <c r="MGG5" s="350"/>
      <c r="MGH5" s="350"/>
      <c r="MGI5" s="350"/>
      <c r="MGJ5" s="350"/>
      <c r="MGK5" s="350"/>
      <c r="MGL5" s="350"/>
      <c r="MGM5" s="350"/>
      <c r="MGN5" s="350"/>
      <c r="MGO5" s="350"/>
      <c r="MGP5" s="350"/>
      <c r="MGQ5" s="350"/>
      <c r="MGR5" s="350"/>
      <c r="MGS5" s="350"/>
      <c r="MGT5" s="350"/>
      <c r="MGU5" s="350"/>
      <c r="MGV5" s="350"/>
      <c r="MGW5" s="350"/>
      <c r="MGX5" s="350"/>
      <c r="MGY5" s="350"/>
      <c r="MGZ5" s="350"/>
      <c r="MHA5" s="350"/>
      <c r="MHB5" s="350"/>
      <c r="MHC5" s="350"/>
      <c r="MHD5" s="350"/>
      <c r="MHE5" s="350"/>
      <c r="MHF5" s="350"/>
      <c r="MHG5" s="350"/>
      <c r="MHH5" s="350"/>
      <c r="MHI5" s="350"/>
      <c r="MHJ5" s="350"/>
      <c r="MHK5" s="350"/>
      <c r="MHL5" s="350"/>
      <c r="MHM5" s="350"/>
      <c r="MHN5" s="350"/>
      <c r="MHO5" s="350"/>
      <c r="MHP5" s="350"/>
      <c r="MHQ5" s="350"/>
      <c r="MHR5" s="350"/>
      <c r="MHS5" s="350"/>
      <c r="MHT5" s="350"/>
      <c r="MHU5" s="350"/>
      <c r="MHV5" s="350"/>
      <c r="MHW5" s="350"/>
      <c r="MHX5" s="350"/>
      <c r="MHY5" s="350"/>
      <c r="MHZ5" s="350"/>
      <c r="MIA5" s="350"/>
      <c r="MIB5" s="350"/>
      <c r="MIC5" s="350"/>
      <c r="MID5" s="350"/>
      <c r="MIE5" s="350"/>
      <c r="MIF5" s="350"/>
      <c r="MIG5" s="350"/>
      <c r="MIH5" s="350"/>
      <c r="MII5" s="350"/>
      <c r="MIJ5" s="350"/>
      <c r="MIK5" s="350"/>
      <c r="MIL5" s="350"/>
      <c r="MIM5" s="350"/>
      <c r="MIN5" s="350"/>
      <c r="MIO5" s="350"/>
      <c r="MIP5" s="350"/>
      <c r="MIQ5" s="350"/>
      <c r="MIR5" s="350"/>
      <c r="MIS5" s="350"/>
      <c r="MIT5" s="350"/>
      <c r="MIU5" s="350"/>
      <c r="MIV5" s="350"/>
      <c r="MIW5" s="350"/>
      <c r="MIX5" s="350"/>
      <c r="MIY5" s="350"/>
      <c r="MIZ5" s="350"/>
      <c r="MJA5" s="350"/>
      <c r="MJB5" s="350"/>
      <c r="MJC5" s="350"/>
      <c r="MJD5" s="350"/>
      <c r="MJE5" s="350"/>
      <c r="MJF5" s="350"/>
      <c r="MJG5" s="350"/>
      <c r="MJH5" s="350"/>
      <c r="MJI5" s="350"/>
      <c r="MJJ5" s="350"/>
      <c r="MJK5" s="350"/>
      <c r="MJL5" s="350"/>
      <c r="MJM5" s="350"/>
      <c r="MJN5" s="350"/>
      <c r="MJO5" s="350"/>
      <c r="MJP5" s="350"/>
      <c r="MJQ5" s="350"/>
      <c r="MJR5" s="350"/>
      <c r="MJS5" s="350"/>
      <c r="MJT5" s="350"/>
      <c r="MJU5" s="350"/>
      <c r="MJV5" s="350"/>
      <c r="MJW5" s="350"/>
      <c r="MJX5" s="350"/>
      <c r="MJY5" s="350"/>
      <c r="MJZ5" s="350"/>
      <c r="MKA5" s="350"/>
      <c r="MKB5" s="350"/>
      <c r="MKC5" s="350"/>
      <c r="MKD5" s="350"/>
      <c r="MKE5" s="350"/>
      <c r="MKF5" s="350"/>
      <c r="MKG5" s="350"/>
      <c r="MKH5" s="350"/>
      <c r="MKI5" s="350"/>
      <c r="MKJ5" s="350"/>
      <c r="MKK5" s="350"/>
      <c r="MKL5" s="350"/>
      <c r="MKM5" s="350"/>
      <c r="MKN5" s="350"/>
      <c r="MKO5" s="350"/>
      <c r="MKP5" s="350"/>
      <c r="MKQ5" s="350"/>
      <c r="MKR5" s="350"/>
      <c r="MKS5" s="350"/>
      <c r="MKT5" s="350"/>
      <c r="MKU5" s="350"/>
      <c r="MKV5" s="350"/>
      <c r="MKW5" s="350"/>
      <c r="MKX5" s="350"/>
      <c r="MKY5" s="350"/>
      <c r="MKZ5" s="350"/>
      <c r="MLA5" s="350"/>
      <c r="MLB5" s="350"/>
      <c r="MLC5" s="350"/>
      <c r="MLD5" s="350"/>
      <c r="MLE5" s="350"/>
      <c r="MLF5" s="350"/>
      <c r="MLG5" s="350"/>
      <c r="MLH5" s="350"/>
      <c r="MLI5" s="350"/>
      <c r="MLJ5" s="350"/>
      <c r="MLK5" s="350"/>
      <c r="MLL5" s="350"/>
      <c r="MLM5" s="350"/>
      <c r="MLN5" s="350"/>
      <c r="MLO5" s="350"/>
      <c r="MLP5" s="350"/>
      <c r="MLQ5" s="350"/>
      <c r="MLR5" s="350"/>
      <c r="MLS5" s="350"/>
      <c r="MLT5" s="350"/>
      <c r="MLU5" s="350"/>
      <c r="MLV5" s="350"/>
      <c r="MLW5" s="350"/>
      <c r="MLX5" s="350"/>
      <c r="MLY5" s="350"/>
      <c r="MLZ5" s="350"/>
      <c r="MMA5" s="350"/>
      <c r="MMB5" s="350"/>
      <c r="MMC5" s="350"/>
      <c r="MMD5" s="350"/>
      <c r="MME5" s="350"/>
      <c r="MMF5" s="350"/>
      <c r="MMG5" s="350"/>
      <c r="MMH5" s="350"/>
      <c r="MMI5" s="350"/>
      <c r="MMJ5" s="350"/>
      <c r="MMK5" s="350"/>
      <c r="MML5" s="350"/>
      <c r="MMM5" s="350"/>
      <c r="MMN5" s="350"/>
      <c r="MMO5" s="350"/>
      <c r="MMP5" s="350"/>
      <c r="MMQ5" s="350"/>
      <c r="MMR5" s="350"/>
      <c r="MMS5" s="350"/>
      <c r="MMT5" s="350"/>
      <c r="MMU5" s="350"/>
      <c r="MMV5" s="350"/>
      <c r="MMW5" s="350"/>
      <c r="MMX5" s="350"/>
      <c r="MMY5" s="350"/>
      <c r="MMZ5" s="350"/>
      <c r="MNA5" s="350"/>
      <c r="MNB5" s="350"/>
      <c r="MNC5" s="350"/>
      <c r="MND5" s="350"/>
      <c r="MNE5" s="350"/>
      <c r="MNF5" s="350"/>
      <c r="MNG5" s="350"/>
      <c r="MNH5" s="350"/>
      <c r="MNI5" s="350"/>
      <c r="MNJ5" s="350"/>
      <c r="MNK5" s="350"/>
      <c r="MNL5" s="350"/>
      <c r="MNM5" s="350"/>
      <c r="MNN5" s="350"/>
      <c r="MNO5" s="350"/>
      <c r="MNP5" s="350"/>
      <c r="MNQ5" s="350"/>
      <c r="MNR5" s="350"/>
      <c r="MNS5" s="350"/>
      <c r="MNT5" s="350"/>
      <c r="MNU5" s="350"/>
      <c r="MNV5" s="350"/>
      <c r="MNW5" s="350"/>
      <c r="MNX5" s="350"/>
      <c r="MNY5" s="350"/>
      <c r="MNZ5" s="350"/>
      <c r="MOA5" s="350"/>
      <c r="MOB5" s="350"/>
      <c r="MOC5" s="350"/>
      <c r="MOD5" s="350"/>
      <c r="MOE5" s="350"/>
      <c r="MOF5" s="350"/>
      <c r="MOG5" s="350"/>
      <c r="MOH5" s="350"/>
      <c r="MOI5" s="350"/>
      <c r="MOJ5" s="350"/>
      <c r="MOK5" s="350"/>
      <c r="MOL5" s="350"/>
      <c r="MOM5" s="350"/>
      <c r="MON5" s="350"/>
      <c r="MOO5" s="350"/>
      <c r="MOP5" s="350"/>
      <c r="MOQ5" s="350"/>
      <c r="MOR5" s="350"/>
      <c r="MOS5" s="350"/>
      <c r="MOT5" s="350"/>
      <c r="MOU5" s="350"/>
      <c r="MOV5" s="350"/>
      <c r="MOW5" s="350"/>
      <c r="MOX5" s="350"/>
      <c r="MOY5" s="350"/>
      <c r="MOZ5" s="350"/>
      <c r="MPA5" s="350"/>
      <c r="MPB5" s="350"/>
      <c r="MPC5" s="350"/>
      <c r="MPD5" s="350"/>
      <c r="MPE5" s="350"/>
      <c r="MPF5" s="350"/>
      <c r="MPG5" s="350"/>
      <c r="MPH5" s="350"/>
      <c r="MPI5" s="350"/>
      <c r="MPJ5" s="350"/>
      <c r="MPK5" s="350"/>
      <c r="MPL5" s="350"/>
      <c r="MPM5" s="350"/>
      <c r="MPN5" s="350"/>
      <c r="MPO5" s="350"/>
      <c r="MPP5" s="350"/>
      <c r="MPQ5" s="350"/>
      <c r="MPR5" s="350"/>
      <c r="MPS5" s="350"/>
      <c r="MPT5" s="350"/>
      <c r="MPU5" s="350"/>
      <c r="MPV5" s="350"/>
      <c r="MPW5" s="350"/>
      <c r="MPX5" s="350"/>
      <c r="MPY5" s="350"/>
      <c r="MPZ5" s="350"/>
      <c r="MQA5" s="350"/>
      <c r="MQB5" s="350"/>
      <c r="MQC5" s="350"/>
      <c r="MQD5" s="350"/>
      <c r="MQE5" s="350"/>
      <c r="MQF5" s="350"/>
      <c r="MQG5" s="350"/>
      <c r="MQH5" s="350"/>
      <c r="MQI5" s="350"/>
      <c r="MQJ5" s="350"/>
      <c r="MQK5" s="350"/>
      <c r="MQL5" s="350"/>
      <c r="MQM5" s="350"/>
      <c r="MQN5" s="350"/>
      <c r="MQO5" s="350"/>
      <c r="MQP5" s="350"/>
      <c r="MQQ5" s="350"/>
      <c r="MQR5" s="350"/>
      <c r="MQS5" s="350"/>
      <c r="MQT5" s="350"/>
      <c r="MQU5" s="350"/>
      <c r="MQV5" s="350"/>
      <c r="MQW5" s="350"/>
      <c r="MQX5" s="350"/>
      <c r="MQY5" s="350"/>
      <c r="MQZ5" s="350"/>
      <c r="MRA5" s="350"/>
      <c r="MRB5" s="350"/>
      <c r="MRC5" s="350"/>
      <c r="MRD5" s="350"/>
      <c r="MRE5" s="350"/>
      <c r="MRF5" s="350"/>
      <c r="MRG5" s="350"/>
      <c r="MRH5" s="350"/>
      <c r="MRI5" s="350"/>
      <c r="MRJ5" s="350"/>
      <c r="MRK5" s="350"/>
      <c r="MRL5" s="350"/>
      <c r="MRM5" s="350"/>
      <c r="MRN5" s="350"/>
      <c r="MRO5" s="350"/>
      <c r="MRP5" s="350"/>
      <c r="MRQ5" s="350"/>
      <c r="MRR5" s="350"/>
      <c r="MRS5" s="350"/>
      <c r="MRT5" s="350"/>
      <c r="MRU5" s="350"/>
      <c r="MRV5" s="350"/>
      <c r="MRW5" s="350"/>
      <c r="MRX5" s="350"/>
      <c r="MRY5" s="350"/>
      <c r="MRZ5" s="350"/>
      <c r="MSA5" s="350"/>
      <c r="MSB5" s="350"/>
      <c r="MSC5" s="350"/>
      <c r="MSD5" s="350"/>
      <c r="MSE5" s="350"/>
      <c r="MSF5" s="350"/>
      <c r="MSG5" s="350"/>
      <c r="MSH5" s="350"/>
      <c r="MSI5" s="350"/>
      <c r="MSJ5" s="350"/>
      <c r="MSK5" s="350"/>
      <c r="MSL5" s="350"/>
      <c r="MSM5" s="350"/>
      <c r="MSN5" s="350"/>
      <c r="MSO5" s="350"/>
      <c r="MSP5" s="350"/>
      <c r="MSQ5" s="350"/>
      <c r="MSR5" s="350"/>
      <c r="MSS5" s="350"/>
      <c r="MST5" s="350"/>
      <c r="MSU5" s="350"/>
      <c r="MSV5" s="350"/>
      <c r="MSW5" s="350"/>
      <c r="MSX5" s="350"/>
      <c r="MSY5" s="350"/>
      <c r="MSZ5" s="350"/>
      <c r="MTA5" s="350"/>
      <c r="MTB5" s="350"/>
      <c r="MTC5" s="350"/>
      <c r="MTD5" s="350"/>
      <c r="MTE5" s="350"/>
      <c r="MTF5" s="350"/>
      <c r="MTG5" s="350"/>
      <c r="MTH5" s="350"/>
      <c r="MTI5" s="350"/>
      <c r="MTJ5" s="350"/>
      <c r="MTK5" s="350"/>
      <c r="MTL5" s="350"/>
      <c r="MTM5" s="350"/>
      <c r="MTN5" s="350"/>
      <c r="MTO5" s="350"/>
      <c r="MTP5" s="350"/>
      <c r="MTQ5" s="350"/>
      <c r="MTR5" s="350"/>
      <c r="MTS5" s="350"/>
      <c r="MTT5" s="350"/>
      <c r="MTU5" s="350"/>
      <c r="MTV5" s="350"/>
      <c r="MTW5" s="350"/>
      <c r="MTX5" s="350"/>
      <c r="MTY5" s="350"/>
      <c r="MTZ5" s="350"/>
      <c r="MUA5" s="350"/>
      <c r="MUB5" s="350"/>
      <c r="MUC5" s="350"/>
      <c r="MUD5" s="350"/>
      <c r="MUE5" s="350"/>
      <c r="MUF5" s="350"/>
      <c r="MUG5" s="350"/>
      <c r="MUH5" s="350"/>
      <c r="MUI5" s="350"/>
      <c r="MUJ5" s="350"/>
      <c r="MUK5" s="350"/>
      <c r="MUL5" s="350"/>
      <c r="MUM5" s="350"/>
      <c r="MUN5" s="350"/>
      <c r="MUO5" s="350"/>
      <c r="MUP5" s="350"/>
      <c r="MUQ5" s="350"/>
      <c r="MUR5" s="350"/>
      <c r="MUS5" s="350"/>
      <c r="MUT5" s="350"/>
      <c r="MUU5" s="350"/>
      <c r="MUV5" s="350"/>
      <c r="MUW5" s="350"/>
      <c r="MUX5" s="350"/>
      <c r="MUY5" s="350"/>
      <c r="MUZ5" s="350"/>
      <c r="MVA5" s="350"/>
      <c r="MVB5" s="350"/>
      <c r="MVC5" s="350"/>
      <c r="MVD5" s="350"/>
      <c r="MVE5" s="350"/>
      <c r="MVF5" s="350"/>
      <c r="MVG5" s="350"/>
      <c r="MVH5" s="350"/>
      <c r="MVI5" s="350"/>
      <c r="MVJ5" s="350"/>
      <c r="MVK5" s="350"/>
      <c r="MVL5" s="350"/>
      <c r="MVM5" s="350"/>
      <c r="MVN5" s="350"/>
      <c r="MVO5" s="350"/>
      <c r="MVP5" s="350"/>
      <c r="MVQ5" s="350"/>
      <c r="MVR5" s="350"/>
      <c r="MVS5" s="350"/>
      <c r="MVT5" s="350"/>
      <c r="MVU5" s="350"/>
      <c r="MVV5" s="350"/>
      <c r="MVW5" s="350"/>
      <c r="MVX5" s="350"/>
      <c r="MVY5" s="350"/>
      <c r="MVZ5" s="350"/>
      <c r="MWA5" s="350"/>
      <c r="MWB5" s="350"/>
      <c r="MWC5" s="350"/>
      <c r="MWD5" s="350"/>
      <c r="MWE5" s="350"/>
      <c r="MWF5" s="350"/>
      <c r="MWG5" s="350"/>
      <c r="MWH5" s="350"/>
      <c r="MWI5" s="350"/>
      <c r="MWJ5" s="350"/>
      <c r="MWK5" s="350"/>
      <c r="MWL5" s="350"/>
      <c r="MWM5" s="350"/>
      <c r="MWN5" s="350"/>
      <c r="MWO5" s="350"/>
      <c r="MWP5" s="350"/>
      <c r="MWQ5" s="350"/>
      <c r="MWR5" s="350"/>
      <c r="MWS5" s="350"/>
      <c r="MWT5" s="350"/>
      <c r="MWU5" s="350"/>
      <c r="MWV5" s="350"/>
      <c r="MWW5" s="350"/>
      <c r="MWX5" s="350"/>
      <c r="MWY5" s="350"/>
      <c r="MWZ5" s="350"/>
      <c r="MXA5" s="350"/>
      <c r="MXB5" s="350"/>
      <c r="MXC5" s="350"/>
      <c r="MXD5" s="350"/>
      <c r="MXE5" s="350"/>
      <c r="MXF5" s="350"/>
      <c r="MXG5" s="350"/>
      <c r="MXH5" s="350"/>
      <c r="MXI5" s="350"/>
      <c r="MXJ5" s="350"/>
      <c r="MXK5" s="350"/>
      <c r="MXL5" s="350"/>
      <c r="MXM5" s="350"/>
      <c r="MXN5" s="350"/>
      <c r="MXO5" s="350"/>
      <c r="MXP5" s="350"/>
      <c r="MXQ5" s="350"/>
      <c r="MXR5" s="350"/>
      <c r="MXS5" s="350"/>
      <c r="MXT5" s="350"/>
      <c r="MXU5" s="350"/>
      <c r="MXV5" s="350"/>
      <c r="MXW5" s="350"/>
      <c r="MXX5" s="350"/>
      <c r="MXY5" s="350"/>
      <c r="MXZ5" s="350"/>
      <c r="MYA5" s="350"/>
      <c r="MYB5" s="350"/>
      <c r="MYC5" s="350"/>
      <c r="MYD5" s="350"/>
      <c r="MYE5" s="350"/>
      <c r="MYF5" s="350"/>
      <c r="MYG5" s="350"/>
      <c r="MYH5" s="350"/>
      <c r="MYI5" s="350"/>
      <c r="MYJ5" s="350"/>
      <c r="MYK5" s="350"/>
      <c r="MYL5" s="350"/>
      <c r="MYM5" s="350"/>
      <c r="MYN5" s="350"/>
      <c r="MYO5" s="350"/>
      <c r="MYP5" s="350"/>
      <c r="MYQ5" s="350"/>
      <c r="MYR5" s="350"/>
      <c r="MYS5" s="350"/>
      <c r="MYT5" s="350"/>
      <c r="MYU5" s="350"/>
      <c r="MYV5" s="350"/>
      <c r="MYW5" s="350"/>
      <c r="MYX5" s="350"/>
      <c r="MYY5" s="350"/>
      <c r="MYZ5" s="350"/>
      <c r="MZA5" s="350"/>
      <c r="MZB5" s="350"/>
      <c r="MZC5" s="350"/>
      <c r="MZD5" s="350"/>
      <c r="MZE5" s="350"/>
      <c r="MZF5" s="350"/>
      <c r="MZG5" s="350"/>
      <c r="MZH5" s="350"/>
      <c r="MZI5" s="350"/>
      <c r="MZJ5" s="350"/>
      <c r="MZK5" s="350"/>
      <c r="MZL5" s="350"/>
      <c r="MZM5" s="350"/>
      <c r="MZN5" s="350"/>
      <c r="MZO5" s="350"/>
      <c r="MZP5" s="350"/>
      <c r="MZQ5" s="350"/>
      <c r="MZR5" s="350"/>
      <c r="MZS5" s="350"/>
      <c r="MZT5" s="350"/>
      <c r="MZU5" s="350"/>
      <c r="MZV5" s="350"/>
      <c r="MZW5" s="350"/>
      <c r="MZX5" s="350"/>
      <c r="MZY5" s="350"/>
      <c r="MZZ5" s="350"/>
      <c r="NAA5" s="350"/>
      <c r="NAB5" s="350"/>
      <c r="NAC5" s="350"/>
      <c r="NAD5" s="350"/>
      <c r="NAE5" s="350"/>
      <c r="NAF5" s="350"/>
      <c r="NAG5" s="350"/>
      <c r="NAH5" s="350"/>
      <c r="NAI5" s="350"/>
      <c r="NAJ5" s="350"/>
      <c r="NAK5" s="350"/>
      <c r="NAL5" s="350"/>
      <c r="NAM5" s="350"/>
      <c r="NAN5" s="350"/>
      <c r="NAO5" s="350"/>
      <c r="NAP5" s="350"/>
      <c r="NAQ5" s="350"/>
      <c r="NAR5" s="350"/>
      <c r="NAS5" s="350"/>
      <c r="NAT5" s="350"/>
      <c r="NAU5" s="350"/>
      <c r="NAV5" s="350"/>
      <c r="NAW5" s="350"/>
      <c r="NAX5" s="350"/>
      <c r="NAY5" s="350"/>
      <c r="NAZ5" s="350"/>
      <c r="NBA5" s="350"/>
      <c r="NBB5" s="350"/>
      <c r="NBC5" s="350"/>
      <c r="NBD5" s="350"/>
      <c r="NBE5" s="350"/>
      <c r="NBF5" s="350"/>
      <c r="NBG5" s="350"/>
      <c r="NBH5" s="350"/>
      <c r="NBI5" s="350"/>
      <c r="NBJ5" s="350"/>
      <c r="NBK5" s="350"/>
      <c r="NBL5" s="350"/>
      <c r="NBM5" s="350"/>
      <c r="NBN5" s="350"/>
      <c r="NBO5" s="350"/>
      <c r="NBP5" s="350"/>
      <c r="NBQ5" s="350"/>
      <c r="NBR5" s="350"/>
      <c r="NBS5" s="350"/>
      <c r="NBT5" s="350"/>
      <c r="NBU5" s="350"/>
      <c r="NBV5" s="350"/>
      <c r="NBW5" s="350"/>
      <c r="NBX5" s="350"/>
      <c r="NBY5" s="350"/>
      <c r="NBZ5" s="350"/>
      <c r="NCA5" s="350"/>
      <c r="NCB5" s="350"/>
      <c r="NCC5" s="350"/>
      <c r="NCD5" s="350"/>
      <c r="NCE5" s="350"/>
      <c r="NCF5" s="350"/>
      <c r="NCG5" s="350"/>
      <c r="NCH5" s="350"/>
      <c r="NCI5" s="350"/>
      <c r="NCJ5" s="350"/>
      <c r="NCK5" s="350"/>
      <c r="NCL5" s="350"/>
      <c r="NCM5" s="350"/>
      <c r="NCN5" s="350"/>
      <c r="NCO5" s="350"/>
      <c r="NCP5" s="350"/>
      <c r="NCQ5" s="350"/>
      <c r="NCR5" s="350"/>
      <c r="NCS5" s="350"/>
      <c r="NCT5" s="350"/>
      <c r="NCU5" s="350"/>
      <c r="NCV5" s="350"/>
      <c r="NCW5" s="350"/>
      <c r="NCX5" s="350"/>
      <c r="NCY5" s="350"/>
      <c r="NCZ5" s="350"/>
      <c r="NDA5" s="350"/>
      <c r="NDB5" s="350"/>
      <c r="NDC5" s="350"/>
      <c r="NDD5" s="350"/>
      <c r="NDE5" s="350"/>
      <c r="NDF5" s="350"/>
      <c r="NDG5" s="350"/>
      <c r="NDH5" s="350"/>
      <c r="NDI5" s="350"/>
      <c r="NDJ5" s="350"/>
      <c r="NDK5" s="350"/>
      <c r="NDL5" s="350"/>
      <c r="NDM5" s="350"/>
      <c r="NDN5" s="350"/>
      <c r="NDO5" s="350"/>
      <c r="NDP5" s="350"/>
      <c r="NDQ5" s="350"/>
      <c r="NDR5" s="350"/>
      <c r="NDS5" s="350"/>
      <c r="NDT5" s="350"/>
      <c r="NDU5" s="350"/>
      <c r="NDV5" s="350"/>
      <c r="NDW5" s="350"/>
      <c r="NDX5" s="350"/>
      <c r="NDY5" s="350"/>
      <c r="NDZ5" s="350"/>
      <c r="NEA5" s="350"/>
      <c r="NEB5" s="350"/>
      <c r="NEC5" s="350"/>
      <c r="NED5" s="350"/>
      <c r="NEE5" s="350"/>
      <c r="NEF5" s="350"/>
      <c r="NEG5" s="350"/>
      <c r="NEH5" s="350"/>
      <c r="NEI5" s="350"/>
      <c r="NEJ5" s="350"/>
      <c r="NEK5" s="350"/>
      <c r="NEL5" s="350"/>
      <c r="NEM5" s="350"/>
      <c r="NEN5" s="350"/>
      <c r="NEO5" s="350"/>
      <c r="NEP5" s="350"/>
      <c r="NEQ5" s="350"/>
      <c r="NER5" s="350"/>
      <c r="NES5" s="350"/>
      <c r="NET5" s="350"/>
      <c r="NEU5" s="350"/>
      <c r="NEV5" s="350"/>
      <c r="NEW5" s="350"/>
      <c r="NEX5" s="350"/>
      <c r="NEY5" s="350"/>
      <c r="NEZ5" s="350"/>
      <c r="NFA5" s="350"/>
      <c r="NFB5" s="350"/>
      <c r="NFC5" s="350"/>
      <c r="NFD5" s="350"/>
      <c r="NFE5" s="350"/>
      <c r="NFF5" s="350"/>
      <c r="NFG5" s="350"/>
      <c r="NFH5" s="350"/>
      <c r="NFI5" s="350"/>
      <c r="NFJ5" s="350"/>
      <c r="NFK5" s="350"/>
      <c r="NFL5" s="350"/>
      <c r="NFM5" s="350"/>
      <c r="NFN5" s="350"/>
      <c r="NFO5" s="350"/>
      <c r="NFP5" s="350"/>
      <c r="NFQ5" s="350"/>
      <c r="NFR5" s="350"/>
      <c r="NFS5" s="350"/>
      <c r="NFT5" s="350"/>
      <c r="NFU5" s="350"/>
      <c r="NFV5" s="350"/>
      <c r="NFW5" s="350"/>
      <c r="NFX5" s="350"/>
      <c r="NFY5" s="350"/>
      <c r="NFZ5" s="350"/>
      <c r="NGA5" s="350"/>
      <c r="NGB5" s="350"/>
      <c r="NGC5" s="350"/>
      <c r="NGD5" s="350"/>
      <c r="NGE5" s="350"/>
      <c r="NGF5" s="350"/>
      <c r="NGG5" s="350"/>
      <c r="NGH5" s="350"/>
      <c r="NGI5" s="350"/>
      <c r="NGJ5" s="350"/>
      <c r="NGK5" s="350"/>
      <c r="NGL5" s="350"/>
      <c r="NGM5" s="350"/>
      <c r="NGN5" s="350"/>
      <c r="NGO5" s="350"/>
      <c r="NGP5" s="350"/>
      <c r="NGQ5" s="350"/>
      <c r="NGR5" s="350"/>
      <c r="NGS5" s="350"/>
      <c r="NGT5" s="350"/>
      <c r="NGU5" s="350"/>
      <c r="NGV5" s="350"/>
      <c r="NGW5" s="350"/>
      <c r="NGX5" s="350"/>
      <c r="NGY5" s="350"/>
      <c r="NGZ5" s="350"/>
      <c r="NHA5" s="350"/>
      <c r="NHB5" s="350"/>
      <c r="NHC5" s="350"/>
      <c r="NHD5" s="350"/>
      <c r="NHE5" s="350"/>
      <c r="NHF5" s="350"/>
      <c r="NHG5" s="350"/>
      <c r="NHH5" s="350"/>
      <c r="NHI5" s="350"/>
      <c r="NHJ5" s="350"/>
      <c r="NHK5" s="350"/>
      <c r="NHL5" s="350"/>
      <c r="NHM5" s="350"/>
      <c r="NHN5" s="350"/>
      <c r="NHO5" s="350"/>
      <c r="NHP5" s="350"/>
      <c r="NHQ5" s="350"/>
      <c r="NHR5" s="350"/>
      <c r="NHS5" s="350"/>
      <c r="NHT5" s="350"/>
      <c r="NHU5" s="350"/>
      <c r="NHV5" s="350"/>
      <c r="NHW5" s="350"/>
      <c r="NHX5" s="350"/>
      <c r="NHY5" s="350"/>
      <c r="NHZ5" s="350"/>
      <c r="NIA5" s="350"/>
      <c r="NIB5" s="350"/>
      <c r="NIC5" s="350"/>
      <c r="NID5" s="350"/>
      <c r="NIE5" s="350"/>
      <c r="NIF5" s="350"/>
      <c r="NIG5" s="350"/>
      <c r="NIH5" s="350"/>
      <c r="NII5" s="350"/>
      <c r="NIJ5" s="350"/>
      <c r="NIK5" s="350"/>
      <c r="NIL5" s="350"/>
      <c r="NIM5" s="350"/>
      <c r="NIN5" s="350"/>
      <c r="NIO5" s="350"/>
      <c r="NIP5" s="350"/>
      <c r="NIQ5" s="350"/>
      <c r="NIR5" s="350"/>
      <c r="NIS5" s="350"/>
      <c r="NIT5" s="350"/>
      <c r="NIU5" s="350"/>
      <c r="NIV5" s="350"/>
      <c r="NIW5" s="350"/>
      <c r="NIX5" s="350"/>
      <c r="NIY5" s="350"/>
      <c r="NIZ5" s="350"/>
      <c r="NJA5" s="350"/>
      <c r="NJB5" s="350"/>
      <c r="NJC5" s="350"/>
      <c r="NJD5" s="350"/>
      <c r="NJE5" s="350"/>
      <c r="NJF5" s="350"/>
      <c r="NJG5" s="350"/>
      <c r="NJH5" s="350"/>
      <c r="NJI5" s="350"/>
      <c r="NJJ5" s="350"/>
      <c r="NJK5" s="350"/>
      <c r="NJL5" s="350"/>
      <c r="NJM5" s="350"/>
      <c r="NJN5" s="350"/>
      <c r="NJO5" s="350"/>
      <c r="NJP5" s="350"/>
      <c r="NJQ5" s="350"/>
      <c r="NJR5" s="350"/>
      <c r="NJS5" s="350"/>
      <c r="NJT5" s="350"/>
      <c r="NJU5" s="350"/>
      <c r="NJV5" s="350"/>
      <c r="NJW5" s="350"/>
      <c r="NJX5" s="350"/>
      <c r="NJY5" s="350"/>
      <c r="NJZ5" s="350"/>
      <c r="NKA5" s="350"/>
      <c r="NKB5" s="350"/>
      <c r="NKC5" s="350"/>
      <c r="NKD5" s="350"/>
      <c r="NKE5" s="350"/>
      <c r="NKF5" s="350"/>
      <c r="NKG5" s="350"/>
      <c r="NKH5" s="350"/>
      <c r="NKI5" s="350"/>
      <c r="NKJ5" s="350"/>
      <c r="NKK5" s="350"/>
      <c r="NKL5" s="350"/>
      <c r="NKM5" s="350"/>
      <c r="NKN5" s="350"/>
      <c r="NKO5" s="350"/>
      <c r="NKP5" s="350"/>
      <c r="NKQ5" s="350"/>
      <c r="NKR5" s="350"/>
      <c r="NKS5" s="350"/>
      <c r="NKT5" s="350"/>
      <c r="NKU5" s="350"/>
      <c r="NKV5" s="350"/>
      <c r="NKW5" s="350"/>
      <c r="NKX5" s="350"/>
      <c r="NKY5" s="350"/>
      <c r="NKZ5" s="350"/>
      <c r="NLA5" s="350"/>
      <c r="NLB5" s="350"/>
      <c r="NLC5" s="350"/>
      <c r="NLD5" s="350"/>
      <c r="NLE5" s="350"/>
      <c r="NLF5" s="350"/>
      <c r="NLG5" s="350"/>
      <c r="NLH5" s="350"/>
      <c r="NLI5" s="350"/>
      <c r="NLJ5" s="350"/>
      <c r="NLK5" s="350"/>
      <c r="NLL5" s="350"/>
      <c r="NLM5" s="350"/>
      <c r="NLN5" s="350"/>
      <c r="NLO5" s="350"/>
      <c r="NLP5" s="350"/>
      <c r="NLQ5" s="350"/>
      <c r="NLR5" s="350"/>
      <c r="NLS5" s="350"/>
      <c r="NLT5" s="350"/>
      <c r="NLU5" s="350"/>
      <c r="NLV5" s="350"/>
      <c r="NLW5" s="350"/>
      <c r="NLX5" s="350"/>
      <c r="NLY5" s="350"/>
      <c r="NLZ5" s="350"/>
      <c r="NMA5" s="350"/>
      <c r="NMB5" s="350"/>
      <c r="NMC5" s="350"/>
      <c r="NMD5" s="350"/>
      <c r="NME5" s="350"/>
      <c r="NMF5" s="350"/>
      <c r="NMG5" s="350"/>
      <c r="NMH5" s="350"/>
      <c r="NMI5" s="350"/>
      <c r="NMJ5" s="350"/>
      <c r="NMK5" s="350"/>
      <c r="NML5" s="350"/>
      <c r="NMM5" s="350"/>
      <c r="NMN5" s="350"/>
      <c r="NMO5" s="350"/>
      <c r="NMP5" s="350"/>
      <c r="NMQ5" s="350"/>
      <c r="NMR5" s="350"/>
      <c r="NMS5" s="350"/>
      <c r="NMT5" s="350"/>
      <c r="NMU5" s="350"/>
      <c r="NMV5" s="350"/>
      <c r="NMW5" s="350"/>
      <c r="NMX5" s="350"/>
      <c r="NMY5" s="350"/>
      <c r="NMZ5" s="350"/>
      <c r="NNA5" s="350"/>
      <c r="NNB5" s="350"/>
      <c r="NNC5" s="350"/>
      <c r="NND5" s="350"/>
      <c r="NNE5" s="350"/>
      <c r="NNF5" s="350"/>
      <c r="NNG5" s="350"/>
      <c r="NNH5" s="350"/>
      <c r="NNI5" s="350"/>
      <c r="NNJ5" s="350"/>
      <c r="NNK5" s="350"/>
      <c r="NNL5" s="350"/>
      <c r="NNM5" s="350"/>
      <c r="NNN5" s="350"/>
      <c r="NNO5" s="350"/>
      <c r="NNP5" s="350"/>
      <c r="NNQ5" s="350"/>
      <c r="NNR5" s="350"/>
      <c r="NNS5" s="350"/>
      <c r="NNT5" s="350"/>
      <c r="NNU5" s="350"/>
      <c r="NNV5" s="350"/>
      <c r="NNW5" s="350"/>
      <c r="NNX5" s="350"/>
      <c r="NNY5" s="350"/>
      <c r="NNZ5" s="350"/>
      <c r="NOA5" s="350"/>
      <c r="NOB5" s="350"/>
      <c r="NOC5" s="350"/>
      <c r="NOD5" s="350"/>
      <c r="NOE5" s="350"/>
      <c r="NOF5" s="350"/>
      <c r="NOG5" s="350"/>
      <c r="NOH5" s="350"/>
      <c r="NOI5" s="350"/>
      <c r="NOJ5" s="350"/>
      <c r="NOK5" s="350"/>
      <c r="NOL5" s="350"/>
      <c r="NOM5" s="350"/>
      <c r="NON5" s="350"/>
      <c r="NOO5" s="350"/>
      <c r="NOP5" s="350"/>
      <c r="NOQ5" s="350"/>
      <c r="NOR5" s="350"/>
      <c r="NOS5" s="350"/>
      <c r="NOT5" s="350"/>
      <c r="NOU5" s="350"/>
      <c r="NOV5" s="350"/>
      <c r="NOW5" s="350"/>
      <c r="NOX5" s="350"/>
      <c r="NOY5" s="350"/>
      <c r="NOZ5" s="350"/>
      <c r="NPA5" s="350"/>
      <c r="NPB5" s="350"/>
      <c r="NPC5" s="350"/>
      <c r="NPD5" s="350"/>
      <c r="NPE5" s="350"/>
      <c r="NPF5" s="350"/>
      <c r="NPG5" s="350"/>
      <c r="NPH5" s="350"/>
      <c r="NPI5" s="350"/>
      <c r="NPJ5" s="350"/>
      <c r="NPK5" s="350"/>
      <c r="NPL5" s="350"/>
      <c r="NPM5" s="350"/>
      <c r="NPN5" s="350"/>
      <c r="NPO5" s="350"/>
      <c r="NPP5" s="350"/>
      <c r="NPQ5" s="350"/>
      <c r="NPR5" s="350"/>
      <c r="NPS5" s="350"/>
      <c r="NPT5" s="350"/>
      <c r="NPU5" s="350"/>
      <c r="NPV5" s="350"/>
      <c r="NPW5" s="350"/>
      <c r="NPX5" s="350"/>
      <c r="NPY5" s="350"/>
      <c r="NPZ5" s="350"/>
      <c r="NQA5" s="350"/>
      <c r="NQB5" s="350"/>
      <c r="NQC5" s="350"/>
      <c r="NQD5" s="350"/>
      <c r="NQE5" s="350"/>
      <c r="NQF5" s="350"/>
      <c r="NQG5" s="350"/>
      <c r="NQH5" s="350"/>
      <c r="NQI5" s="350"/>
      <c r="NQJ5" s="350"/>
      <c r="NQK5" s="350"/>
      <c r="NQL5" s="350"/>
      <c r="NQM5" s="350"/>
      <c r="NQN5" s="350"/>
      <c r="NQO5" s="350"/>
      <c r="NQP5" s="350"/>
      <c r="NQQ5" s="350"/>
      <c r="NQR5" s="350"/>
      <c r="NQS5" s="350"/>
      <c r="NQT5" s="350"/>
      <c r="NQU5" s="350"/>
      <c r="NQV5" s="350"/>
      <c r="NQW5" s="350"/>
      <c r="NQX5" s="350"/>
      <c r="NQY5" s="350"/>
      <c r="NQZ5" s="350"/>
      <c r="NRA5" s="350"/>
      <c r="NRB5" s="350"/>
      <c r="NRC5" s="350"/>
      <c r="NRD5" s="350"/>
      <c r="NRE5" s="350"/>
      <c r="NRF5" s="350"/>
      <c r="NRG5" s="350"/>
      <c r="NRH5" s="350"/>
      <c r="NRI5" s="350"/>
      <c r="NRJ5" s="350"/>
      <c r="NRK5" s="350"/>
      <c r="NRL5" s="350"/>
      <c r="NRM5" s="350"/>
      <c r="NRN5" s="350"/>
      <c r="NRO5" s="350"/>
      <c r="NRP5" s="350"/>
      <c r="NRQ5" s="350"/>
      <c r="NRR5" s="350"/>
      <c r="NRS5" s="350"/>
      <c r="NRT5" s="350"/>
      <c r="NRU5" s="350"/>
      <c r="NRV5" s="350"/>
      <c r="NRW5" s="350"/>
      <c r="NRX5" s="350"/>
      <c r="NRY5" s="350"/>
      <c r="NRZ5" s="350"/>
      <c r="NSA5" s="350"/>
      <c r="NSB5" s="350"/>
      <c r="NSC5" s="350"/>
      <c r="NSD5" s="350"/>
      <c r="NSE5" s="350"/>
      <c r="NSF5" s="350"/>
      <c r="NSG5" s="350"/>
      <c r="NSH5" s="350"/>
      <c r="NSI5" s="350"/>
      <c r="NSJ5" s="350"/>
      <c r="NSK5" s="350"/>
      <c r="NSL5" s="350"/>
      <c r="NSM5" s="350"/>
      <c r="NSN5" s="350"/>
      <c r="NSO5" s="350"/>
      <c r="NSP5" s="350"/>
      <c r="NSQ5" s="350"/>
      <c r="NSR5" s="350"/>
      <c r="NSS5" s="350"/>
      <c r="NST5" s="350"/>
      <c r="NSU5" s="350"/>
      <c r="NSV5" s="350"/>
      <c r="NSW5" s="350"/>
      <c r="NSX5" s="350"/>
      <c r="NSY5" s="350"/>
      <c r="NSZ5" s="350"/>
      <c r="NTA5" s="350"/>
      <c r="NTB5" s="350"/>
      <c r="NTC5" s="350"/>
      <c r="NTD5" s="350"/>
      <c r="NTE5" s="350"/>
      <c r="NTF5" s="350"/>
      <c r="NTG5" s="350"/>
      <c r="NTH5" s="350"/>
      <c r="NTI5" s="350"/>
      <c r="NTJ5" s="350"/>
      <c r="NTK5" s="350"/>
      <c r="NTL5" s="350"/>
      <c r="NTM5" s="350"/>
      <c r="NTN5" s="350"/>
      <c r="NTO5" s="350"/>
      <c r="NTP5" s="350"/>
      <c r="NTQ5" s="350"/>
      <c r="NTR5" s="350"/>
      <c r="NTS5" s="350"/>
      <c r="NTT5" s="350"/>
      <c r="NTU5" s="350"/>
      <c r="NTV5" s="350"/>
      <c r="NTW5" s="350"/>
      <c r="NTX5" s="350"/>
      <c r="NTY5" s="350"/>
      <c r="NTZ5" s="350"/>
      <c r="NUA5" s="350"/>
      <c r="NUB5" s="350"/>
      <c r="NUC5" s="350"/>
      <c r="NUD5" s="350"/>
      <c r="NUE5" s="350"/>
      <c r="NUF5" s="350"/>
      <c r="NUG5" s="350"/>
      <c r="NUH5" s="350"/>
      <c r="NUI5" s="350"/>
      <c r="NUJ5" s="350"/>
      <c r="NUK5" s="350"/>
      <c r="NUL5" s="350"/>
      <c r="NUM5" s="350"/>
      <c r="NUN5" s="350"/>
      <c r="NUO5" s="350"/>
      <c r="NUP5" s="350"/>
      <c r="NUQ5" s="350"/>
      <c r="NUR5" s="350"/>
      <c r="NUS5" s="350"/>
      <c r="NUT5" s="350"/>
      <c r="NUU5" s="350"/>
      <c r="NUV5" s="350"/>
      <c r="NUW5" s="350"/>
      <c r="NUX5" s="350"/>
      <c r="NUY5" s="350"/>
      <c r="NUZ5" s="350"/>
      <c r="NVA5" s="350"/>
      <c r="NVB5" s="350"/>
      <c r="NVC5" s="350"/>
      <c r="NVD5" s="350"/>
      <c r="NVE5" s="350"/>
      <c r="NVF5" s="350"/>
      <c r="NVG5" s="350"/>
      <c r="NVH5" s="350"/>
      <c r="NVI5" s="350"/>
      <c r="NVJ5" s="350"/>
      <c r="NVK5" s="350"/>
      <c r="NVL5" s="350"/>
      <c r="NVM5" s="350"/>
      <c r="NVN5" s="350"/>
      <c r="NVO5" s="350"/>
      <c r="NVP5" s="350"/>
      <c r="NVQ5" s="350"/>
      <c r="NVR5" s="350"/>
      <c r="NVS5" s="350"/>
      <c r="NVT5" s="350"/>
      <c r="NVU5" s="350"/>
      <c r="NVV5" s="350"/>
      <c r="NVW5" s="350"/>
      <c r="NVX5" s="350"/>
      <c r="NVY5" s="350"/>
      <c r="NVZ5" s="350"/>
      <c r="NWA5" s="350"/>
      <c r="NWB5" s="350"/>
      <c r="NWC5" s="350"/>
      <c r="NWD5" s="350"/>
      <c r="NWE5" s="350"/>
      <c r="NWF5" s="350"/>
      <c r="NWG5" s="350"/>
      <c r="NWH5" s="350"/>
      <c r="NWI5" s="350"/>
      <c r="NWJ5" s="350"/>
      <c r="NWK5" s="350"/>
      <c r="NWL5" s="350"/>
      <c r="NWM5" s="350"/>
      <c r="NWN5" s="350"/>
      <c r="NWO5" s="350"/>
      <c r="NWP5" s="350"/>
      <c r="NWQ5" s="350"/>
      <c r="NWR5" s="350"/>
      <c r="NWS5" s="350"/>
      <c r="NWT5" s="350"/>
      <c r="NWU5" s="350"/>
      <c r="NWV5" s="350"/>
      <c r="NWW5" s="350"/>
      <c r="NWX5" s="350"/>
      <c r="NWY5" s="350"/>
      <c r="NWZ5" s="350"/>
      <c r="NXA5" s="350"/>
      <c r="NXB5" s="350"/>
      <c r="NXC5" s="350"/>
      <c r="NXD5" s="350"/>
      <c r="NXE5" s="350"/>
      <c r="NXF5" s="350"/>
      <c r="NXG5" s="350"/>
      <c r="NXH5" s="350"/>
      <c r="NXI5" s="350"/>
      <c r="NXJ5" s="350"/>
      <c r="NXK5" s="350"/>
      <c r="NXL5" s="350"/>
      <c r="NXM5" s="350"/>
      <c r="NXN5" s="350"/>
      <c r="NXO5" s="350"/>
      <c r="NXP5" s="350"/>
      <c r="NXQ5" s="350"/>
      <c r="NXR5" s="350"/>
      <c r="NXS5" s="350"/>
      <c r="NXT5" s="350"/>
      <c r="NXU5" s="350"/>
      <c r="NXV5" s="350"/>
      <c r="NXW5" s="350"/>
      <c r="NXX5" s="350"/>
      <c r="NXY5" s="350"/>
      <c r="NXZ5" s="350"/>
      <c r="NYA5" s="350"/>
      <c r="NYB5" s="350"/>
      <c r="NYC5" s="350"/>
      <c r="NYD5" s="350"/>
      <c r="NYE5" s="350"/>
      <c r="NYF5" s="350"/>
      <c r="NYG5" s="350"/>
      <c r="NYH5" s="350"/>
      <c r="NYI5" s="350"/>
      <c r="NYJ5" s="350"/>
      <c r="NYK5" s="350"/>
      <c r="NYL5" s="350"/>
      <c r="NYM5" s="350"/>
      <c r="NYN5" s="350"/>
      <c r="NYO5" s="350"/>
      <c r="NYP5" s="350"/>
      <c r="NYQ5" s="350"/>
      <c r="NYR5" s="350"/>
      <c r="NYS5" s="350"/>
      <c r="NYT5" s="350"/>
      <c r="NYU5" s="350"/>
      <c r="NYV5" s="350"/>
      <c r="NYW5" s="350"/>
      <c r="NYX5" s="350"/>
      <c r="NYY5" s="350"/>
      <c r="NYZ5" s="350"/>
      <c r="NZA5" s="350"/>
      <c r="NZB5" s="350"/>
      <c r="NZC5" s="350"/>
      <c r="NZD5" s="350"/>
      <c r="NZE5" s="350"/>
      <c r="NZF5" s="350"/>
      <c r="NZG5" s="350"/>
      <c r="NZH5" s="350"/>
      <c r="NZI5" s="350"/>
      <c r="NZJ5" s="350"/>
      <c r="NZK5" s="350"/>
      <c r="NZL5" s="350"/>
      <c r="NZM5" s="350"/>
      <c r="NZN5" s="350"/>
      <c r="NZO5" s="350"/>
      <c r="NZP5" s="350"/>
      <c r="NZQ5" s="350"/>
      <c r="NZR5" s="350"/>
      <c r="NZS5" s="350"/>
      <c r="NZT5" s="350"/>
      <c r="NZU5" s="350"/>
      <c r="NZV5" s="350"/>
      <c r="NZW5" s="350"/>
      <c r="NZX5" s="350"/>
      <c r="NZY5" s="350"/>
      <c r="NZZ5" s="350"/>
      <c r="OAA5" s="350"/>
      <c r="OAB5" s="350"/>
      <c r="OAC5" s="350"/>
      <c r="OAD5" s="350"/>
      <c r="OAE5" s="350"/>
      <c r="OAF5" s="350"/>
      <c r="OAG5" s="350"/>
      <c r="OAH5" s="350"/>
      <c r="OAI5" s="350"/>
      <c r="OAJ5" s="350"/>
      <c r="OAK5" s="350"/>
      <c r="OAL5" s="350"/>
      <c r="OAM5" s="350"/>
      <c r="OAN5" s="350"/>
      <c r="OAO5" s="350"/>
      <c r="OAP5" s="350"/>
      <c r="OAQ5" s="350"/>
      <c r="OAR5" s="350"/>
      <c r="OAS5" s="350"/>
      <c r="OAT5" s="350"/>
      <c r="OAU5" s="350"/>
      <c r="OAV5" s="350"/>
      <c r="OAW5" s="350"/>
      <c r="OAX5" s="350"/>
      <c r="OAY5" s="350"/>
      <c r="OAZ5" s="350"/>
      <c r="OBA5" s="350"/>
      <c r="OBB5" s="350"/>
      <c r="OBC5" s="350"/>
      <c r="OBD5" s="350"/>
      <c r="OBE5" s="350"/>
      <c r="OBF5" s="350"/>
      <c r="OBG5" s="350"/>
      <c r="OBH5" s="350"/>
      <c r="OBI5" s="350"/>
      <c r="OBJ5" s="350"/>
      <c r="OBK5" s="350"/>
      <c r="OBL5" s="350"/>
      <c r="OBM5" s="350"/>
      <c r="OBN5" s="350"/>
      <c r="OBO5" s="350"/>
      <c r="OBP5" s="350"/>
      <c r="OBQ5" s="350"/>
      <c r="OBR5" s="350"/>
      <c r="OBS5" s="350"/>
      <c r="OBT5" s="350"/>
      <c r="OBU5" s="350"/>
      <c r="OBV5" s="350"/>
      <c r="OBW5" s="350"/>
      <c r="OBX5" s="350"/>
      <c r="OBY5" s="350"/>
      <c r="OBZ5" s="350"/>
      <c r="OCA5" s="350"/>
      <c r="OCB5" s="350"/>
      <c r="OCC5" s="350"/>
      <c r="OCD5" s="350"/>
      <c r="OCE5" s="350"/>
      <c r="OCF5" s="350"/>
      <c r="OCG5" s="350"/>
      <c r="OCH5" s="350"/>
      <c r="OCI5" s="350"/>
      <c r="OCJ5" s="350"/>
      <c r="OCK5" s="350"/>
      <c r="OCL5" s="350"/>
      <c r="OCM5" s="350"/>
      <c r="OCN5" s="350"/>
      <c r="OCO5" s="350"/>
      <c r="OCP5" s="350"/>
      <c r="OCQ5" s="350"/>
      <c r="OCR5" s="350"/>
      <c r="OCS5" s="350"/>
      <c r="OCT5" s="350"/>
      <c r="OCU5" s="350"/>
      <c r="OCV5" s="350"/>
      <c r="OCW5" s="350"/>
      <c r="OCX5" s="350"/>
      <c r="OCY5" s="350"/>
      <c r="OCZ5" s="350"/>
      <c r="ODA5" s="350"/>
      <c r="ODB5" s="350"/>
      <c r="ODC5" s="350"/>
      <c r="ODD5" s="350"/>
      <c r="ODE5" s="350"/>
      <c r="ODF5" s="350"/>
      <c r="ODG5" s="350"/>
      <c r="ODH5" s="350"/>
      <c r="ODI5" s="350"/>
      <c r="ODJ5" s="350"/>
      <c r="ODK5" s="350"/>
      <c r="ODL5" s="350"/>
      <c r="ODM5" s="350"/>
      <c r="ODN5" s="350"/>
      <c r="ODO5" s="350"/>
      <c r="ODP5" s="350"/>
      <c r="ODQ5" s="350"/>
      <c r="ODR5" s="350"/>
      <c r="ODS5" s="350"/>
      <c r="ODT5" s="350"/>
      <c r="ODU5" s="350"/>
      <c r="ODV5" s="350"/>
      <c r="ODW5" s="350"/>
      <c r="ODX5" s="350"/>
      <c r="ODY5" s="350"/>
      <c r="ODZ5" s="350"/>
      <c r="OEA5" s="350"/>
      <c r="OEB5" s="350"/>
      <c r="OEC5" s="350"/>
      <c r="OED5" s="350"/>
      <c r="OEE5" s="350"/>
      <c r="OEF5" s="350"/>
      <c r="OEG5" s="350"/>
      <c r="OEH5" s="350"/>
      <c r="OEI5" s="350"/>
      <c r="OEJ5" s="350"/>
      <c r="OEK5" s="350"/>
      <c r="OEL5" s="350"/>
      <c r="OEM5" s="350"/>
      <c r="OEN5" s="350"/>
      <c r="OEO5" s="350"/>
      <c r="OEP5" s="350"/>
      <c r="OEQ5" s="350"/>
      <c r="OER5" s="350"/>
      <c r="OES5" s="350"/>
      <c r="OET5" s="350"/>
      <c r="OEU5" s="350"/>
      <c r="OEV5" s="350"/>
      <c r="OEW5" s="350"/>
      <c r="OEX5" s="350"/>
      <c r="OEY5" s="350"/>
      <c r="OEZ5" s="350"/>
      <c r="OFA5" s="350"/>
      <c r="OFB5" s="350"/>
      <c r="OFC5" s="350"/>
      <c r="OFD5" s="350"/>
      <c r="OFE5" s="350"/>
      <c r="OFF5" s="350"/>
      <c r="OFG5" s="350"/>
      <c r="OFH5" s="350"/>
      <c r="OFI5" s="350"/>
      <c r="OFJ5" s="350"/>
      <c r="OFK5" s="350"/>
      <c r="OFL5" s="350"/>
      <c r="OFM5" s="350"/>
      <c r="OFN5" s="350"/>
      <c r="OFO5" s="350"/>
      <c r="OFP5" s="350"/>
      <c r="OFQ5" s="350"/>
      <c r="OFR5" s="350"/>
      <c r="OFS5" s="350"/>
      <c r="OFT5" s="350"/>
      <c r="OFU5" s="350"/>
      <c r="OFV5" s="350"/>
      <c r="OFW5" s="350"/>
      <c r="OFX5" s="350"/>
      <c r="OFY5" s="350"/>
      <c r="OFZ5" s="350"/>
      <c r="OGA5" s="350"/>
      <c r="OGB5" s="350"/>
      <c r="OGC5" s="350"/>
      <c r="OGD5" s="350"/>
      <c r="OGE5" s="350"/>
      <c r="OGF5" s="350"/>
      <c r="OGG5" s="350"/>
      <c r="OGH5" s="350"/>
      <c r="OGI5" s="350"/>
      <c r="OGJ5" s="350"/>
      <c r="OGK5" s="350"/>
      <c r="OGL5" s="350"/>
      <c r="OGM5" s="350"/>
      <c r="OGN5" s="350"/>
      <c r="OGO5" s="350"/>
      <c r="OGP5" s="350"/>
      <c r="OGQ5" s="350"/>
      <c r="OGR5" s="350"/>
      <c r="OGS5" s="350"/>
      <c r="OGT5" s="350"/>
      <c r="OGU5" s="350"/>
      <c r="OGV5" s="350"/>
      <c r="OGW5" s="350"/>
      <c r="OGX5" s="350"/>
      <c r="OGY5" s="350"/>
      <c r="OGZ5" s="350"/>
      <c r="OHA5" s="350"/>
      <c r="OHB5" s="350"/>
      <c r="OHC5" s="350"/>
      <c r="OHD5" s="350"/>
      <c r="OHE5" s="350"/>
      <c r="OHF5" s="350"/>
      <c r="OHG5" s="350"/>
      <c r="OHH5" s="350"/>
      <c r="OHI5" s="350"/>
      <c r="OHJ5" s="350"/>
      <c r="OHK5" s="350"/>
      <c r="OHL5" s="350"/>
      <c r="OHM5" s="350"/>
      <c r="OHN5" s="350"/>
      <c r="OHO5" s="350"/>
      <c r="OHP5" s="350"/>
      <c r="OHQ5" s="350"/>
      <c r="OHR5" s="350"/>
      <c r="OHS5" s="350"/>
      <c r="OHT5" s="350"/>
      <c r="OHU5" s="350"/>
      <c r="OHV5" s="350"/>
      <c r="OHW5" s="350"/>
      <c r="OHX5" s="350"/>
      <c r="OHY5" s="350"/>
      <c r="OHZ5" s="350"/>
      <c r="OIA5" s="350"/>
      <c r="OIB5" s="350"/>
      <c r="OIC5" s="350"/>
      <c r="OID5" s="350"/>
      <c r="OIE5" s="350"/>
      <c r="OIF5" s="350"/>
      <c r="OIG5" s="350"/>
      <c r="OIH5" s="350"/>
      <c r="OII5" s="350"/>
      <c r="OIJ5" s="350"/>
      <c r="OIK5" s="350"/>
      <c r="OIL5" s="350"/>
      <c r="OIM5" s="350"/>
      <c r="OIN5" s="350"/>
      <c r="OIO5" s="350"/>
      <c r="OIP5" s="350"/>
      <c r="OIQ5" s="350"/>
      <c r="OIR5" s="350"/>
      <c r="OIS5" s="350"/>
      <c r="OIT5" s="350"/>
      <c r="OIU5" s="350"/>
      <c r="OIV5" s="350"/>
      <c r="OIW5" s="350"/>
      <c r="OIX5" s="350"/>
      <c r="OIY5" s="350"/>
      <c r="OIZ5" s="350"/>
      <c r="OJA5" s="350"/>
      <c r="OJB5" s="350"/>
      <c r="OJC5" s="350"/>
      <c r="OJD5" s="350"/>
      <c r="OJE5" s="350"/>
      <c r="OJF5" s="350"/>
      <c r="OJG5" s="350"/>
      <c r="OJH5" s="350"/>
      <c r="OJI5" s="350"/>
      <c r="OJJ5" s="350"/>
      <c r="OJK5" s="350"/>
      <c r="OJL5" s="350"/>
      <c r="OJM5" s="350"/>
      <c r="OJN5" s="350"/>
      <c r="OJO5" s="350"/>
      <c r="OJP5" s="350"/>
      <c r="OJQ5" s="350"/>
      <c r="OJR5" s="350"/>
      <c r="OJS5" s="350"/>
      <c r="OJT5" s="350"/>
      <c r="OJU5" s="350"/>
      <c r="OJV5" s="350"/>
      <c r="OJW5" s="350"/>
      <c r="OJX5" s="350"/>
      <c r="OJY5" s="350"/>
      <c r="OJZ5" s="350"/>
      <c r="OKA5" s="350"/>
      <c r="OKB5" s="350"/>
      <c r="OKC5" s="350"/>
      <c r="OKD5" s="350"/>
      <c r="OKE5" s="350"/>
      <c r="OKF5" s="350"/>
      <c r="OKG5" s="350"/>
      <c r="OKH5" s="350"/>
      <c r="OKI5" s="350"/>
      <c r="OKJ5" s="350"/>
      <c r="OKK5" s="350"/>
      <c r="OKL5" s="350"/>
      <c r="OKM5" s="350"/>
      <c r="OKN5" s="350"/>
      <c r="OKO5" s="350"/>
      <c r="OKP5" s="350"/>
      <c r="OKQ5" s="350"/>
      <c r="OKR5" s="350"/>
      <c r="OKS5" s="350"/>
      <c r="OKT5" s="350"/>
      <c r="OKU5" s="350"/>
      <c r="OKV5" s="350"/>
      <c r="OKW5" s="350"/>
      <c r="OKX5" s="350"/>
      <c r="OKY5" s="350"/>
      <c r="OKZ5" s="350"/>
      <c r="OLA5" s="350"/>
      <c r="OLB5" s="350"/>
      <c r="OLC5" s="350"/>
      <c r="OLD5" s="350"/>
      <c r="OLE5" s="350"/>
      <c r="OLF5" s="350"/>
      <c r="OLG5" s="350"/>
      <c r="OLH5" s="350"/>
      <c r="OLI5" s="350"/>
      <c r="OLJ5" s="350"/>
      <c r="OLK5" s="350"/>
      <c r="OLL5" s="350"/>
      <c r="OLM5" s="350"/>
      <c r="OLN5" s="350"/>
      <c r="OLO5" s="350"/>
      <c r="OLP5" s="350"/>
      <c r="OLQ5" s="350"/>
      <c r="OLR5" s="350"/>
      <c r="OLS5" s="350"/>
      <c r="OLT5" s="350"/>
      <c r="OLU5" s="350"/>
      <c r="OLV5" s="350"/>
      <c r="OLW5" s="350"/>
      <c r="OLX5" s="350"/>
      <c r="OLY5" s="350"/>
      <c r="OLZ5" s="350"/>
      <c r="OMA5" s="350"/>
      <c r="OMB5" s="350"/>
      <c r="OMC5" s="350"/>
      <c r="OMD5" s="350"/>
      <c r="OME5" s="350"/>
      <c r="OMF5" s="350"/>
      <c r="OMG5" s="350"/>
      <c r="OMH5" s="350"/>
      <c r="OMI5" s="350"/>
      <c r="OMJ5" s="350"/>
      <c r="OMK5" s="350"/>
      <c r="OML5" s="350"/>
      <c r="OMM5" s="350"/>
      <c r="OMN5" s="350"/>
      <c r="OMO5" s="350"/>
      <c r="OMP5" s="350"/>
      <c r="OMQ5" s="350"/>
      <c r="OMR5" s="350"/>
      <c r="OMS5" s="350"/>
      <c r="OMT5" s="350"/>
      <c r="OMU5" s="350"/>
      <c r="OMV5" s="350"/>
      <c r="OMW5" s="350"/>
      <c r="OMX5" s="350"/>
      <c r="OMY5" s="350"/>
      <c r="OMZ5" s="350"/>
      <c r="ONA5" s="350"/>
      <c r="ONB5" s="350"/>
      <c r="ONC5" s="350"/>
      <c r="OND5" s="350"/>
      <c r="ONE5" s="350"/>
      <c r="ONF5" s="350"/>
      <c r="ONG5" s="350"/>
      <c r="ONH5" s="350"/>
      <c r="ONI5" s="350"/>
      <c r="ONJ5" s="350"/>
      <c r="ONK5" s="350"/>
      <c r="ONL5" s="350"/>
      <c r="ONM5" s="350"/>
      <c r="ONN5" s="350"/>
      <c r="ONO5" s="350"/>
      <c r="ONP5" s="350"/>
      <c r="ONQ5" s="350"/>
      <c r="ONR5" s="350"/>
      <c r="ONS5" s="350"/>
      <c r="ONT5" s="350"/>
      <c r="ONU5" s="350"/>
      <c r="ONV5" s="350"/>
      <c r="ONW5" s="350"/>
      <c r="ONX5" s="350"/>
      <c r="ONY5" s="350"/>
      <c r="ONZ5" s="350"/>
      <c r="OOA5" s="350"/>
      <c r="OOB5" s="350"/>
      <c r="OOC5" s="350"/>
      <c r="OOD5" s="350"/>
      <c r="OOE5" s="350"/>
      <c r="OOF5" s="350"/>
      <c r="OOG5" s="350"/>
      <c r="OOH5" s="350"/>
      <c r="OOI5" s="350"/>
      <c r="OOJ5" s="350"/>
      <c r="OOK5" s="350"/>
      <c r="OOL5" s="350"/>
      <c r="OOM5" s="350"/>
      <c r="OON5" s="350"/>
      <c r="OOO5" s="350"/>
      <c r="OOP5" s="350"/>
      <c r="OOQ5" s="350"/>
      <c r="OOR5" s="350"/>
      <c r="OOS5" s="350"/>
      <c r="OOT5" s="350"/>
      <c r="OOU5" s="350"/>
      <c r="OOV5" s="350"/>
      <c r="OOW5" s="350"/>
      <c r="OOX5" s="350"/>
      <c r="OOY5" s="350"/>
      <c r="OOZ5" s="350"/>
      <c r="OPA5" s="350"/>
      <c r="OPB5" s="350"/>
      <c r="OPC5" s="350"/>
      <c r="OPD5" s="350"/>
      <c r="OPE5" s="350"/>
      <c r="OPF5" s="350"/>
      <c r="OPG5" s="350"/>
      <c r="OPH5" s="350"/>
      <c r="OPI5" s="350"/>
      <c r="OPJ5" s="350"/>
      <c r="OPK5" s="350"/>
      <c r="OPL5" s="350"/>
      <c r="OPM5" s="350"/>
      <c r="OPN5" s="350"/>
      <c r="OPO5" s="350"/>
      <c r="OPP5" s="350"/>
      <c r="OPQ5" s="350"/>
      <c r="OPR5" s="350"/>
      <c r="OPS5" s="350"/>
      <c r="OPT5" s="350"/>
      <c r="OPU5" s="350"/>
      <c r="OPV5" s="350"/>
      <c r="OPW5" s="350"/>
      <c r="OPX5" s="350"/>
      <c r="OPY5" s="350"/>
      <c r="OPZ5" s="350"/>
      <c r="OQA5" s="350"/>
      <c r="OQB5" s="350"/>
      <c r="OQC5" s="350"/>
      <c r="OQD5" s="350"/>
      <c r="OQE5" s="350"/>
      <c r="OQF5" s="350"/>
      <c r="OQG5" s="350"/>
      <c r="OQH5" s="350"/>
      <c r="OQI5" s="350"/>
      <c r="OQJ5" s="350"/>
      <c r="OQK5" s="350"/>
      <c r="OQL5" s="350"/>
      <c r="OQM5" s="350"/>
      <c r="OQN5" s="350"/>
      <c r="OQO5" s="350"/>
      <c r="OQP5" s="350"/>
      <c r="OQQ5" s="350"/>
      <c r="OQR5" s="350"/>
      <c r="OQS5" s="350"/>
      <c r="OQT5" s="350"/>
      <c r="OQU5" s="350"/>
      <c r="OQV5" s="350"/>
      <c r="OQW5" s="350"/>
      <c r="OQX5" s="350"/>
      <c r="OQY5" s="350"/>
      <c r="OQZ5" s="350"/>
      <c r="ORA5" s="350"/>
      <c r="ORB5" s="350"/>
      <c r="ORC5" s="350"/>
      <c r="ORD5" s="350"/>
      <c r="ORE5" s="350"/>
      <c r="ORF5" s="350"/>
      <c r="ORG5" s="350"/>
      <c r="ORH5" s="350"/>
      <c r="ORI5" s="350"/>
      <c r="ORJ5" s="350"/>
      <c r="ORK5" s="350"/>
      <c r="ORL5" s="350"/>
      <c r="ORM5" s="350"/>
      <c r="ORN5" s="350"/>
      <c r="ORO5" s="350"/>
      <c r="ORP5" s="350"/>
      <c r="ORQ5" s="350"/>
      <c r="ORR5" s="350"/>
      <c r="ORS5" s="350"/>
      <c r="ORT5" s="350"/>
      <c r="ORU5" s="350"/>
      <c r="ORV5" s="350"/>
      <c r="ORW5" s="350"/>
      <c r="ORX5" s="350"/>
      <c r="ORY5" s="350"/>
      <c r="ORZ5" s="350"/>
      <c r="OSA5" s="350"/>
      <c r="OSB5" s="350"/>
      <c r="OSC5" s="350"/>
      <c r="OSD5" s="350"/>
      <c r="OSE5" s="350"/>
      <c r="OSF5" s="350"/>
      <c r="OSG5" s="350"/>
      <c r="OSH5" s="350"/>
      <c r="OSI5" s="350"/>
      <c r="OSJ5" s="350"/>
      <c r="OSK5" s="350"/>
      <c r="OSL5" s="350"/>
      <c r="OSM5" s="350"/>
      <c r="OSN5" s="350"/>
      <c r="OSO5" s="350"/>
      <c r="OSP5" s="350"/>
      <c r="OSQ5" s="350"/>
      <c r="OSR5" s="350"/>
      <c r="OSS5" s="350"/>
      <c r="OST5" s="350"/>
      <c r="OSU5" s="350"/>
      <c r="OSV5" s="350"/>
      <c r="OSW5" s="350"/>
      <c r="OSX5" s="350"/>
      <c r="OSY5" s="350"/>
      <c r="OSZ5" s="350"/>
      <c r="OTA5" s="350"/>
      <c r="OTB5" s="350"/>
      <c r="OTC5" s="350"/>
      <c r="OTD5" s="350"/>
      <c r="OTE5" s="350"/>
      <c r="OTF5" s="350"/>
      <c r="OTG5" s="350"/>
      <c r="OTH5" s="350"/>
      <c r="OTI5" s="350"/>
      <c r="OTJ5" s="350"/>
      <c r="OTK5" s="350"/>
      <c r="OTL5" s="350"/>
      <c r="OTM5" s="350"/>
      <c r="OTN5" s="350"/>
      <c r="OTO5" s="350"/>
      <c r="OTP5" s="350"/>
      <c r="OTQ5" s="350"/>
      <c r="OTR5" s="350"/>
      <c r="OTS5" s="350"/>
      <c r="OTT5" s="350"/>
      <c r="OTU5" s="350"/>
      <c r="OTV5" s="350"/>
      <c r="OTW5" s="350"/>
      <c r="OTX5" s="350"/>
      <c r="OTY5" s="350"/>
      <c r="OTZ5" s="350"/>
      <c r="OUA5" s="350"/>
      <c r="OUB5" s="350"/>
      <c r="OUC5" s="350"/>
      <c r="OUD5" s="350"/>
      <c r="OUE5" s="350"/>
      <c r="OUF5" s="350"/>
      <c r="OUG5" s="350"/>
      <c r="OUH5" s="350"/>
      <c r="OUI5" s="350"/>
      <c r="OUJ5" s="350"/>
      <c r="OUK5" s="350"/>
      <c r="OUL5" s="350"/>
      <c r="OUM5" s="350"/>
      <c r="OUN5" s="350"/>
      <c r="OUO5" s="350"/>
      <c r="OUP5" s="350"/>
      <c r="OUQ5" s="350"/>
      <c r="OUR5" s="350"/>
      <c r="OUS5" s="350"/>
      <c r="OUT5" s="350"/>
      <c r="OUU5" s="350"/>
      <c r="OUV5" s="350"/>
      <c r="OUW5" s="350"/>
      <c r="OUX5" s="350"/>
      <c r="OUY5" s="350"/>
      <c r="OUZ5" s="350"/>
      <c r="OVA5" s="350"/>
      <c r="OVB5" s="350"/>
      <c r="OVC5" s="350"/>
      <c r="OVD5" s="350"/>
      <c r="OVE5" s="350"/>
      <c r="OVF5" s="350"/>
      <c r="OVG5" s="350"/>
      <c r="OVH5" s="350"/>
      <c r="OVI5" s="350"/>
      <c r="OVJ5" s="350"/>
      <c r="OVK5" s="350"/>
      <c r="OVL5" s="350"/>
      <c r="OVM5" s="350"/>
      <c r="OVN5" s="350"/>
      <c r="OVO5" s="350"/>
      <c r="OVP5" s="350"/>
      <c r="OVQ5" s="350"/>
      <c r="OVR5" s="350"/>
      <c r="OVS5" s="350"/>
      <c r="OVT5" s="350"/>
      <c r="OVU5" s="350"/>
      <c r="OVV5" s="350"/>
      <c r="OVW5" s="350"/>
      <c r="OVX5" s="350"/>
      <c r="OVY5" s="350"/>
      <c r="OVZ5" s="350"/>
      <c r="OWA5" s="350"/>
      <c r="OWB5" s="350"/>
      <c r="OWC5" s="350"/>
      <c r="OWD5" s="350"/>
      <c r="OWE5" s="350"/>
      <c r="OWF5" s="350"/>
      <c r="OWG5" s="350"/>
      <c r="OWH5" s="350"/>
      <c r="OWI5" s="350"/>
      <c r="OWJ5" s="350"/>
      <c r="OWK5" s="350"/>
      <c r="OWL5" s="350"/>
      <c r="OWM5" s="350"/>
      <c r="OWN5" s="350"/>
      <c r="OWO5" s="350"/>
      <c r="OWP5" s="350"/>
      <c r="OWQ5" s="350"/>
      <c r="OWR5" s="350"/>
      <c r="OWS5" s="350"/>
      <c r="OWT5" s="350"/>
      <c r="OWU5" s="350"/>
      <c r="OWV5" s="350"/>
      <c r="OWW5" s="350"/>
      <c r="OWX5" s="350"/>
      <c r="OWY5" s="350"/>
      <c r="OWZ5" s="350"/>
      <c r="OXA5" s="350"/>
      <c r="OXB5" s="350"/>
      <c r="OXC5" s="350"/>
      <c r="OXD5" s="350"/>
      <c r="OXE5" s="350"/>
      <c r="OXF5" s="350"/>
      <c r="OXG5" s="350"/>
      <c r="OXH5" s="350"/>
      <c r="OXI5" s="350"/>
      <c r="OXJ5" s="350"/>
      <c r="OXK5" s="350"/>
      <c r="OXL5" s="350"/>
      <c r="OXM5" s="350"/>
      <c r="OXN5" s="350"/>
      <c r="OXO5" s="350"/>
      <c r="OXP5" s="350"/>
      <c r="OXQ5" s="350"/>
      <c r="OXR5" s="350"/>
      <c r="OXS5" s="350"/>
      <c r="OXT5" s="350"/>
      <c r="OXU5" s="350"/>
      <c r="OXV5" s="350"/>
      <c r="OXW5" s="350"/>
      <c r="OXX5" s="350"/>
      <c r="OXY5" s="350"/>
      <c r="OXZ5" s="350"/>
      <c r="OYA5" s="350"/>
      <c r="OYB5" s="350"/>
      <c r="OYC5" s="350"/>
      <c r="OYD5" s="350"/>
      <c r="OYE5" s="350"/>
      <c r="OYF5" s="350"/>
      <c r="OYG5" s="350"/>
      <c r="OYH5" s="350"/>
      <c r="OYI5" s="350"/>
      <c r="OYJ5" s="350"/>
      <c r="OYK5" s="350"/>
      <c r="OYL5" s="350"/>
      <c r="OYM5" s="350"/>
      <c r="OYN5" s="350"/>
      <c r="OYO5" s="350"/>
      <c r="OYP5" s="350"/>
      <c r="OYQ5" s="350"/>
      <c r="OYR5" s="350"/>
      <c r="OYS5" s="350"/>
      <c r="OYT5" s="350"/>
      <c r="OYU5" s="350"/>
      <c r="OYV5" s="350"/>
      <c r="OYW5" s="350"/>
      <c r="OYX5" s="350"/>
      <c r="OYY5" s="350"/>
      <c r="OYZ5" s="350"/>
      <c r="OZA5" s="350"/>
      <c r="OZB5" s="350"/>
      <c r="OZC5" s="350"/>
      <c r="OZD5" s="350"/>
      <c r="OZE5" s="350"/>
      <c r="OZF5" s="350"/>
      <c r="OZG5" s="350"/>
      <c r="OZH5" s="350"/>
      <c r="OZI5" s="350"/>
      <c r="OZJ5" s="350"/>
      <c r="OZK5" s="350"/>
      <c r="OZL5" s="350"/>
      <c r="OZM5" s="350"/>
      <c r="OZN5" s="350"/>
      <c r="OZO5" s="350"/>
      <c r="OZP5" s="350"/>
      <c r="OZQ5" s="350"/>
      <c r="OZR5" s="350"/>
      <c r="OZS5" s="350"/>
      <c r="OZT5" s="350"/>
      <c r="OZU5" s="350"/>
      <c r="OZV5" s="350"/>
      <c r="OZW5" s="350"/>
      <c r="OZX5" s="350"/>
      <c r="OZY5" s="350"/>
      <c r="OZZ5" s="350"/>
      <c r="PAA5" s="350"/>
      <c r="PAB5" s="350"/>
      <c r="PAC5" s="350"/>
      <c r="PAD5" s="350"/>
      <c r="PAE5" s="350"/>
      <c r="PAF5" s="350"/>
      <c r="PAG5" s="350"/>
      <c r="PAH5" s="350"/>
      <c r="PAI5" s="350"/>
      <c r="PAJ5" s="350"/>
      <c r="PAK5" s="350"/>
      <c r="PAL5" s="350"/>
      <c r="PAM5" s="350"/>
      <c r="PAN5" s="350"/>
      <c r="PAO5" s="350"/>
      <c r="PAP5" s="350"/>
      <c r="PAQ5" s="350"/>
      <c r="PAR5" s="350"/>
      <c r="PAS5" s="350"/>
      <c r="PAT5" s="350"/>
      <c r="PAU5" s="350"/>
      <c r="PAV5" s="350"/>
      <c r="PAW5" s="350"/>
      <c r="PAX5" s="350"/>
      <c r="PAY5" s="350"/>
      <c r="PAZ5" s="350"/>
      <c r="PBA5" s="350"/>
      <c r="PBB5" s="350"/>
      <c r="PBC5" s="350"/>
      <c r="PBD5" s="350"/>
      <c r="PBE5" s="350"/>
      <c r="PBF5" s="350"/>
      <c r="PBG5" s="350"/>
      <c r="PBH5" s="350"/>
      <c r="PBI5" s="350"/>
      <c r="PBJ5" s="350"/>
      <c r="PBK5" s="350"/>
      <c r="PBL5" s="350"/>
      <c r="PBM5" s="350"/>
      <c r="PBN5" s="350"/>
      <c r="PBO5" s="350"/>
      <c r="PBP5" s="350"/>
      <c r="PBQ5" s="350"/>
      <c r="PBR5" s="350"/>
      <c r="PBS5" s="350"/>
      <c r="PBT5" s="350"/>
      <c r="PBU5" s="350"/>
      <c r="PBV5" s="350"/>
      <c r="PBW5" s="350"/>
      <c r="PBX5" s="350"/>
      <c r="PBY5" s="350"/>
      <c r="PBZ5" s="350"/>
      <c r="PCA5" s="350"/>
      <c r="PCB5" s="350"/>
      <c r="PCC5" s="350"/>
      <c r="PCD5" s="350"/>
      <c r="PCE5" s="350"/>
      <c r="PCF5" s="350"/>
      <c r="PCG5" s="350"/>
      <c r="PCH5" s="350"/>
      <c r="PCI5" s="350"/>
      <c r="PCJ5" s="350"/>
      <c r="PCK5" s="350"/>
      <c r="PCL5" s="350"/>
      <c r="PCM5" s="350"/>
      <c r="PCN5" s="350"/>
      <c r="PCO5" s="350"/>
      <c r="PCP5" s="350"/>
      <c r="PCQ5" s="350"/>
      <c r="PCR5" s="350"/>
      <c r="PCS5" s="350"/>
      <c r="PCT5" s="350"/>
      <c r="PCU5" s="350"/>
      <c r="PCV5" s="350"/>
      <c r="PCW5" s="350"/>
      <c r="PCX5" s="350"/>
      <c r="PCY5" s="350"/>
      <c r="PCZ5" s="350"/>
      <c r="PDA5" s="350"/>
      <c r="PDB5" s="350"/>
      <c r="PDC5" s="350"/>
      <c r="PDD5" s="350"/>
      <c r="PDE5" s="350"/>
      <c r="PDF5" s="350"/>
      <c r="PDG5" s="350"/>
      <c r="PDH5" s="350"/>
      <c r="PDI5" s="350"/>
      <c r="PDJ5" s="350"/>
      <c r="PDK5" s="350"/>
      <c r="PDL5" s="350"/>
      <c r="PDM5" s="350"/>
      <c r="PDN5" s="350"/>
      <c r="PDO5" s="350"/>
      <c r="PDP5" s="350"/>
      <c r="PDQ5" s="350"/>
      <c r="PDR5" s="350"/>
      <c r="PDS5" s="350"/>
      <c r="PDT5" s="350"/>
      <c r="PDU5" s="350"/>
      <c r="PDV5" s="350"/>
      <c r="PDW5" s="350"/>
      <c r="PDX5" s="350"/>
      <c r="PDY5" s="350"/>
      <c r="PDZ5" s="350"/>
      <c r="PEA5" s="350"/>
      <c r="PEB5" s="350"/>
      <c r="PEC5" s="350"/>
      <c r="PED5" s="350"/>
      <c r="PEE5" s="350"/>
      <c r="PEF5" s="350"/>
      <c r="PEG5" s="350"/>
      <c r="PEH5" s="350"/>
      <c r="PEI5" s="350"/>
      <c r="PEJ5" s="350"/>
      <c r="PEK5" s="350"/>
      <c r="PEL5" s="350"/>
      <c r="PEM5" s="350"/>
      <c r="PEN5" s="350"/>
      <c r="PEO5" s="350"/>
      <c r="PEP5" s="350"/>
      <c r="PEQ5" s="350"/>
      <c r="PER5" s="350"/>
      <c r="PES5" s="350"/>
      <c r="PET5" s="350"/>
      <c r="PEU5" s="350"/>
      <c r="PEV5" s="350"/>
      <c r="PEW5" s="350"/>
      <c r="PEX5" s="350"/>
      <c r="PEY5" s="350"/>
      <c r="PEZ5" s="350"/>
      <c r="PFA5" s="350"/>
      <c r="PFB5" s="350"/>
      <c r="PFC5" s="350"/>
      <c r="PFD5" s="350"/>
      <c r="PFE5" s="350"/>
      <c r="PFF5" s="350"/>
      <c r="PFG5" s="350"/>
      <c r="PFH5" s="350"/>
      <c r="PFI5" s="350"/>
      <c r="PFJ5" s="350"/>
      <c r="PFK5" s="350"/>
      <c r="PFL5" s="350"/>
      <c r="PFM5" s="350"/>
      <c r="PFN5" s="350"/>
      <c r="PFO5" s="350"/>
      <c r="PFP5" s="350"/>
      <c r="PFQ5" s="350"/>
      <c r="PFR5" s="350"/>
      <c r="PFS5" s="350"/>
      <c r="PFT5" s="350"/>
      <c r="PFU5" s="350"/>
      <c r="PFV5" s="350"/>
      <c r="PFW5" s="350"/>
      <c r="PFX5" s="350"/>
      <c r="PFY5" s="350"/>
      <c r="PFZ5" s="350"/>
      <c r="PGA5" s="350"/>
      <c r="PGB5" s="350"/>
      <c r="PGC5" s="350"/>
      <c r="PGD5" s="350"/>
      <c r="PGE5" s="350"/>
      <c r="PGF5" s="350"/>
      <c r="PGG5" s="350"/>
      <c r="PGH5" s="350"/>
      <c r="PGI5" s="350"/>
      <c r="PGJ5" s="350"/>
      <c r="PGK5" s="350"/>
      <c r="PGL5" s="350"/>
      <c r="PGM5" s="350"/>
      <c r="PGN5" s="350"/>
      <c r="PGO5" s="350"/>
      <c r="PGP5" s="350"/>
      <c r="PGQ5" s="350"/>
      <c r="PGR5" s="350"/>
      <c r="PGS5" s="350"/>
      <c r="PGT5" s="350"/>
      <c r="PGU5" s="350"/>
      <c r="PGV5" s="350"/>
      <c r="PGW5" s="350"/>
      <c r="PGX5" s="350"/>
      <c r="PGY5" s="350"/>
      <c r="PGZ5" s="350"/>
      <c r="PHA5" s="350"/>
      <c r="PHB5" s="350"/>
      <c r="PHC5" s="350"/>
      <c r="PHD5" s="350"/>
      <c r="PHE5" s="350"/>
      <c r="PHF5" s="350"/>
      <c r="PHG5" s="350"/>
      <c r="PHH5" s="350"/>
      <c r="PHI5" s="350"/>
      <c r="PHJ5" s="350"/>
      <c r="PHK5" s="350"/>
      <c r="PHL5" s="350"/>
      <c r="PHM5" s="350"/>
      <c r="PHN5" s="350"/>
      <c r="PHO5" s="350"/>
      <c r="PHP5" s="350"/>
      <c r="PHQ5" s="350"/>
      <c r="PHR5" s="350"/>
      <c r="PHS5" s="350"/>
      <c r="PHT5" s="350"/>
      <c r="PHU5" s="350"/>
      <c r="PHV5" s="350"/>
      <c r="PHW5" s="350"/>
      <c r="PHX5" s="350"/>
      <c r="PHY5" s="350"/>
      <c r="PHZ5" s="350"/>
      <c r="PIA5" s="350"/>
      <c r="PIB5" s="350"/>
      <c r="PIC5" s="350"/>
      <c r="PID5" s="350"/>
      <c r="PIE5" s="350"/>
      <c r="PIF5" s="350"/>
      <c r="PIG5" s="350"/>
      <c r="PIH5" s="350"/>
      <c r="PII5" s="350"/>
      <c r="PIJ5" s="350"/>
      <c r="PIK5" s="350"/>
      <c r="PIL5" s="350"/>
      <c r="PIM5" s="350"/>
      <c r="PIN5" s="350"/>
      <c r="PIO5" s="350"/>
      <c r="PIP5" s="350"/>
      <c r="PIQ5" s="350"/>
      <c r="PIR5" s="350"/>
      <c r="PIS5" s="350"/>
      <c r="PIT5" s="350"/>
      <c r="PIU5" s="350"/>
      <c r="PIV5" s="350"/>
      <c r="PIW5" s="350"/>
      <c r="PIX5" s="350"/>
      <c r="PIY5" s="350"/>
      <c r="PIZ5" s="350"/>
      <c r="PJA5" s="350"/>
      <c r="PJB5" s="350"/>
      <c r="PJC5" s="350"/>
      <c r="PJD5" s="350"/>
      <c r="PJE5" s="350"/>
      <c r="PJF5" s="350"/>
      <c r="PJG5" s="350"/>
      <c r="PJH5" s="350"/>
      <c r="PJI5" s="350"/>
      <c r="PJJ5" s="350"/>
      <c r="PJK5" s="350"/>
      <c r="PJL5" s="350"/>
      <c r="PJM5" s="350"/>
      <c r="PJN5" s="350"/>
      <c r="PJO5" s="350"/>
      <c r="PJP5" s="350"/>
      <c r="PJQ5" s="350"/>
      <c r="PJR5" s="350"/>
      <c r="PJS5" s="350"/>
      <c r="PJT5" s="350"/>
      <c r="PJU5" s="350"/>
      <c r="PJV5" s="350"/>
      <c r="PJW5" s="350"/>
      <c r="PJX5" s="350"/>
      <c r="PJY5" s="350"/>
      <c r="PJZ5" s="350"/>
      <c r="PKA5" s="350"/>
      <c r="PKB5" s="350"/>
      <c r="PKC5" s="350"/>
      <c r="PKD5" s="350"/>
      <c r="PKE5" s="350"/>
      <c r="PKF5" s="350"/>
      <c r="PKG5" s="350"/>
      <c r="PKH5" s="350"/>
      <c r="PKI5" s="350"/>
      <c r="PKJ5" s="350"/>
      <c r="PKK5" s="350"/>
      <c r="PKL5" s="350"/>
      <c r="PKM5" s="350"/>
      <c r="PKN5" s="350"/>
      <c r="PKO5" s="350"/>
      <c r="PKP5" s="350"/>
      <c r="PKQ5" s="350"/>
      <c r="PKR5" s="350"/>
      <c r="PKS5" s="350"/>
      <c r="PKT5" s="350"/>
      <c r="PKU5" s="350"/>
      <c r="PKV5" s="350"/>
      <c r="PKW5" s="350"/>
      <c r="PKX5" s="350"/>
      <c r="PKY5" s="350"/>
      <c r="PKZ5" s="350"/>
      <c r="PLA5" s="350"/>
      <c r="PLB5" s="350"/>
      <c r="PLC5" s="350"/>
      <c r="PLD5" s="350"/>
      <c r="PLE5" s="350"/>
      <c r="PLF5" s="350"/>
      <c r="PLG5" s="350"/>
      <c r="PLH5" s="350"/>
      <c r="PLI5" s="350"/>
      <c r="PLJ5" s="350"/>
      <c r="PLK5" s="350"/>
      <c r="PLL5" s="350"/>
      <c r="PLM5" s="350"/>
      <c r="PLN5" s="350"/>
      <c r="PLO5" s="350"/>
      <c r="PLP5" s="350"/>
      <c r="PLQ5" s="350"/>
      <c r="PLR5" s="350"/>
      <c r="PLS5" s="350"/>
      <c r="PLT5" s="350"/>
      <c r="PLU5" s="350"/>
      <c r="PLV5" s="350"/>
      <c r="PLW5" s="350"/>
      <c r="PLX5" s="350"/>
      <c r="PLY5" s="350"/>
      <c r="PLZ5" s="350"/>
      <c r="PMA5" s="350"/>
      <c r="PMB5" s="350"/>
      <c r="PMC5" s="350"/>
      <c r="PMD5" s="350"/>
      <c r="PME5" s="350"/>
      <c r="PMF5" s="350"/>
      <c r="PMG5" s="350"/>
      <c r="PMH5" s="350"/>
      <c r="PMI5" s="350"/>
      <c r="PMJ5" s="350"/>
      <c r="PMK5" s="350"/>
      <c r="PML5" s="350"/>
      <c r="PMM5" s="350"/>
      <c r="PMN5" s="350"/>
      <c r="PMO5" s="350"/>
      <c r="PMP5" s="350"/>
      <c r="PMQ5" s="350"/>
      <c r="PMR5" s="350"/>
      <c r="PMS5" s="350"/>
      <c r="PMT5" s="350"/>
      <c r="PMU5" s="350"/>
      <c r="PMV5" s="350"/>
      <c r="PMW5" s="350"/>
      <c r="PMX5" s="350"/>
      <c r="PMY5" s="350"/>
      <c r="PMZ5" s="350"/>
      <c r="PNA5" s="350"/>
      <c r="PNB5" s="350"/>
      <c r="PNC5" s="350"/>
      <c r="PND5" s="350"/>
      <c r="PNE5" s="350"/>
      <c r="PNF5" s="350"/>
      <c r="PNG5" s="350"/>
      <c r="PNH5" s="350"/>
      <c r="PNI5" s="350"/>
      <c r="PNJ5" s="350"/>
      <c r="PNK5" s="350"/>
      <c r="PNL5" s="350"/>
      <c r="PNM5" s="350"/>
      <c r="PNN5" s="350"/>
      <c r="PNO5" s="350"/>
      <c r="PNP5" s="350"/>
      <c r="PNQ5" s="350"/>
      <c r="PNR5" s="350"/>
      <c r="PNS5" s="350"/>
      <c r="PNT5" s="350"/>
      <c r="PNU5" s="350"/>
      <c r="PNV5" s="350"/>
      <c r="PNW5" s="350"/>
      <c r="PNX5" s="350"/>
      <c r="PNY5" s="350"/>
      <c r="PNZ5" s="350"/>
      <c r="POA5" s="350"/>
      <c r="POB5" s="350"/>
      <c r="POC5" s="350"/>
      <c r="POD5" s="350"/>
      <c r="POE5" s="350"/>
      <c r="POF5" s="350"/>
      <c r="POG5" s="350"/>
      <c r="POH5" s="350"/>
      <c r="POI5" s="350"/>
      <c r="POJ5" s="350"/>
      <c r="POK5" s="350"/>
      <c r="POL5" s="350"/>
      <c r="POM5" s="350"/>
      <c r="PON5" s="350"/>
      <c r="POO5" s="350"/>
      <c r="POP5" s="350"/>
      <c r="POQ5" s="350"/>
      <c r="POR5" s="350"/>
      <c r="POS5" s="350"/>
      <c r="POT5" s="350"/>
      <c r="POU5" s="350"/>
      <c r="POV5" s="350"/>
      <c r="POW5" s="350"/>
      <c r="POX5" s="350"/>
      <c r="POY5" s="350"/>
      <c r="POZ5" s="350"/>
      <c r="PPA5" s="350"/>
      <c r="PPB5" s="350"/>
      <c r="PPC5" s="350"/>
      <c r="PPD5" s="350"/>
      <c r="PPE5" s="350"/>
      <c r="PPF5" s="350"/>
      <c r="PPG5" s="350"/>
      <c r="PPH5" s="350"/>
      <c r="PPI5" s="350"/>
      <c r="PPJ5" s="350"/>
      <c r="PPK5" s="350"/>
      <c r="PPL5" s="350"/>
      <c r="PPM5" s="350"/>
      <c r="PPN5" s="350"/>
      <c r="PPO5" s="350"/>
      <c r="PPP5" s="350"/>
      <c r="PPQ5" s="350"/>
      <c r="PPR5" s="350"/>
      <c r="PPS5" s="350"/>
      <c r="PPT5" s="350"/>
      <c r="PPU5" s="350"/>
      <c r="PPV5" s="350"/>
      <c r="PPW5" s="350"/>
      <c r="PPX5" s="350"/>
      <c r="PPY5" s="350"/>
      <c r="PPZ5" s="350"/>
      <c r="PQA5" s="350"/>
      <c r="PQB5" s="350"/>
      <c r="PQC5" s="350"/>
      <c r="PQD5" s="350"/>
      <c r="PQE5" s="350"/>
      <c r="PQF5" s="350"/>
      <c r="PQG5" s="350"/>
      <c r="PQH5" s="350"/>
      <c r="PQI5" s="350"/>
      <c r="PQJ5" s="350"/>
      <c r="PQK5" s="350"/>
      <c r="PQL5" s="350"/>
      <c r="PQM5" s="350"/>
      <c r="PQN5" s="350"/>
      <c r="PQO5" s="350"/>
      <c r="PQP5" s="350"/>
      <c r="PQQ5" s="350"/>
      <c r="PQR5" s="350"/>
      <c r="PQS5" s="350"/>
      <c r="PQT5" s="350"/>
      <c r="PQU5" s="350"/>
      <c r="PQV5" s="350"/>
      <c r="PQW5" s="350"/>
      <c r="PQX5" s="350"/>
      <c r="PQY5" s="350"/>
      <c r="PQZ5" s="350"/>
      <c r="PRA5" s="350"/>
      <c r="PRB5" s="350"/>
      <c r="PRC5" s="350"/>
      <c r="PRD5" s="350"/>
      <c r="PRE5" s="350"/>
      <c r="PRF5" s="350"/>
      <c r="PRG5" s="350"/>
      <c r="PRH5" s="350"/>
      <c r="PRI5" s="350"/>
      <c r="PRJ5" s="350"/>
      <c r="PRK5" s="350"/>
      <c r="PRL5" s="350"/>
      <c r="PRM5" s="350"/>
      <c r="PRN5" s="350"/>
      <c r="PRO5" s="350"/>
      <c r="PRP5" s="350"/>
      <c r="PRQ5" s="350"/>
      <c r="PRR5" s="350"/>
      <c r="PRS5" s="350"/>
      <c r="PRT5" s="350"/>
      <c r="PRU5" s="350"/>
      <c r="PRV5" s="350"/>
      <c r="PRW5" s="350"/>
      <c r="PRX5" s="350"/>
      <c r="PRY5" s="350"/>
      <c r="PRZ5" s="350"/>
      <c r="PSA5" s="350"/>
      <c r="PSB5" s="350"/>
      <c r="PSC5" s="350"/>
      <c r="PSD5" s="350"/>
      <c r="PSE5" s="350"/>
      <c r="PSF5" s="350"/>
      <c r="PSG5" s="350"/>
      <c r="PSH5" s="350"/>
      <c r="PSI5" s="350"/>
      <c r="PSJ5" s="350"/>
      <c r="PSK5" s="350"/>
      <c r="PSL5" s="350"/>
      <c r="PSM5" s="350"/>
      <c r="PSN5" s="350"/>
      <c r="PSO5" s="350"/>
      <c r="PSP5" s="350"/>
      <c r="PSQ5" s="350"/>
      <c r="PSR5" s="350"/>
      <c r="PSS5" s="350"/>
      <c r="PST5" s="350"/>
      <c r="PSU5" s="350"/>
      <c r="PSV5" s="350"/>
      <c r="PSW5" s="350"/>
      <c r="PSX5" s="350"/>
      <c r="PSY5" s="350"/>
      <c r="PSZ5" s="350"/>
      <c r="PTA5" s="350"/>
      <c r="PTB5" s="350"/>
      <c r="PTC5" s="350"/>
      <c r="PTD5" s="350"/>
      <c r="PTE5" s="350"/>
      <c r="PTF5" s="350"/>
      <c r="PTG5" s="350"/>
      <c r="PTH5" s="350"/>
      <c r="PTI5" s="350"/>
      <c r="PTJ5" s="350"/>
      <c r="PTK5" s="350"/>
      <c r="PTL5" s="350"/>
      <c r="PTM5" s="350"/>
      <c r="PTN5" s="350"/>
      <c r="PTO5" s="350"/>
      <c r="PTP5" s="350"/>
      <c r="PTQ5" s="350"/>
      <c r="PTR5" s="350"/>
      <c r="PTS5" s="350"/>
      <c r="PTT5" s="350"/>
      <c r="PTU5" s="350"/>
      <c r="PTV5" s="350"/>
      <c r="PTW5" s="350"/>
      <c r="PTX5" s="350"/>
      <c r="PTY5" s="350"/>
      <c r="PTZ5" s="350"/>
      <c r="PUA5" s="350"/>
      <c r="PUB5" s="350"/>
      <c r="PUC5" s="350"/>
      <c r="PUD5" s="350"/>
      <c r="PUE5" s="350"/>
      <c r="PUF5" s="350"/>
      <c r="PUG5" s="350"/>
      <c r="PUH5" s="350"/>
      <c r="PUI5" s="350"/>
      <c r="PUJ5" s="350"/>
      <c r="PUK5" s="350"/>
      <c r="PUL5" s="350"/>
      <c r="PUM5" s="350"/>
      <c r="PUN5" s="350"/>
      <c r="PUO5" s="350"/>
      <c r="PUP5" s="350"/>
      <c r="PUQ5" s="350"/>
      <c r="PUR5" s="350"/>
      <c r="PUS5" s="350"/>
      <c r="PUT5" s="350"/>
      <c r="PUU5" s="350"/>
      <c r="PUV5" s="350"/>
      <c r="PUW5" s="350"/>
      <c r="PUX5" s="350"/>
      <c r="PUY5" s="350"/>
      <c r="PUZ5" s="350"/>
      <c r="PVA5" s="350"/>
      <c r="PVB5" s="350"/>
      <c r="PVC5" s="350"/>
      <c r="PVD5" s="350"/>
      <c r="PVE5" s="350"/>
      <c r="PVF5" s="350"/>
      <c r="PVG5" s="350"/>
      <c r="PVH5" s="350"/>
      <c r="PVI5" s="350"/>
      <c r="PVJ5" s="350"/>
      <c r="PVK5" s="350"/>
      <c r="PVL5" s="350"/>
      <c r="PVM5" s="350"/>
      <c r="PVN5" s="350"/>
      <c r="PVO5" s="350"/>
      <c r="PVP5" s="350"/>
      <c r="PVQ5" s="350"/>
      <c r="PVR5" s="350"/>
      <c r="PVS5" s="350"/>
      <c r="PVT5" s="350"/>
      <c r="PVU5" s="350"/>
      <c r="PVV5" s="350"/>
      <c r="PVW5" s="350"/>
      <c r="PVX5" s="350"/>
      <c r="PVY5" s="350"/>
      <c r="PVZ5" s="350"/>
      <c r="PWA5" s="350"/>
      <c r="PWB5" s="350"/>
      <c r="PWC5" s="350"/>
      <c r="PWD5" s="350"/>
      <c r="PWE5" s="350"/>
      <c r="PWF5" s="350"/>
      <c r="PWG5" s="350"/>
      <c r="PWH5" s="350"/>
      <c r="PWI5" s="350"/>
      <c r="PWJ5" s="350"/>
      <c r="PWK5" s="350"/>
      <c r="PWL5" s="350"/>
      <c r="PWM5" s="350"/>
      <c r="PWN5" s="350"/>
      <c r="PWO5" s="350"/>
      <c r="PWP5" s="350"/>
      <c r="PWQ5" s="350"/>
      <c r="PWR5" s="350"/>
      <c r="PWS5" s="350"/>
      <c r="PWT5" s="350"/>
      <c r="PWU5" s="350"/>
      <c r="PWV5" s="350"/>
      <c r="PWW5" s="350"/>
      <c r="PWX5" s="350"/>
      <c r="PWY5" s="350"/>
      <c r="PWZ5" s="350"/>
      <c r="PXA5" s="350"/>
      <c r="PXB5" s="350"/>
      <c r="PXC5" s="350"/>
      <c r="PXD5" s="350"/>
      <c r="PXE5" s="350"/>
      <c r="PXF5" s="350"/>
      <c r="PXG5" s="350"/>
      <c r="PXH5" s="350"/>
      <c r="PXI5" s="350"/>
      <c r="PXJ5" s="350"/>
      <c r="PXK5" s="350"/>
      <c r="PXL5" s="350"/>
      <c r="PXM5" s="350"/>
      <c r="PXN5" s="350"/>
      <c r="PXO5" s="350"/>
      <c r="PXP5" s="350"/>
      <c r="PXQ5" s="350"/>
      <c r="PXR5" s="350"/>
      <c r="PXS5" s="350"/>
      <c r="PXT5" s="350"/>
      <c r="PXU5" s="350"/>
      <c r="PXV5" s="350"/>
      <c r="PXW5" s="350"/>
      <c r="PXX5" s="350"/>
      <c r="PXY5" s="350"/>
      <c r="PXZ5" s="350"/>
      <c r="PYA5" s="350"/>
      <c r="PYB5" s="350"/>
      <c r="PYC5" s="350"/>
      <c r="PYD5" s="350"/>
      <c r="PYE5" s="350"/>
      <c r="PYF5" s="350"/>
      <c r="PYG5" s="350"/>
      <c r="PYH5" s="350"/>
      <c r="PYI5" s="350"/>
      <c r="PYJ5" s="350"/>
      <c r="PYK5" s="350"/>
      <c r="PYL5" s="350"/>
      <c r="PYM5" s="350"/>
      <c r="PYN5" s="350"/>
      <c r="PYO5" s="350"/>
      <c r="PYP5" s="350"/>
      <c r="PYQ5" s="350"/>
      <c r="PYR5" s="350"/>
      <c r="PYS5" s="350"/>
      <c r="PYT5" s="350"/>
      <c r="PYU5" s="350"/>
      <c r="PYV5" s="350"/>
      <c r="PYW5" s="350"/>
      <c r="PYX5" s="350"/>
      <c r="PYY5" s="350"/>
      <c r="PYZ5" s="350"/>
      <c r="PZA5" s="350"/>
      <c r="PZB5" s="350"/>
      <c r="PZC5" s="350"/>
      <c r="PZD5" s="350"/>
      <c r="PZE5" s="350"/>
      <c r="PZF5" s="350"/>
      <c r="PZG5" s="350"/>
      <c r="PZH5" s="350"/>
      <c r="PZI5" s="350"/>
      <c r="PZJ5" s="350"/>
      <c r="PZK5" s="350"/>
      <c r="PZL5" s="350"/>
      <c r="PZM5" s="350"/>
      <c r="PZN5" s="350"/>
      <c r="PZO5" s="350"/>
      <c r="PZP5" s="350"/>
      <c r="PZQ5" s="350"/>
      <c r="PZR5" s="350"/>
      <c r="PZS5" s="350"/>
      <c r="PZT5" s="350"/>
      <c r="PZU5" s="350"/>
      <c r="PZV5" s="350"/>
      <c r="PZW5" s="350"/>
      <c r="PZX5" s="350"/>
      <c r="PZY5" s="350"/>
      <c r="PZZ5" s="350"/>
      <c r="QAA5" s="350"/>
      <c r="QAB5" s="350"/>
      <c r="QAC5" s="350"/>
      <c r="QAD5" s="350"/>
      <c r="QAE5" s="350"/>
      <c r="QAF5" s="350"/>
      <c r="QAG5" s="350"/>
      <c r="QAH5" s="350"/>
      <c r="QAI5" s="350"/>
      <c r="QAJ5" s="350"/>
      <c r="QAK5" s="350"/>
      <c r="QAL5" s="350"/>
      <c r="QAM5" s="350"/>
      <c r="QAN5" s="350"/>
      <c r="QAO5" s="350"/>
      <c r="QAP5" s="350"/>
      <c r="QAQ5" s="350"/>
      <c r="QAR5" s="350"/>
      <c r="QAS5" s="350"/>
      <c r="QAT5" s="350"/>
      <c r="QAU5" s="350"/>
      <c r="QAV5" s="350"/>
      <c r="QAW5" s="350"/>
      <c r="QAX5" s="350"/>
      <c r="QAY5" s="350"/>
      <c r="QAZ5" s="350"/>
      <c r="QBA5" s="350"/>
      <c r="QBB5" s="350"/>
      <c r="QBC5" s="350"/>
      <c r="QBD5" s="350"/>
      <c r="QBE5" s="350"/>
      <c r="QBF5" s="350"/>
      <c r="QBG5" s="350"/>
      <c r="QBH5" s="350"/>
      <c r="QBI5" s="350"/>
      <c r="QBJ5" s="350"/>
      <c r="QBK5" s="350"/>
      <c r="QBL5" s="350"/>
      <c r="QBM5" s="350"/>
      <c r="QBN5" s="350"/>
      <c r="QBO5" s="350"/>
      <c r="QBP5" s="350"/>
      <c r="QBQ5" s="350"/>
      <c r="QBR5" s="350"/>
      <c r="QBS5" s="350"/>
      <c r="QBT5" s="350"/>
      <c r="QBU5" s="350"/>
      <c r="QBV5" s="350"/>
      <c r="QBW5" s="350"/>
      <c r="QBX5" s="350"/>
      <c r="QBY5" s="350"/>
      <c r="QBZ5" s="350"/>
      <c r="QCA5" s="350"/>
      <c r="QCB5" s="350"/>
      <c r="QCC5" s="350"/>
      <c r="QCD5" s="350"/>
      <c r="QCE5" s="350"/>
      <c r="QCF5" s="350"/>
      <c r="QCG5" s="350"/>
      <c r="QCH5" s="350"/>
      <c r="QCI5" s="350"/>
      <c r="QCJ5" s="350"/>
      <c r="QCK5" s="350"/>
      <c r="QCL5" s="350"/>
      <c r="QCM5" s="350"/>
      <c r="QCN5" s="350"/>
      <c r="QCO5" s="350"/>
      <c r="QCP5" s="350"/>
      <c r="QCQ5" s="350"/>
      <c r="QCR5" s="350"/>
      <c r="QCS5" s="350"/>
      <c r="QCT5" s="350"/>
      <c r="QCU5" s="350"/>
      <c r="QCV5" s="350"/>
      <c r="QCW5" s="350"/>
      <c r="QCX5" s="350"/>
      <c r="QCY5" s="350"/>
      <c r="QCZ5" s="350"/>
      <c r="QDA5" s="350"/>
      <c r="QDB5" s="350"/>
      <c r="QDC5" s="350"/>
      <c r="QDD5" s="350"/>
      <c r="QDE5" s="350"/>
      <c r="QDF5" s="350"/>
      <c r="QDG5" s="350"/>
      <c r="QDH5" s="350"/>
      <c r="QDI5" s="350"/>
      <c r="QDJ5" s="350"/>
      <c r="QDK5" s="350"/>
      <c r="QDL5" s="350"/>
      <c r="QDM5" s="350"/>
      <c r="QDN5" s="350"/>
      <c r="QDO5" s="350"/>
      <c r="QDP5" s="350"/>
      <c r="QDQ5" s="350"/>
      <c r="QDR5" s="350"/>
      <c r="QDS5" s="350"/>
      <c r="QDT5" s="350"/>
      <c r="QDU5" s="350"/>
      <c r="QDV5" s="350"/>
      <c r="QDW5" s="350"/>
      <c r="QDX5" s="350"/>
      <c r="QDY5" s="350"/>
      <c r="QDZ5" s="350"/>
      <c r="QEA5" s="350"/>
      <c r="QEB5" s="350"/>
      <c r="QEC5" s="350"/>
      <c r="QED5" s="350"/>
      <c r="QEE5" s="350"/>
      <c r="QEF5" s="350"/>
      <c r="QEG5" s="350"/>
      <c r="QEH5" s="350"/>
      <c r="QEI5" s="350"/>
      <c r="QEJ5" s="350"/>
      <c r="QEK5" s="350"/>
      <c r="QEL5" s="350"/>
      <c r="QEM5" s="350"/>
      <c r="QEN5" s="350"/>
      <c r="QEO5" s="350"/>
      <c r="QEP5" s="350"/>
      <c r="QEQ5" s="350"/>
      <c r="QER5" s="350"/>
      <c r="QES5" s="350"/>
      <c r="QET5" s="350"/>
      <c r="QEU5" s="350"/>
      <c r="QEV5" s="350"/>
      <c r="QEW5" s="350"/>
      <c r="QEX5" s="350"/>
      <c r="QEY5" s="350"/>
      <c r="QEZ5" s="350"/>
      <c r="QFA5" s="350"/>
      <c r="QFB5" s="350"/>
      <c r="QFC5" s="350"/>
      <c r="QFD5" s="350"/>
      <c r="QFE5" s="350"/>
      <c r="QFF5" s="350"/>
      <c r="QFG5" s="350"/>
      <c r="QFH5" s="350"/>
      <c r="QFI5" s="350"/>
      <c r="QFJ5" s="350"/>
      <c r="QFK5" s="350"/>
      <c r="QFL5" s="350"/>
      <c r="QFM5" s="350"/>
      <c r="QFN5" s="350"/>
      <c r="QFO5" s="350"/>
      <c r="QFP5" s="350"/>
      <c r="QFQ5" s="350"/>
      <c r="QFR5" s="350"/>
      <c r="QFS5" s="350"/>
      <c r="QFT5" s="350"/>
      <c r="QFU5" s="350"/>
      <c r="QFV5" s="350"/>
      <c r="QFW5" s="350"/>
      <c r="QFX5" s="350"/>
      <c r="QFY5" s="350"/>
      <c r="QFZ5" s="350"/>
      <c r="QGA5" s="350"/>
      <c r="QGB5" s="350"/>
      <c r="QGC5" s="350"/>
      <c r="QGD5" s="350"/>
      <c r="QGE5" s="350"/>
      <c r="QGF5" s="350"/>
      <c r="QGG5" s="350"/>
      <c r="QGH5" s="350"/>
      <c r="QGI5" s="350"/>
      <c r="QGJ5" s="350"/>
      <c r="QGK5" s="350"/>
      <c r="QGL5" s="350"/>
      <c r="QGM5" s="350"/>
      <c r="QGN5" s="350"/>
      <c r="QGO5" s="350"/>
      <c r="QGP5" s="350"/>
      <c r="QGQ5" s="350"/>
      <c r="QGR5" s="350"/>
      <c r="QGS5" s="350"/>
      <c r="QGT5" s="350"/>
      <c r="QGU5" s="350"/>
      <c r="QGV5" s="350"/>
      <c r="QGW5" s="350"/>
      <c r="QGX5" s="350"/>
      <c r="QGY5" s="350"/>
      <c r="QGZ5" s="350"/>
      <c r="QHA5" s="350"/>
      <c r="QHB5" s="350"/>
      <c r="QHC5" s="350"/>
      <c r="QHD5" s="350"/>
      <c r="QHE5" s="350"/>
      <c r="QHF5" s="350"/>
      <c r="QHG5" s="350"/>
      <c r="QHH5" s="350"/>
      <c r="QHI5" s="350"/>
      <c r="QHJ5" s="350"/>
      <c r="QHK5" s="350"/>
      <c r="QHL5" s="350"/>
      <c r="QHM5" s="350"/>
      <c r="QHN5" s="350"/>
      <c r="QHO5" s="350"/>
      <c r="QHP5" s="350"/>
      <c r="QHQ5" s="350"/>
      <c r="QHR5" s="350"/>
      <c r="QHS5" s="350"/>
      <c r="QHT5" s="350"/>
      <c r="QHU5" s="350"/>
      <c r="QHV5" s="350"/>
      <c r="QHW5" s="350"/>
      <c r="QHX5" s="350"/>
      <c r="QHY5" s="350"/>
      <c r="QHZ5" s="350"/>
      <c r="QIA5" s="350"/>
      <c r="QIB5" s="350"/>
      <c r="QIC5" s="350"/>
      <c r="QID5" s="350"/>
      <c r="QIE5" s="350"/>
      <c r="QIF5" s="350"/>
      <c r="QIG5" s="350"/>
      <c r="QIH5" s="350"/>
      <c r="QII5" s="350"/>
      <c r="QIJ5" s="350"/>
      <c r="QIK5" s="350"/>
      <c r="QIL5" s="350"/>
      <c r="QIM5" s="350"/>
      <c r="QIN5" s="350"/>
      <c r="QIO5" s="350"/>
      <c r="QIP5" s="350"/>
      <c r="QIQ5" s="350"/>
      <c r="QIR5" s="350"/>
      <c r="QIS5" s="350"/>
      <c r="QIT5" s="350"/>
      <c r="QIU5" s="350"/>
      <c r="QIV5" s="350"/>
      <c r="QIW5" s="350"/>
      <c r="QIX5" s="350"/>
      <c r="QIY5" s="350"/>
      <c r="QIZ5" s="350"/>
      <c r="QJA5" s="350"/>
      <c r="QJB5" s="350"/>
      <c r="QJC5" s="350"/>
      <c r="QJD5" s="350"/>
      <c r="QJE5" s="350"/>
      <c r="QJF5" s="350"/>
      <c r="QJG5" s="350"/>
      <c r="QJH5" s="350"/>
      <c r="QJI5" s="350"/>
      <c r="QJJ5" s="350"/>
      <c r="QJK5" s="350"/>
      <c r="QJL5" s="350"/>
      <c r="QJM5" s="350"/>
      <c r="QJN5" s="350"/>
      <c r="QJO5" s="350"/>
      <c r="QJP5" s="350"/>
      <c r="QJQ5" s="350"/>
      <c r="QJR5" s="350"/>
      <c r="QJS5" s="350"/>
      <c r="QJT5" s="350"/>
      <c r="QJU5" s="350"/>
      <c r="QJV5" s="350"/>
      <c r="QJW5" s="350"/>
      <c r="QJX5" s="350"/>
      <c r="QJY5" s="350"/>
      <c r="QJZ5" s="350"/>
      <c r="QKA5" s="350"/>
      <c r="QKB5" s="350"/>
      <c r="QKC5" s="350"/>
      <c r="QKD5" s="350"/>
      <c r="QKE5" s="350"/>
      <c r="QKF5" s="350"/>
      <c r="QKG5" s="350"/>
      <c r="QKH5" s="350"/>
      <c r="QKI5" s="350"/>
      <c r="QKJ5" s="350"/>
      <c r="QKK5" s="350"/>
      <c r="QKL5" s="350"/>
      <c r="QKM5" s="350"/>
      <c r="QKN5" s="350"/>
      <c r="QKO5" s="350"/>
      <c r="QKP5" s="350"/>
      <c r="QKQ5" s="350"/>
      <c r="QKR5" s="350"/>
      <c r="QKS5" s="350"/>
      <c r="QKT5" s="350"/>
      <c r="QKU5" s="350"/>
      <c r="QKV5" s="350"/>
      <c r="QKW5" s="350"/>
      <c r="QKX5" s="350"/>
      <c r="QKY5" s="350"/>
      <c r="QKZ5" s="350"/>
      <c r="QLA5" s="350"/>
      <c r="QLB5" s="350"/>
      <c r="QLC5" s="350"/>
      <c r="QLD5" s="350"/>
      <c r="QLE5" s="350"/>
      <c r="QLF5" s="350"/>
      <c r="QLG5" s="350"/>
      <c r="QLH5" s="350"/>
      <c r="QLI5" s="350"/>
      <c r="QLJ5" s="350"/>
      <c r="QLK5" s="350"/>
      <c r="QLL5" s="350"/>
      <c r="QLM5" s="350"/>
      <c r="QLN5" s="350"/>
      <c r="QLO5" s="350"/>
      <c r="QLP5" s="350"/>
      <c r="QLQ5" s="350"/>
      <c r="QLR5" s="350"/>
      <c r="QLS5" s="350"/>
      <c r="QLT5" s="350"/>
      <c r="QLU5" s="350"/>
      <c r="QLV5" s="350"/>
      <c r="QLW5" s="350"/>
      <c r="QLX5" s="350"/>
      <c r="QLY5" s="350"/>
      <c r="QLZ5" s="350"/>
      <c r="QMA5" s="350"/>
      <c r="QMB5" s="350"/>
      <c r="QMC5" s="350"/>
      <c r="QMD5" s="350"/>
      <c r="QME5" s="350"/>
      <c r="QMF5" s="350"/>
      <c r="QMG5" s="350"/>
      <c r="QMH5" s="350"/>
      <c r="QMI5" s="350"/>
      <c r="QMJ5" s="350"/>
      <c r="QMK5" s="350"/>
      <c r="QML5" s="350"/>
      <c r="QMM5" s="350"/>
      <c r="QMN5" s="350"/>
      <c r="QMO5" s="350"/>
      <c r="QMP5" s="350"/>
      <c r="QMQ5" s="350"/>
      <c r="QMR5" s="350"/>
      <c r="QMS5" s="350"/>
      <c r="QMT5" s="350"/>
      <c r="QMU5" s="350"/>
      <c r="QMV5" s="350"/>
      <c r="QMW5" s="350"/>
      <c r="QMX5" s="350"/>
      <c r="QMY5" s="350"/>
      <c r="QMZ5" s="350"/>
      <c r="QNA5" s="350"/>
      <c r="QNB5" s="350"/>
      <c r="QNC5" s="350"/>
      <c r="QND5" s="350"/>
      <c r="QNE5" s="350"/>
      <c r="QNF5" s="350"/>
      <c r="QNG5" s="350"/>
      <c r="QNH5" s="350"/>
      <c r="QNI5" s="350"/>
      <c r="QNJ5" s="350"/>
      <c r="QNK5" s="350"/>
      <c r="QNL5" s="350"/>
      <c r="QNM5" s="350"/>
      <c r="QNN5" s="350"/>
      <c r="QNO5" s="350"/>
      <c r="QNP5" s="350"/>
      <c r="QNQ5" s="350"/>
      <c r="QNR5" s="350"/>
      <c r="QNS5" s="350"/>
      <c r="QNT5" s="350"/>
      <c r="QNU5" s="350"/>
      <c r="QNV5" s="350"/>
      <c r="QNW5" s="350"/>
      <c r="QNX5" s="350"/>
      <c r="QNY5" s="350"/>
      <c r="QNZ5" s="350"/>
      <c r="QOA5" s="350"/>
      <c r="QOB5" s="350"/>
      <c r="QOC5" s="350"/>
      <c r="QOD5" s="350"/>
      <c r="QOE5" s="350"/>
      <c r="QOF5" s="350"/>
      <c r="QOG5" s="350"/>
      <c r="QOH5" s="350"/>
      <c r="QOI5" s="350"/>
      <c r="QOJ5" s="350"/>
      <c r="QOK5" s="350"/>
      <c r="QOL5" s="350"/>
      <c r="QOM5" s="350"/>
      <c r="QON5" s="350"/>
      <c r="QOO5" s="350"/>
      <c r="QOP5" s="350"/>
      <c r="QOQ5" s="350"/>
      <c r="QOR5" s="350"/>
      <c r="QOS5" s="350"/>
      <c r="QOT5" s="350"/>
      <c r="QOU5" s="350"/>
      <c r="QOV5" s="350"/>
      <c r="QOW5" s="350"/>
      <c r="QOX5" s="350"/>
      <c r="QOY5" s="350"/>
      <c r="QOZ5" s="350"/>
      <c r="QPA5" s="350"/>
      <c r="QPB5" s="350"/>
      <c r="QPC5" s="350"/>
      <c r="QPD5" s="350"/>
      <c r="QPE5" s="350"/>
      <c r="QPF5" s="350"/>
      <c r="QPG5" s="350"/>
      <c r="QPH5" s="350"/>
      <c r="QPI5" s="350"/>
      <c r="QPJ5" s="350"/>
      <c r="QPK5" s="350"/>
      <c r="QPL5" s="350"/>
      <c r="QPM5" s="350"/>
      <c r="QPN5" s="350"/>
      <c r="QPO5" s="350"/>
      <c r="QPP5" s="350"/>
      <c r="QPQ5" s="350"/>
      <c r="QPR5" s="350"/>
      <c r="QPS5" s="350"/>
      <c r="QPT5" s="350"/>
      <c r="QPU5" s="350"/>
      <c r="QPV5" s="350"/>
      <c r="QPW5" s="350"/>
      <c r="QPX5" s="350"/>
      <c r="QPY5" s="350"/>
      <c r="QPZ5" s="350"/>
      <c r="QQA5" s="350"/>
      <c r="QQB5" s="350"/>
      <c r="QQC5" s="350"/>
      <c r="QQD5" s="350"/>
      <c r="QQE5" s="350"/>
      <c r="QQF5" s="350"/>
      <c r="QQG5" s="350"/>
      <c r="QQH5" s="350"/>
      <c r="QQI5" s="350"/>
      <c r="QQJ5" s="350"/>
      <c r="QQK5" s="350"/>
      <c r="QQL5" s="350"/>
      <c r="QQM5" s="350"/>
      <c r="QQN5" s="350"/>
      <c r="QQO5" s="350"/>
      <c r="QQP5" s="350"/>
      <c r="QQQ5" s="350"/>
      <c r="QQR5" s="350"/>
      <c r="QQS5" s="350"/>
      <c r="QQT5" s="350"/>
      <c r="QQU5" s="350"/>
      <c r="QQV5" s="350"/>
      <c r="QQW5" s="350"/>
      <c r="QQX5" s="350"/>
      <c r="QQY5" s="350"/>
      <c r="QQZ5" s="350"/>
      <c r="QRA5" s="350"/>
      <c r="QRB5" s="350"/>
      <c r="QRC5" s="350"/>
      <c r="QRD5" s="350"/>
      <c r="QRE5" s="350"/>
      <c r="QRF5" s="350"/>
      <c r="QRG5" s="350"/>
      <c r="QRH5" s="350"/>
      <c r="QRI5" s="350"/>
      <c r="QRJ5" s="350"/>
      <c r="QRK5" s="350"/>
      <c r="QRL5" s="350"/>
      <c r="QRM5" s="350"/>
      <c r="QRN5" s="350"/>
      <c r="QRO5" s="350"/>
      <c r="QRP5" s="350"/>
      <c r="QRQ5" s="350"/>
      <c r="QRR5" s="350"/>
      <c r="QRS5" s="350"/>
      <c r="QRT5" s="350"/>
      <c r="QRU5" s="350"/>
      <c r="QRV5" s="350"/>
      <c r="QRW5" s="350"/>
      <c r="QRX5" s="350"/>
      <c r="QRY5" s="350"/>
      <c r="QRZ5" s="350"/>
      <c r="QSA5" s="350"/>
      <c r="QSB5" s="350"/>
      <c r="QSC5" s="350"/>
      <c r="QSD5" s="350"/>
      <c r="QSE5" s="350"/>
      <c r="QSF5" s="350"/>
      <c r="QSG5" s="350"/>
      <c r="QSH5" s="350"/>
      <c r="QSI5" s="350"/>
      <c r="QSJ5" s="350"/>
      <c r="QSK5" s="350"/>
      <c r="QSL5" s="350"/>
      <c r="QSM5" s="350"/>
      <c r="QSN5" s="350"/>
      <c r="QSO5" s="350"/>
      <c r="QSP5" s="350"/>
      <c r="QSQ5" s="350"/>
      <c r="QSR5" s="350"/>
      <c r="QSS5" s="350"/>
      <c r="QST5" s="350"/>
      <c r="QSU5" s="350"/>
      <c r="QSV5" s="350"/>
      <c r="QSW5" s="350"/>
      <c r="QSX5" s="350"/>
      <c r="QSY5" s="350"/>
      <c r="QSZ5" s="350"/>
      <c r="QTA5" s="350"/>
      <c r="QTB5" s="350"/>
      <c r="QTC5" s="350"/>
      <c r="QTD5" s="350"/>
      <c r="QTE5" s="350"/>
      <c r="QTF5" s="350"/>
      <c r="QTG5" s="350"/>
      <c r="QTH5" s="350"/>
      <c r="QTI5" s="350"/>
      <c r="QTJ5" s="350"/>
      <c r="QTK5" s="350"/>
      <c r="QTL5" s="350"/>
      <c r="QTM5" s="350"/>
      <c r="QTN5" s="350"/>
      <c r="QTO5" s="350"/>
      <c r="QTP5" s="350"/>
      <c r="QTQ5" s="350"/>
      <c r="QTR5" s="350"/>
      <c r="QTS5" s="350"/>
      <c r="QTT5" s="350"/>
      <c r="QTU5" s="350"/>
      <c r="QTV5" s="350"/>
      <c r="QTW5" s="350"/>
      <c r="QTX5" s="350"/>
      <c r="QTY5" s="350"/>
      <c r="QTZ5" s="350"/>
      <c r="QUA5" s="350"/>
      <c r="QUB5" s="350"/>
      <c r="QUC5" s="350"/>
      <c r="QUD5" s="350"/>
      <c r="QUE5" s="350"/>
      <c r="QUF5" s="350"/>
      <c r="QUG5" s="350"/>
      <c r="QUH5" s="350"/>
      <c r="QUI5" s="350"/>
      <c r="QUJ5" s="350"/>
      <c r="QUK5" s="350"/>
      <c r="QUL5" s="350"/>
      <c r="QUM5" s="350"/>
      <c r="QUN5" s="350"/>
      <c r="QUO5" s="350"/>
      <c r="QUP5" s="350"/>
      <c r="QUQ5" s="350"/>
      <c r="QUR5" s="350"/>
      <c r="QUS5" s="350"/>
      <c r="QUT5" s="350"/>
      <c r="QUU5" s="350"/>
      <c r="QUV5" s="350"/>
      <c r="QUW5" s="350"/>
      <c r="QUX5" s="350"/>
      <c r="QUY5" s="350"/>
      <c r="QUZ5" s="350"/>
      <c r="QVA5" s="350"/>
      <c r="QVB5" s="350"/>
      <c r="QVC5" s="350"/>
      <c r="QVD5" s="350"/>
      <c r="QVE5" s="350"/>
      <c r="QVF5" s="350"/>
      <c r="QVG5" s="350"/>
      <c r="QVH5" s="350"/>
      <c r="QVI5" s="350"/>
      <c r="QVJ5" s="350"/>
      <c r="QVK5" s="350"/>
      <c r="QVL5" s="350"/>
      <c r="QVM5" s="350"/>
      <c r="QVN5" s="350"/>
      <c r="QVO5" s="350"/>
      <c r="QVP5" s="350"/>
      <c r="QVQ5" s="350"/>
      <c r="QVR5" s="350"/>
      <c r="QVS5" s="350"/>
      <c r="QVT5" s="350"/>
      <c r="QVU5" s="350"/>
      <c r="QVV5" s="350"/>
      <c r="QVW5" s="350"/>
      <c r="QVX5" s="350"/>
      <c r="QVY5" s="350"/>
      <c r="QVZ5" s="350"/>
      <c r="QWA5" s="350"/>
      <c r="QWB5" s="350"/>
      <c r="QWC5" s="350"/>
      <c r="QWD5" s="350"/>
      <c r="QWE5" s="350"/>
      <c r="QWF5" s="350"/>
      <c r="QWG5" s="350"/>
      <c r="QWH5" s="350"/>
      <c r="QWI5" s="350"/>
      <c r="QWJ5" s="350"/>
      <c r="QWK5" s="350"/>
      <c r="QWL5" s="350"/>
      <c r="QWM5" s="350"/>
      <c r="QWN5" s="350"/>
      <c r="QWO5" s="350"/>
      <c r="QWP5" s="350"/>
      <c r="QWQ5" s="350"/>
      <c r="QWR5" s="350"/>
      <c r="QWS5" s="350"/>
      <c r="QWT5" s="350"/>
      <c r="QWU5" s="350"/>
      <c r="QWV5" s="350"/>
      <c r="QWW5" s="350"/>
      <c r="QWX5" s="350"/>
      <c r="QWY5" s="350"/>
      <c r="QWZ5" s="350"/>
      <c r="QXA5" s="350"/>
      <c r="QXB5" s="350"/>
      <c r="QXC5" s="350"/>
      <c r="QXD5" s="350"/>
      <c r="QXE5" s="350"/>
      <c r="QXF5" s="350"/>
      <c r="QXG5" s="350"/>
      <c r="QXH5" s="350"/>
      <c r="QXI5" s="350"/>
      <c r="QXJ5" s="350"/>
      <c r="QXK5" s="350"/>
      <c r="QXL5" s="350"/>
      <c r="QXM5" s="350"/>
      <c r="QXN5" s="350"/>
      <c r="QXO5" s="350"/>
      <c r="QXP5" s="350"/>
      <c r="QXQ5" s="350"/>
      <c r="QXR5" s="350"/>
      <c r="QXS5" s="350"/>
      <c r="QXT5" s="350"/>
      <c r="QXU5" s="350"/>
      <c r="QXV5" s="350"/>
      <c r="QXW5" s="350"/>
      <c r="QXX5" s="350"/>
      <c r="QXY5" s="350"/>
      <c r="QXZ5" s="350"/>
      <c r="QYA5" s="350"/>
      <c r="QYB5" s="350"/>
      <c r="QYC5" s="350"/>
      <c r="QYD5" s="350"/>
      <c r="QYE5" s="350"/>
      <c r="QYF5" s="350"/>
      <c r="QYG5" s="350"/>
      <c r="QYH5" s="350"/>
      <c r="QYI5" s="350"/>
      <c r="QYJ5" s="350"/>
      <c r="QYK5" s="350"/>
      <c r="QYL5" s="350"/>
      <c r="QYM5" s="350"/>
      <c r="QYN5" s="350"/>
      <c r="QYO5" s="350"/>
      <c r="QYP5" s="350"/>
      <c r="QYQ5" s="350"/>
      <c r="QYR5" s="350"/>
      <c r="QYS5" s="350"/>
      <c r="QYT5" s="350"/>
      <c r="QYU5" s="350"/>
      <c r="QYV5" s="350"/>
      <c r="QYW5" s="350"/>
      <c r="QYX5" s="350"/>
      <c r="QYY5" s="350"/>
      <c r="QYZ5" s="350"/>
      <c r="QZA5" s="350"/>
      <c r="QZB5" s="350"/>
      <c r="QZC5" s="350"/>
      <c r="QZD5" s="350"/>
      <c r="QZE5" s="350"/>
      <c r="QZF5" s="350"/>
      <c r="QZG5" s="350"/>
      <c r="QZH5" s="350"/>
      <c r="QZI5" s="350"/>
      <c r="QZJ5" s="350"/>
      <c r="QZK5" s="350"/>
      <c r="QZL5" s="350"/>
      <c r="QZM5" s="350"/>
      <c r="QZN5" s="350"/>
      <c r="QZO5" s="350"/>
      <c r="QZP5" s="350"/>
      <c r="QZQ5" s="350"/>
      <c r="QZR5" s="350"/>
      <c r="QZS5" s="350"/>
      <c r="QZT5" s="350"/>
      <c r="QZU5" s="350"/>
      <c r="QZV5" s="350"/>
      <c r="QZW5" s="350"/>
      <c r="QZX5" s="350"/>
      <c r="QZY5" s="350"/>
      <c r="QZZ5" s="350"/>
      <c r="RAA5" s="350"/>
      <c r="RAB5" s="350"/>
      <c r="RAC5" s="350"/>
      <c r="RAD5" s="350"/>
      <c r="RAE5" s="350"/>
      <c r="RAF5" s="350"/>
      <c r="RAG5" s="350"/>
      <c r="RAH5" s="350"/>
      <c r="RAI5" s="350"/>
      <c r="RAJ5" s="350"/>
      <c r="RAK5" s="350"/>
      <c r="RAL5" s="350"/>
      <c r="RAM5" s="350"/>
      <c r="RAN5" s="350"/>
      <c r="RAO5" s="350"/>
      <c r="RAP5" s="350"/>
      <c r="RAQ5" s="350"/>
      <c r="RAR5" s="350"/>
      <c r="RAS5" s="350"/>
      <c r="RAT5" s="350"/>
      <c r="RAU5" s="350"/>
      <c r="RAV5" s="350"/>
      <c r="RAW5" s="350"/>
      <c r="RAX5" s="350"/>
      <c r="RAY5" s="350"/>
      <c r="RAZ5" s="350"/>
      <c r="RBA5" s="350"/>
      <c r="RBB5" s="350"/>
      <c r="RBC5" s="350"/>
      <c r="RBD5" s="350"/>
      <c r="RBE5" s="350"/>
      <c r="RBF5" s="350"/>
      <c r="RBG5" s="350"/>
      <c r="RBH5" s="350"/>
      <c r="RBI5" s="350"/>
      <c r="RBJ5" s="350"/>
      <c r="RBK5" s="350"/>
      <c r="RBL5" s="350"/>
      <c r="RBM5" s="350"/>
      <c r="RBN5" s="350"/>
      <c r="RBO5" s="350"/>
      <c r="RBP5" s="350"/>
      <c r="RBQ5" s="350"/>
      <c r="RBR5" s="350"/>
      <c r="RBS5" s="350"/>
      <c r="RBT5" s="350"/>
      <c r="RBU5" s="350"/>
      <c r="RBV5" s="350"/>
      <c r="RBW5" s="350"/>
      <c r="RBX5" s="350"/>
      <c r="RBY5" s="350"/>
      <c r="RBZ5" s="350"/>
      <c r="RCA5" s="350"/>
      <c r="RCB5" s="350"/>
      <c r="RCC5" s="350"/>
      <c r="RCD5" s="350"/>
      <c r="RCE5" s="350"/>
      <c r="RCF5" s="350"/>
      <c r="RCG5" s="350"/>
      <c r="RCH5" s="350"/>
      <c r="RCI5" s="350"/>
      <c r="RCJ5" s="350"/>
      <c r="RCK5" s="350"/>
      <c r="RCL5" s="350"/>
      <c r="RCM5" s="350"/>
      <c r="RCN5" s="350"/>
      <c r="RCO5" s="350"/>
      <c r="RCP5" s="350"/>
      <c r="RCQ5" s="350"/>
      <c r="RCR5" s="350"/>
      <c r="RCS5" s="350"/>
      <c r="RCT5" s="350"/>
      <c r="RCU5" s="350"/>
      <c r="RCV5" s="350"/>
      <c r="RCW5" s="350"/>
      <c r="RCX5" s="350"/>
      <c r="RCY5" s="350"/>
      <c r="RCZ5" s="350"/>
      <c r="RDA5" s="350"/>
      <c r="RDB5" s="350"/>
      <c r="RDC5" s="350"/>
      <c r="RDD5" s="350"/>
      <c r="RDE5" s="350"/>
      <c r="RDF5" s="350"/>
      <c r="RDG5" s="350"/>
      <c r="RDH5" s="350"/>
      <c r="RDI5" s="350"/>
      <c r="RDJ5" s="350"/>
      <c r="RDK5" s="350"/>
      <c r="RDL5" s="350"/>
      <c r="RDM5" s="350"/>
      <c r="RDN5" s="350"/>
      <c r="RDO5" s="350"/>
      <c r="RDP5" s="350"/>
      <c r="RDQ5" s="350"/>
      <c r="RDR5" s="350"/>
      <c r="RDS5" s="350"/>
      <c r="RDT5" s="350"/>
      <c r="RDU5" s="350"/>
      <c r="RDV5" s="350"/>
      <c r="RDW5" s="350"/>
      <c r="RDX5" s="350"/>
      <c r="RDY5" s="350"/>
      <c r="RDZ5" s="350"/>
      <c r="REA5" s="350"/>
      <c r="REB5" s="350"/>
      <c r="REC5" s="350"/>
      <c r="RED5" s="350"/>
      <c r="REE5" s="350"/>
      <c r="REF5" s="350"/>
      <c r="REG5" s="350"/>
      <c r="REH5" s="350"/>
      <c r="REI5" s="350"/>
      <c r="REJ5" s="350"/>
      <c r="REK5" s="350"/>
      <c r="REL5" s="350"/>
      <c r="REM5" s="350"/>
      <c r="REN5" s="350"/>
      <c r="REO5" s="350"/>
      <c r="REP5" s="350"/>
      <c r="REQ5" s="350"/>
      <c r="RER5" s="350"/>
      <c r="RES5" s="350"/>
      <c r="RET5" s="350"/>
      <c r="REU5" s="350"/>
      <c r="REV5" s="350"/>
      <c r="REW5" s="350"/>
      <c r="REX5" s="350"/>
      <c r="REY5" s="350"/>
      <c r="REZ5" s="350"/>
      <c r="RFA5" s="350"/>
      <c r="RFB5" s="350"/>
      <c r="RFC5" s="350"/>
      <c r="RFD5" s="350"/>
      <c r="RFE5" s="350"/>
      <c r="RFF5" s="350"/>
      <c r="RFG5" s="350"/>
      <c r="RFH5" s="350"/>
      <c r="RFI5" s="350"/>
      <c r="RFJ5" s="350"/>
      <c r="RFK5" s="350"/>
      <c r="RFL5" s="350"/>
      <c r="RFM5" s="350"/>
      <c r="RFN5" s="350"/>
      <c r="RFO5" s="350"/>
      <c r="RFP5" s="350"/>
      <c r="RFQ5" s="350"/>
      <c r="RFR5" s="350"/>
      <c r="RFS5" s="350"/>
      <c r="RFT5" s="350"/>
      <c r="RFU5" s="350"/>
      <c r="RFV5" s="350"/>
      <c r="RFW5" s="350"/>
      <c r="RFX5" s="350"/>
      <c r="RFY5" s="350"/>
      <c r="RFZ5" s="350"/>
      <c r="RGA5" s="350"/>
      <c r="RGB5" s="350"/>
      <c r="RGC5" s="350"/>
      <c r="RGD5" s="350"/>
      <c r="RGE5" s="350"/>
      <c r="RGF5" s="350"/>
      <c r="RGG5" s="350"/>
      <c r="RGH5" s="350"/>
      <c r="RGI5" s="350"/>
      <c r="RGJ5" s="350"/>
      <c r="RGK5" s="350"/>
      <c r="RGL5" s="350"/>
      <c r="RGM5" s="350"/>
      <c r="RGN5" s="350"/>
      <c r="RGO5" s="350"/>
      <c r="RGP5" s="350"/>
      <c r="RGQ5" s="350"/>
      <c r="RGR5" s="350"/>
      <c r="RGS5" s="350"/>
      <c r="RGT5" s="350"/>
      <c r="RGU5" s="350"/>
      <c r="RGV5" s="350"/>
      <c r="RGW5" s="350"/>
      <c r="RGX5" s="350"/>
      <c r="RGY5" s="350"/>
      <c r="RGZ5" s="350"/>
      <c r="RHA5" s="350"/>
      <c r="RHB5" s="350"/>
      <c r="RHC5" s="350"/>
      <c r="RHD5" s="350"/>
      <c r="RHE5" s="350"/>
      <c r="RHF5" s="350"/>
      <c r="RHG5" s="350"/>
      <c r="RHH5" s="350"/>
      <c r="RHI5" s="350"/>
      <c r="RHJ5" s="350"/>
      <c r="RHK5" s="350"/>
      <c r="RHL5" s="350"/>
      <c r="RHM5" s="350"/>
      <c r="RHN5" s="350"/>
      <c r="RHO5" s="350"/>
      <c r="RHP5" s="350"/>
      <c r="RHQ5" s="350"/>
      <c r="RHR5" s="350"/>
      <c r="RHS5" s="350"/>
      <c r="RHT5" s="350"/>
      <c r="RHU5" s="350"/>
      <c r="RHV5" s="350"/>
      <c r="RHW5" s="350"/>
      <c r="RHX5" s="350"/>
      <c r="RHY5" s="350"/>
      <c r="RHZ5" s="350"/>
      <c r="RIA5" s="350"/>
      <c r="RIB5" s="350"/>
      <c r="RIC5" s="350"/>
      <c r="RID5" s="350"/>
      <c r="RIE5" s="350"/>
      <c r="RIF5" s="350"/>
      <c r="RIG5" s="350"/>
      <c r="RIH5" s="350"/>
      <c r="RII5" s="350"/>
      <c r="RIJ5" s="350"/>
      <c r="RIK5" s="350"/>
      <c r="RIL5" s="350"/>
      <c r="RIM5" s="350"/>
      <c r="RIN5" s="350"/>
      <c r="RIO5" s="350"/>
      <c r="RIP5" s="350"/>
      <c r="RIQ5" s="350"/>
      <c r="RIR5" s="350"/>
      <c r="RIS5" s="350"/>
      <c r="RIT5" s="350"/>
      <c r="RIU5" s="350"/>
      <c r="RIV5" s="350"/>
      <c r="RIW5" s="350"/>
      <c r="RIX5" s="350"/>
      <c r="RIY5" s="350"/>
      <c r="RIZ5" s="350"/>
      <c r="RJA5" s="350"/>
      <c r="RJB5" s="350"/>
      <c r="RJC5" s="350"/>
      <c r="RJD5" s="350"/>
      <c r="RJE5" s="350"/>
      <c r="RJF5" s="350"/>
      <c r="RJG5" s="350"/>
      <c r="RJH5" s="350"/>
      <c r="RJI5" s="350"/>
      <c r="RJJ5" s="350"/>
      <c r="RJK5" s="350"/>
      <c r="RJL5" s="350"/>
      <c r="RJM5" s="350"/>
      <c r="RJN5" s="350"/>
      <c r="RJO5" s="350"/>
      <c r="RJP5" s="350"/>
      <c r="RJQ5" s="350"/>
      <c r="RJR5" s="350"/>
      <c r="RJS5" s="350"/>
      <c r="RJT5" s="350"/>
      <c r="RJU5" s="350"/>
      <c r="RJV5" s="350"/>
      <c r="RJW5" s="350"/>
      <c r="RJX5" s="350"/>
      <c r="RJY5" s="350"/>
      <c r="RJZ5" s="350"/>
      <c r="RKA5" s="350"/>
      <c r="RKB5" s="350"/>
      <c r="RKC5" s="350"/>
      <c r="RKD5" s="350"/>
      <c r="RKE5" s="350"/>
      <c r="RKF5" s="350"/>
      <c r="RKG5" s="350"/>
      <c r="RKH5" s="350"/>
      <c r="RKI5" s="350"/>
      <c r="RKJ5" s="350"/>
      <c r="RKK5" s="350"/>
      <c r="RKL5" s="350"/>
      <c r="RKM5" s="350"/>
      <c r="RKN5" s="350"/>
      <c r="RKO5" s="350"/>
      <c r="RKP5" s="350"/>
      <c r="RKQ5" s="350"/>
      <c r="RKR5" s="350"/>
      <c r="RKS5" s="350"/>
      <c r="RKT5" s="350"/>
      <c r="RKU5" s="350"/>
      <c r="RKV5" s="350"/>
      <c r="RKW5" s="350"/>
      <c r="RKX5" s="350"/>
      <c r="RKY5" s="350"/>
      <c r="RKZ5" s="350"/>
      <c r="RLA5" s="350"/>
      <c r="RLB5" s="350"/>
      <c r="RLC5" s="350"/>
      <c r="RLD5" s="350"/>
      <c r="RLE5" s="350"/>
      <c r="RLF5" s="350"/>
      <c r="RLG5" s="350"/>
      <c r="RLH5" s="350"/>
      <c r="RLI5" s="350"/>
      <c r="RLJ5" s="350"/>
      <c r="RLK5" s="350"/>
      <c r="RLL5" s="350"/>
      <c r="RLM5" s="350"/>
      <c r="RLN5" s="350"/>
      <c r="RLO5" s="350"/>
      <c r="RLP5" s="350"/>
      <c r="RLQ5" s="350"/>
      <c r="RLR5" s="350"/>
      <c r="RLS5" s="350"/>
      <c r="RLT5" s="350"/>
      <c r="RLU5" s="350"/>
      <c r="RLV5" s="350"/>
      <c r="RLW5" s="350"/>
      <c r="RLX5" s="350"/>
      <c r="RLY5" s="350"/>
      <c r="RLZ5" s="350"/>
      <c r="RMA5" s="350"/>
      <c r="RMB5" s="350"/>
      <c r="RMC5" s="350"/>
      <c r="RMD5" s="350"/>
      <c r="RME5" s="350"/>
      <c r="RMF5" s="350"/>
      <c r="RMG5" s="350"/>
      <c r="RMH5" s="350"/>
      <c r="RMI5" s="350"/>
      <c r="RMJ5" s="350"/>
      <c r="RMK5" s="350"/>
      <c r="RML5" s="350"/>
      <c r="RMM5" s="350"/>
      <c r="RMN5" s="350"/>
      <c r="RMO5" s="350"/>
      <c r="RMP5" s="350"/>
      <c r="RMQ5" s="350"/>
      <c r="RMR5" s="350"/>
      <c r="RMS5" s="350"/>
      <c r="RMT5" s="350"/>
      <c r="RMU5" s="350"/>
      <c r="RMV5" s="350"/>
      <c r="RMW5" s="350"/>
      <c r="RMX5" s="350"/>
      <c r="RMY5" s="350"/>
      <c r="RMZ5" s="350"/>
      <c r="RNA5" s="350"/>
      <c r="RNB5" s="350"/>
      <c r="RNC5" s="350"/>
      <c r="RND5" s="350"/>
      <c r="RNE5" s="350"/>
      <c r="RNF5" s="350"/>
      <c r="RNG5" s="350"/>
      <c r="RNH5" s="350"/>
      <c r="RNI5" s="350"/>
      <c r="RNJ5" s="350"/>
      <c r="RNK5" s="350"/>
      <c r="RNL5" s="350"/>
      <c r="RNM5" s="350"/>
      <c r="RNN5" s="350"/>
      <c r="RNO5" s="350"/>
      <c r="RNP5" s="350"/>
      <c r="RNQ5" s="350"/>
      <c r="RNR5" s="350"/>
      <c r="RNS5" s="350"/>
      <c r="RNT5" s="350"/>
      <c r="RNU5" s="350"/>
      <c r="RNV5" s="350"/>
      <c r="RNW5" s="350"/>
      <c r="RNX5" s="350"/>
      <c r="RNY5" s="350"/>
      <c r="RNZ5" s="350"/>
      <c r="ROA5" s="350"/>
      <c r="ROB5" s="350"/>
      <c r="ROC5" s="350"/>
      <c r="ROD5" s="350"/>
      <c r="ROE5" s="350"/>
      <c r="ROF5" s="350"/>
      <c r="ROG5" s="350"/>
      <c r="ROH5" s="350"/>
      <c r="ROI5" s="350"/>
      <c r="ROJ5" s="350"/>
      <c r="ROK5" s="350"/>
      <c r="ROL5" s="350"/>
      <c r="ROM5" s="350"/>
      <c r="RON5" s="350"/>
      <c r="ROO5" s="350"/>
      <c r="ROP5" s="350"/>
      <c r="ROQ5" s="350"/>
      <c r="ROR5" s="350"/>
      <c r="ROS5" s="350"/>
      <c r="ROT5" s="350"/>
      <c r="ROU5" s="350"/>
      <c r="ROV5" s="350"/>
      <c r="ROW5" s="350"/>
      <c r="ROX5" s="350"/>
      <c r="ROY5" s="350"/>
      <c r="ROZ5" s="350"/>
      <c r="RPA5" s="350"/>
      <c r="RPB5" s="350"/>
      <c r="RPC5" s="350"/>
      <c r="RPD5" s="350"/>
      <c r="RPE5" s="350"/>
      <c r="RPF5" s="350"/>
      <c r="RPG5" s="350"/>
      <c r="RPH5" s="350"/>
      <c r="RPI5" s="350"/>
      <c r="RPJ5" s="350"/>
      <c r="RPK5" s="350"/>
      <c r="RPL5" s="350"/>
      <c r="RPM5" s="350"/>
      <c r="RPN5" s="350"/>
      <c r="RPO5" s="350"/>
      <c r="RPP5" s="350"/>
      <c r="RPQ5" s="350"/>
      <c r="RPR5" s="350"/>
      <c r="RPS5" s="350"/>
      <c r="RPT5" s="350"/>
      <c r="RPU5" s="350"/>
      <c r="RPV5" s="350"/>
      <c r="RPW5" s="350"/>
      <c r="RPX5" s="350"/>
      <c r="RPY5" s="350"/>
      <c r="RPZ5" s="350"/>
      <c r="RQA5" s="350"/>
      <c r="RQB5" s="350"/>
      <c r="RQC5" s="350"/>
      <c r="RQD5" s="350"/>
      <c r="RQE5" s="350"/>
      <c r="RQF5" s="350"/>
      <c r="RQG5" s="350"/>
      <c r="RQH5" s="350"/>
      <c r="RQI5" s="350"/>
      <c r="RQJ5" s="350"/>
      <c r="RQK5" s="350"/>
      <c r="RQL5" s="350"/>
      <c r="RQM5" s="350"/>
      <c r="RQN5" s="350"/>
      <c r="RQO5" s="350"/>
      <c r="RQP5" s="350"/>
      <c r="RQQ5" s="350"/>
      <c r="RQR5" s="350"/>
      <c r="RQS5" s="350"/>
      <c r="RQT5" s="350"/>
      <c r="RQU5" s="350"/>
      <c r="RQV5" s="350"/>
      <c r="RQW5" s="350"/>
      <c r="RQX5" s="350"/>
      <c r="RQY5" s="350"/>
      <c r="RQZ5" s="350"/>
      <c r="RRA5" s="350"/>
      <c r="RRB5" s="350"/>
      <c r="RRC5" s="350"/>
      <c r="RRD5" s="350"/>
      <c r="RRE5" s="350"/>
      <c r="RRF5" s="350"/>
      <c r="RRG5" s="350"/>
      <c r="RRH5" s="350"/>
      <c r="RRI5" s="350"/>
      <c r="RRJ5" s="350"/>
      <c r="RRK5" s="350"/>
      <c r="RRL5" s="350"/>
      <c r="RRM5" s="350"/>
      <c r="RRN5" s="350"/>
      <c r="RRO5" s="350"/>
      <c r="RRP5" s="350"/>
      <c r="RRQ5" s="350"/>
      <c r="RRR5" s="350"/>
      <c r="RRS5" s="350"/>
      <c r="RRT5" s="350"/>
      <c r="RRU5" s="350"/>
      <c r="RRV5" s="350"/>
      <c r="RRW5" s="350"/>
      <c r="RRX5" s="350"/>
      <c r="RRY5" s="350"/>
      <c r="RRZ5" s="350"/>
      <c r="RSA5" s="350"/>
      <c r="RSB5" s="350"/>
      <c r="RSC5" s="350"/>
      <c r="RSD5" s="350"/>
      <c r="RSE5" s="350"/>
      <c r="RSF5" s="350"/>
      <c r="RSG5" s="350"/>
      <c r="RSH5" s="350"/>
      <c r="RSI5" s="350"/>
      <c r="RSJ5" s="350"/>
      <c r="RSK5" s="350"/>
      <c r="RSL5" s="350"/>
      <c r="RSM5" s="350"/>
      <c r="RSN5" s="350"/>
      <c r="RSO5" s="350"/>
      <c r="RSP5" s="350"/>
      <c r="RSQ5" s="350"/>
      <c r="RSR5" s="350"/>
      <c r="RSS5" s="350"/>
      <c r="RST5" s="350"/>
      <c r="RSU5" s="350"/>
      <c r="RSV5" s="350"/>
      <c r="RSW5" s="350"/>
      <c r="RSX5" s="350"/>
      <c r="RSY5" s="350"/>
      <c r="RSZ5" s="350"/>
      <c r="RTA5" s="350"/>
      <c r="RTB5" s="350"/>
      <c r="RTC5" s="350"/>
      <c r="RTD5" s="350"/>
      <c r="RTE5" s="350"/>
      <c r="RTF5" s="350"/>
      <c r="RTG5" s="350"/>
      <c r="RTH5" s="350"/>
      <c r="RTI5" s="350"/>
      <c r="RTJ5" s="350"/>
      <c r="RTK5" s="350"/>
      <c r="RTL5" s="350"/>
      <c r="RTM5" s="350"/>
      <c r="RTN5" s="350"/>
      <c r="RTO5" s="350"/>
      <c r="RTP5" s="350"/>
      <c r="RTQ5" s="350"/>
      <c r="RTR5" s="350"/>
      <c r="RTS5" s="350"/>
      <c r="RTT5" s="350"/>
      <c r="RTU5" s="350"/>
      <c r="RTV5" s="350"/>
      <c r="RTW5" s="350"/>
      <c r="RTX5" s="350"/>
      <c r="RTY5" s="350"/>
      <c r="RTZ5" s="350"/>
      <c r="RUA5" s="350"/>
      <c r="RUB5" s="350"/>
      <c r="RUC5" s="350"/>
      <c r="RUD5" s="350"/>
      <c r="RUE5" s="350"/>
      <c r="RUF5" s="350"/>
      <c r="RUG5" s="350"/>
      <c r="RUH5" s="350"/>
      <c r="RUI5" s="350"/>
      <c r="RUJ5" s="350"/>
      <c r="RUK5" s="350"/>
      <c r="RUL5" s="350"/>
      <c r="RUM5" s="350"/>
      <c r="RUN5" s="350"/>
      <c r="RUO5" s="350"/>
      <c r="RUP5" s="350"/>
      <c r="RUQ5" s="350"/>
      <c r="RUR5" s="350"/>
      <c r="RUS5" s="350"/>
      <c r="RUT5" s="350"/>
      <c r="RUU5" s="350"/>
      <c r="RUV5" s="350"/>
      <c r="RUW5" s="350"/>
      <c r="RUX5" s="350"/>
      <c r="RUY5" s="350"/>
      <c r="RUZ5" s="350"/>
      <c r="RVA5" s="350"/>
      <c r="RVB5" s="350"/>
      <c r="RVC5" s="350"/>
      <c r="RVD5" s="350"/>
      <c r="RVE5" s="350"/>
      <c r="RVF5" s="350"/>
      <c r="RVG5" s="350"/>
      <c r="RVH5" s="350"/>
      <c r="RVI5" s="350"/>
      <c r="RVJ5" s="350"/>
      <c r="RVK5" s="350"/>
      <c r="RVL5" s="350"/>
      <c r="RVM5" s="350"/>
      <c r="RVN5" s="350"/>
      <c r="RVO5" s="350"/>
      <c r="RVP5" s="350"/>
      <c r="RVQ5" s="350"/>
      <c r="RVR5" s="350"/>
      <c r="RVS5" s="350"/>
      <c r="RVT5" s="350"/>
      <c r="RVU5" s="350"/>
      <c r="RVV5" s="350"/>
      <c r="RVW5" s="350"/>
      <c r="RVX5" s="350"/>
      <c r="RVY5" s="350"/>
      <c r="RVZ5" s="350"/>
      <c r="RWA5" s="350"/>
      <c r="RWB5" s="350"/>
      <c r="RWC5" s="350"/>
      <c r="RWD5" s="350"/>
      <c r="RWE5" s="350"/>
      <c r="RWF5" s="350"/>
      <c r="RWG5" s="350"/>
      <c r="RWH5" s="350"/>
      <c r="RWI5" s="350"/>
      <c r="RWJ5" s="350"/>
      <c r="RWK5" s="350"/>
      <c r="RWL5" s="350"/>
      <c r="RWM5" s="350"/>
      <c r="RWN5" s="350"/>
      <c r="RWO5" s="350"/>
      <c r="RWP5" s="350"/>
      <c r="RWQ5" s="350"/>
      <c r="RWR5" s="350"/>
      <c r="RWS5" s="350"/>
      <c r="RWT5" s="350"/>
      <c r="RWU5" s="350"/>
      <c r="RWV5" s="350"/>
      <c r="RWW5" s="350"/>
      <c r="RWX5" s="350"/>
      <c r="RWY5" s="350"/>
      <c r="RWZ5" s="350"/>
      <c r="RXA5" s="350"/>
      <c r="RXB5" s="350"/>
      <c r="RXC5" s="350"/>
      <c r="RXD5" s="350"/>
      <c r="RXE5" s="350"/>
      <c r="RXF5" s="350"/>
      <c r="RXG5" s="350"/>
      <c r="RXH5" s="350"/>
      <c r="RXI5" s="350"/>
      <c r="RXJ5" s="350"/>
      <c r="RXK5" s="350"/>
      <c r="RXL5" s="350"/>
      <c r="RXM5" s="350"/>
      <c r="RXN5" s="350"/>
      <c r="RXO5" s="350"/>
      <c r="RXP5" s="350"/>
      <c r="RXQ5" s="350"/>
      <c r="RXR5" s="350"/>
      <c r="RXS5" s="350"/>
      <c r="RXT5" s="350"/>
      <c r="RXU5" s="350"/>
      <c r="RXV5" s="350"/>
      <c r="RXW5" s="350"/>
      <c r="RXX5" s="350"/>
      <c r="RXY5" s="350"/>
      <c r="RXZ5" s="350"/>
      <c r="RYA5" s="350"/>
      <c r="RYB5" s="350"/>
      <c r="RYC5" s="350"/>
      <c r="RYD5" s="350"/>
      <c r="RYE5" s="350"/>
      <c r="RYF5" s="350"/>
      <c r="RYG5" s="350"/>
      <c r="RYH5" s="350"/>
      <c r="RYI5" s="350"/>
      <c r="RYJ5" s="350"/>
      <c r="RYK5" s="350"/>
      <c r="RYL5" s="350"/>
      <c r="RYM5" s="350"/>
      <c r="RYN5" s="350"/>
      <c r="RYO5" s="350"/>
      <c r="RYP5" s="350"/>
      <c r="RYQ5" s="350"/>
      <c r="RYR5" s="350"/>
      <c r="RYS5" s="350"/>
      <c r="RYT5" s="350"/>
      <c r="RYU5" s="350"/>
      <c r="RYV5" s="350"/>
      <c r="RYW5" s="350"/>
      <c r="RYX5" s="350"/>
      <c r="RYY5" s="350"/>
      <c r="RYZ5" s="350"/>
      <c r="RZA5" s="350"/>
      <c r="RZB5" s="350"/>
      <c r="RZC5" s="350"/>
      <c r="RZD5" s="350"/>
      <c r="RZE5" s="350"/>
      <c r="RZF5" s="350"/>
      <c r="RZG5" s="350"/>
      <c r="RZH5" s="350"/>
      <c r="RZI5" s="350"/>
      <c r="RZJ5" s="350"/>
      <c r="RZK5" s="350"/>
      <c r="RZL5" s="350"/>
      <c r="RZM5" s="350"/>
      <c r="RZN5" s="350"/>
      <c r="RZO5" s="350"/>
      <c r="RZP5" s="350"/>
      <c r="RZQ5" s="350"/>
      <c r="RZR5" s="350"/>
      <c r="RZS5" s="350"/>
      <c r="RZT5" s="350"/>
      <c r="RZU5" s="350"/>
      <c r="RZV5" s="350"/>
      <c r="RZW5" s="350"/>
      <c r="RZX5" s="350"/>
      <c r="RZY5" s="350"/>
      <c r="RZZ5" s="350"/>
      <c r="SAA5" s="350"/>
      <c r="SAB5" s="350"/>
      <c r="SAC5" s="350"/>
      <c r="SAD5" s="350"/>
      <c r="SAE5" s="350"/>
      <c r="SAF5" s="350"/>
      <c r="SAG5" s="350"/>
      <c r="SAH5" s="350"/>
      <c r="SAI5" s="350"/>
      <c r="SAJ5" s="350"/>
      <c r="SAK5" s="350"/>
      <c r="SAL5" s="350"/>
      <c r="SAM5" s="350"/>
      <c r="SAN5" s="350"/>
      <c r="SAO5" s="350"/>
      <c r="SAP5" s="350"/>
      <c r="SAQ5" s="350"/>
      <c r="SAR5" s="350"/>
      <c r="SAS5" s="350"/>
      <c r="SAT5" s="350"/>
      <c r="SAU5" s="350"/>
      <c r="SAV5" s="350"/>
      <c r="SAW5" s="350"/>
      <c r="SAX5" s="350"/>
      <c r="SAY5" s="350"/>
      <c r="SAZ5" s="350"/>
      <c r="SBA5" s="350"/>
      <c r="SBB5" s="350"/>
      <c r="SBC5" s="350"/>
      <c r="SBD5" s="350"/>
      <c r="SBE5" s="350"/>
      <c r="SBF5" s="350"/>
      <c r="SBG5" s="350"/>
      <c r="SBH5" s="350"/>
      <c r="SBI5" s="350"/>
      <c r="SBJ5" s="350"/>
      <c r="SBK5" s="350"/>
      <c r="SBL5" s="350"/>
      <c r="SBM5" s="350"/>
      <c r="SBN5" s="350"/>
      <c r="SBO5" s="350"/>
      <c r="SBP5" s="350"/>
      <c r="SBQ5" s="350"/>
      <c r="SBR5" s="350"/>
      <c r="SBS5" s="350"/>
      <c r="SBT5" s="350"/>
      <c r="SBU5" s="350"/>
      <c r="SBV5" s="350"/>
      <c r="SBW5" s="350"/>
      <c r="SBX5" s="350"/>
      <c r="SBY5" s="350"/>
      <c r="SBZ5" s="350"/>
      <c r="SCA5" s="350"/>
      <c r="SCB5" s="350"/>
      <c r="SCC5" s="350"/>
      <c r="SCD5" s="350"/>
      <c r="SCE5" s="350"/>
      <c r="SCF5" s="350"/>
      <c r="SCG5" s="350"/>
      <c r="SCH5" s="350"/>
      <c r="SCI5" s="350"/>
      <c r="SCJ5" s="350"/>
      <c r="SCK5" s="350"/>
      <c r="SCL5" s="350"/>
      <c r="SCM5" s="350"/>
      <c r="SCN5" s="350"/>
      <c r="SCO5" s="350"/>
      <c r="SCP5" s="350"/>
      <c r="SCQ5" s="350"/>
      <c r="SCR5" s="350"/>
      <c r="SCS5" s="350"/>
      <c r="SCT5" s="350"/>
      <c r="SCU5" s="350"/>
      <c r="SCV5" s="350"/>
      <c r="SCW5" s="350"/>
      <c r="SCX5" s="350"/>
      <c r="SCY5" s="350"/>
      <c r="SCZ5" s="350"/>
      <c r="SDA5" s="350"/>
      <c r="SDB5" s="350"/>
      <c r="SDC5" s="350"/>
      <c r="SDD5" s="350"/>
      <c r="SDE5" s="350"/>
      <c r="SDF5" s="350"/>
      <c r="SDG5" s="350"/>
      <c r="SDH5" s="350"/>
      <c r="SDI5" s="350"/>
      <c r="SDJ5" s="350"/>
      <c r="SDK5" s="350"/>
      <c r="SDL5" s="350"/>
      <c r="SDM5" s="350"/>
      <c r="SDN5" s="350"/>
      <c r="SDO5" s="350"/>
      <c r="SDP5" s="350"/>
      <c r="SDQ5" s="350"/>
      <c r="SDR5" s="350"/>
      <c r="SDS5" s="350"/>
      <c r="SDT5" s="350"/>
      <c r="SDU5" s="350"/>
      <c r="SDV5" s="350"/>
      <c r="SDW5" s="350"/>
      <c r="SDX5" s="350"/>
      <c r="SDY5" s="350"/>
      <c r="SDZ5" s="350"/>
      <c r="SEA5" s="350"/>
      <c r="SEB5" s="350"/>
      <c r="SEC5" s="350"/>
      <c r="SED5" s="350"/>
      <c r="SEE5" s="350"/>
      <c r="SEF5" s="350"/>
      <c r="SEG5" s="350"/>
      <c r="SEH5" s="350"/>
      <c r="SEI5" s="350"/>
      <c r="SEJ5" s="350"/>
      <c r="SEK5" s="350"/>
      <c r="SEL5" s="350"/>
      <c r="SEM5" s="350"/>
      <c r="SEN5" s="350"/>
      <c r="SEO5" s="350"/>
      <c r="SEP5" s="350"/>
      <c r="SEQ5" s="350"/>
      <c r="SER5" s="350"/>
      <c r="SES5" s="350"/>
      <c r="SET5" s="350"/>
      <c r="SEU5" s="350"/>
      <c r="SEV5" s="350"/>
      <c r="SEW5" s="350"/>
      <c r="SEX5" s="350"/>
      <c r="SEY5" s="350"/>
      <c r="SEZ5" s="350"/>
      <c r="SFA5" s="350"/>
      <c r="SFB5" s="350"/>
      <c r="SFC5" s="350"/>
      <c r="SFD5" s="350"/>
      <c r="SFE5" s="350"/>
      <c r="SFF5" s="350"/>
      <c r="SFG5" s="350"/>
      <c r="SFH5" s="350"/>
      <c r="SFI5" s="350"/>
      <c r="SFJ5" s="350"/>
      <c r="SFK5" s="350"/>
      <c r="SFL5" s="350"/>
      <c r="SFM5" s="350"/>
      <c r="SFN5" s="350"/>
      <c r="SFO5" s="350"/>
      <c r="SFP5" s="350"/>
      <c r="SFQ5" s="350"/>
      <c r="SFR5" s="350"/>
      <c r="SFS5" s="350"/>
      <c r="SFT5" s="350"/>
      <c r="SFU5" s="350"/>
      <c r="SFV5" s="350"/>
      <c r="SFW5" s="350"/>
      <c r="SFX5" s="350"/>
      <c r="SFY5" s="350"/>
      <c r="SFZ5" s="350"/>
      <c r="SGA5" s="350"/>
      <c r="SGB5" s="350"/>
      <c r="SGC5" s="350"/>
      <c r="SGD5" s="350"/>
      <c r="SGE5" s="350"/>
      <c r="SGF5" s="350"/>
      <c r="SGG5" s="350"/>
      <c r="SGH5" s="350"/>
      <c r="SGI5" s="350"/>
      <c r="SGJ5" s="350"/>
      <c r="SGK5" s="350"/>
      <c r="SGL5" s="350"/>
      <c r="SGM5" s="350"/>
      <c r="SGN5" s="350"/>
      <c r="SGO5" s="350"/>
      <c r="SGP5" s="350"/>
      <c r="SGQ5" s="350"/>
      <c r="SGR5" s="350"/>
      <c r="SGS5" s="350"/>
      <c r="SGT5" s="350"/>
      <c r="SGU5" s="350"/>
      <c r="SGV5" s="350"/>
      <c r="SGW5" s="350"/>
      <c r="SGX5" s="350"/>
      <c r="SGY5" s="350"/>
      <c r="SGZ5" s="350"/>
      <c r="SHA5" s="350"/>
      <c r="SHB5" s="350"/>
      <c r="SHC5" s="350"/>
      <c r="SHD5" s="350"/>
      <c r="SHE5" s="350"/>
      <c r="SHF5" s="350"/>
      <c r="SHG5" s="350"/>
      <c r="SHH5" s="350"/>
      <c r="SHI5" s="350"/>
      <c r="SHJ5" s="350"/>
      <c r="SHK5" s="350"/>
      <c r="SHL5" s="350"/>
      <c r="SHM5" s="350"/>
      <c r="SHN5" s="350"/>
      <c r="SHO5" s="350"/>
      <c r="SHP5" s="350"/>
      <c r="SHQ5" s="350"/>
      <c r="SHR5" s="350"/>
      <c r="SHS5" s="350"/>
      <c r="SHT5" s="350"/>
      <c r="SHU5" s="350"/>
      <c r="SHV5" s="350"/>
      <c r="SHW5" s="350"/>
      <c r="SHX5" s="350"/>
      <c r="SHY5" s="350"/>
      <c r="SHZ5" s="350"/>
      <c r="SIA5" s="350"/>
      <c r="SIB5" s="350"/>
      <c r="SIC5" s="350"/>
      <c r="SID5" s="350"/>
      <c r="SIE5" s="350"/>
      <c r="SIF5" s="350"/>
      <c r="SIG5" s="350"/>
      <c r="SIH5" s="350"/>
      <c r="SII5" s="350"/>
      <c r="SIJ5" s="350"/>
      <c r="SIK5" s="350"/>
      <c r="SIL5" s="350"/>
      <c r="SIM5" s="350"/>
      <c r="SIN5" s="350"/>
      <c r="SIO5" s="350"/>
      <c r="SIP5" s="350"/>
      <c r="SIQ5" s="350"/>
      <c r="SIR5" s="350"/>
      <c r="SIS5" s="350"/>
      <c r="SIT5" s="350"/>
      <c r="SIU5" s="350"/>
      <c r="SIV5" s="350"/>
      <c r="SIW5" s="350"/>
      <c r="SIX5" s="350"/>
      <c r="SIY5" s="350"/>
      <c r="SIZ5" s="350"/>
      <c r="SJA5" s="350"/>
      <c r="SJB5" s="350"/>
      <c r="SJC5" s="350"/>
      <c r="SJD5" s="350"/>
      <c r="SJE5" s="350"/>
      <c r="SJF5" s="350"/>
      <c r="SJG5" s="350"/>
      <c r="SJH5" s="350"/>
      <c r="SJI5" s="350"/>
      <c r="SJJ5" s="350"/>
      <c r="SJK5" s="350"/>
      <c r="SJL5" s="350"/>
      <c r="SJM5" s="350"/>
      <c r="SJN5" s="350"/>
      <c r="SJO5" s="350"/>
      <c r="SJP5" s="350"/>
      <c r="SJQ5" s="350"/>
      <c r="SJR5" s="350"/>
      <c r="SJS5" s="350"/>
      <c r="SJT5" s="350"/>
      <c r="SJU5" s="350"/>
      <c r="SJV5" s="350"/>
      <c r="SJW5" s="350"/>
      <c r="SJX5" s="350"/>
      <c r="SJY5" s="350"/>
      <c r="SJZ5" s="350"/>
      <c r="SKA5" s="350"/>
      <c r="SKB5" s="350"/>
      <c r="SKC5" s="350"/>
      <c r="SKD5" s="350"/>
      <c r="SKE5" s="350"/>
      <c r="SKF5" s="350"/>
      <c r="SKG5" s="350"/>
      <c r="SKH5" s="350"/>
      <c r="SKI5" s="350"/>
      <c r="SKJ5" s="350"/>
      <c r="SKK5" s="350"/>
      <c r="SKL5" s="350"/>
      <c r="SKM5" s="350"/>
      <c r="SKN5" s="350"/>
      <c r="SKO5" s="350"/>
      <c r="SKP5" s="350"/>
      <c r="SKQ5" s="350"/>
      <c r="SKR5" s="350"/>
      <c r="SKS5" s="350"/>
      <c r="SKT5" s="350"/>
      <c r="SKU5" s="350"/>
      <c r="SKV5" s="350"/>
      <c r="SKW5" s="350"/>
      <c r="SKX5" s="350"/>
      <c r="SKY5" s="350"/>
      <c r="SKZ5" s="350"/>
      <c r="SLA5" s="350"/>
      <c r="SLB5" s="350"/>
      <c r="SLC5" s="350"/>
      <c r="SLD5" s="350"/>
      <c r="SLE5" s="350"/>
      <c r="SLF5" s="350"/>
      <c r="SLG5" s="350"/>
      <c r="SLH5" s="350"/>
      <c r="SLI5" s="350"/>
      <c r="SLJ5" s="350"/>
      <c r="SLK5" s="350"/>
      <c r="SLL5" s="350"/>
      <c r="SLM5" s="350"/>
      <c r="SLN5" s="350"/>
      <c r="SLO5" s="350"/>
      <c r="SLP5" s="350"/>
      <c r="SLQ5" s="350"/>
      <c r="SLR5" s="350"/>
      <c r="SLS5" s="350"/>
      <c r="SLT5" s="350"/>
      <c r="SLU5" s="350"/>
      <c r="SLV5" s="350"/>
      <c r="SLW5" s="350"/>
      <c r="SLX5" s="350"/>
      <c r="SLY5" s="350"/>
      <c r="SLZ5" s="350"/>
      <c r="SMA5" s="350"/>
      <c r="SMB5" s="350"/>
      <c r="SMC5" s="350"/>
      <c r="SMD5" s="350"/>
      <c r="SME5" s="350"/>
      <c r="SMF5" s="350"/>
      <c r="SMG5" s="350"/>
      <c r="SMH5" s="350"/>
      <c r="SMI5" s="350"/>
      <c r="SMJ5" s="350"/>
      <c r="SMK5" s="350"/>
      <c r="SML5" s="350"/>
      <c r="SMM5" s="350"/>
      <c r="SMN5" s="350"/>
      <c r="SMO5" s="350"/>
      <c r="SMP5" s="350"/>
      <c r="SMQ5" s="350"/>
      <c r="SMR5" s="350"/>
      <c r="SMS5" s="350"/>
      <c r="SMT5" s="350"/>
      <c r="SMU5" s="350"/>
      <c r="SMV5" s="350"/>
      <c r="SMW5" s="350"/>
      <c r="SMX5" s="350"/>
      <c r="SMY5" s="350"/>
      <c r="SMZ5" s="350"/>
      <c r="SNA5" s="350"/>
      <c r="SNB5" s="350"/>
      <c r="SNC5" s="350"/>
      <c r="SND5" s="350"/>
      <c r="SNE5" s="350"/>
      <c r="SNF5" s="350"/>
      <c r="SNG5" s="350"/>
      <c r="SNH5" s="350"/>
      <c r="SNI5" s="350"/>
      <c r="SNJ5" s="350"/>
      <c r="SNK5" s="350"/>
      <c r="SNL5" s="350"/>
      <c r="SNM5" s="350"/>
      <c r="SNN5" s="350"/>
      <c r="SNO5" s="350"/>
      <c r="SNP5" s="350"/>
      <c r="SNQ5" s="350"/>
      <c r="SNR5" s="350"/>
      <c r="SNS5" s="350"/>
      <c r="SNT5" s="350"/>
      <c r="SNU5" s="350"/>
      <c r="SNV5" s="350"/>
      <c r="SNW5" s="350"/>
      <c r="SNX5" s="350"/>
      <c r="SNY5" s="350"/>
      <c r="SNZ5" s="350"/>
      <c r="SOA5" s="350"/>
      <c r="SOB5" s="350"/>
      <c r="SOC5" s="350"/>
      <c r="SOD5" s="350"/>
      <c r="SOE5" s="350"/>
      <c r="SOF5" s="350"/>
      <c r="SOG5" s="350"/>
      <c r="SOH5" s="350"/>
      <c r="SOI5" s="350"/>
      <c r="SOJ5" s="350"/>
      <c r="SOK5" s="350"/>
      <c r="SOL5" s="350"/>
      <c r="SOM5" s="350"/>
      <c r="SON5" s="350"/>
      <c r="SOO5" s="350"/>
      <c r="SOP5" s="350"/>
      <c r="SOQ5" s="350"/>
      <c r="SOR5" s="350"/>
      <c r="SOS5" s="350"/>
      <c r="SOT5" s="350"/>
      <c r="SOU5" s="350"/>
      <c r="SOV5" s="350"/>
      <c r="SOW5" s="350"/>
      <c r="SOX5" s="350"/>
      <c r="SOY5" s="350"/>
      <c r="SOZ5" s="350"/>
      <c r="SPA5" s="350"/>
      <c r="SPB5" s="350"/>
      <c r="SPC5" s="350"/>
      <c r="SPD5" s="350"/>
      <c r="SPE5" s="350"/>
      <c r="SPF5" s="350"/>
      <c r="SPG5" s="350"/>
      <c r="SPH5" s="350"/>
      <c r="SPI5" s="350"/>
      <c r="SPJ5" s="350"/>
      <c r="SPK5" s="350"/>
      <c r="SPL5" s="350"/>
      <c r="SPM5" s="350"/>
      <c r="SPN5" s="350"/>
      <c r="SPO5" s="350"/>
      <c r="SPP5" s="350"/>
      <c r="SPQ5" s="350"/>
      <c r="SPR5" s="350"/>
      <c r="SPS5" s="350"/>
      <c r="SPT5" s="350"/>
      <c r="SPU5" s="350"/>
      <c r="SPV5" s="350"/>
      <c r="SPW5" s="350"/>
      <c r="SPX5" s="350"/>
      <c r="SPY5" s="350"/>
      <c r="SPZ5" s="350"/>
      <c r="SQA5" s="350"/>
      <c r="SQB5" s="350"/>
      <c r="SQC5" s="350"/>
      <c r="SQD5" s="350"/>
      <c r="SQE5" s="350"/>
      <c r="SQF5" s="350"/>
      <c r="SQG5" s="350"/>
      <c r="SQH5" s="350"/>
      <c r="SQI5" s="350"/>
      <c r="SQJ5" s="350"/>
      <c r="SQK5" s="350"/>
      <c r="SQL5" s="350"/>
      <c r="SQM5" s="350"/>
      <c r="SQN5" s="350"/>
      <c r="SQO5" s="350"/>
      <c r="SQP5" s="350"/>
      <c r="SQQ5" s="350"/>
      <c r="SQR5" s="350"/>
      <c r="SQS5" s="350"/>
      <c r="SQT5" s="350"/>
      <c r="SQU5" s="350"/>
      <c r="SQV5" s="350"/>
      <c r="SQW5" s="350"/>
      <c r="SQX5" s="350"/>
      <c r="SQY5" s="350"/>
      <c r="SQZ5" s="350"/>
      <c r="SRA5" s="350"/>
      <c r="SRB5" s="350"/>
      <c r="SRC5" s="350"/>
      <c r="SRD5" s="350"/>
      <c r="SRE5" s="350"/>
      <c r="SRF5" s="350"/>
      <c r="SRG5" s="350"/>
      <c r="SRH5" s="350"/>
      <c r="SRI5" s="350"/>
      <c r="SRJ5" s="350"/>
      <c r="SRK5" s="350"/>
      <c r="SRL5" s="350"/>
      <c r="SRM5" s="350"/>
      <c r="SRN5" s="350"/>
      <c r="SRO5" s="350"/>
      <c r="SRP5" s="350"/>
      <c r="SRQ5" s="350"/>
      <c r="SRR5" s="350"/>
      <c r="SRS5" s="350"/>
      <c r="SRT5" s="350"/>
      <c r="SRU5" s="350"/>
      <c r="SRV5" s="350"/>
      <c r="SRW5" s="350"/>
      <c r="SRX5" s="350"/>
      <c r="SRY5" s="350"/>
      <c r="SRZ5" s="350"/>
      <c r="SSA5" s="350"/>
      <c r="SSB5" s="350"/>
      <c r="SSC5" s="350"/>
      <c r="SSD5" s="350"/>
      <c r="SSE5" s="350"/>
      <c r="SSF5" s="350"/>
      <c r="SSG5" s="350"/>
      <c r="SSH5" s="350"/>
      <c r="SSI5" s="350"/>
      <c r="SSJ5" s="350"/>
      <c r="SSK5" s="350"/>
      <c r="SSL5" s="350"/>
      <c r="SSM5" s="350"/>
      <c r="SSN5" s="350"/>
      <c r="SSO5" s="350"/>
      <c r="SSP5" s="350"/>
      <c r="SSQ5" s="350"/>
      <c r="SSR5" s="350"/>
      <c r="SSS5" s="350"/>
      <c r="SST5" s="350"/>
      <c r="SSU5" s="350"/>
      <c r="SSV5" s="350"/>
      <c r="SSW5" s="350"/>
      <c r="SSX5" s="350"/>
      <c r="SSY5" s="350"/>
      <c r="SSZ5" s="350"/>
      <c r="STA5" s="350"/>
      <c r="STB5" s="350"/>
      <c r="STC5" s="350"/>
      <c r="STD5" s="350"/>
      <c r="STE5" s="350"/>
      <c r="STF5" s="350"/>
      <c r="STG5" s="350"/>
      <c r="STH5" s="350"/>
      <c r="STI5" s="350"/>
      <c r="STJ5" s="350"/>
      <c r="STK5" s="350"/>
      <c r="STL5" s="350"/>
      <c r="STM5" s="350"/>
      <c r="STN5" s="350"/>
      <c r="STO5" s="350"/>
      <c r="STP5" s="350"/>
      <c r="STQ5" s="350"/>
      <c r="STR5" s="350"/>
      <c r="STS5" s="350"/>
      <c r="STT5" s="350"/>
      <c r="STU5" s="350"/>
      <c r="STV5" s="350"/>
      <c r="STW5" s="350"/>
      <c r="STX5" s="350"/>
      <c r="STY5" s="350"/>
      <c r="STZ5" s="350"/>
      <c r="SUA5" s="350"/>
      <c r="SUB5" s="350"/>
      <c r="SUC5" s="350"/>
      <c r="SUD5" s="350"/>
      <c r="SUE5" s="350"/>
      <c r="SUF5" s="350"/>
      <c r="SUG5" s="350"/>
      <c r="SUH5" s="350"/>
      <c r="SUI5" s="350"/>
      <c r="SUJ5" s="350"/>
      <c r="SUK5" s="350"/>
      <c r="SUL5" s="350"/>
      <c r="SUM5" s="350"/>
      <c r="SUN5" s="350"/>
      <c r="SUO5" s="350"/>
      <c r="SUP5" s="350"/>
      <c r="SUQ5" s="350"/>
      <c r="SUR5" s="350"/>
      <c r="SUS5" s="350"/>
      <c r="SUT5" s="350"/>
      <c r="SUU5" s="350"/>
      <c r="SUV5" s="350"/>
      <c r="SUW5" s="350"/>
      <c r="SUX5" s="350"/>
      <c r="SUY5" s="350"/>
      <c r="SUZ5" s="350"/>
      <c r="SVA5" s="350"/>
      <c r="SVB5" s="350"/>
      <c r="SVC5" s="350"/>
      <c r="SVD5" s="350"/>
      <c r="SVE5" s="350"/>
      <c r="SVF5" s="350"/>
      <c r="SVG5" s="350"/>
      <c r="SVH5" s="350"/>
      <c r="SVI5" s="350"/>
      <c r="SVJ5" s="350"/>
      <c r="SVK5" s="350"/>
      <c r="SVL5" s="350"/>
      <c r="SVM5" s="350"/>
      <c r="SVN5" s="350"/>
      <c r="SVO5" s="350"/>
      <c r="SVP5" s="350"/>
      <c r="SVQ5" s="350"/>
      <c r="SVR5" s="350"/>
      <c r="SVS5" s="350"/>
      <c r="SVT5" s="350"/>
      <c r="SVU5" s="350"/>
      <c r="SVV5" s="350"/>
      <c r="SVW5" s="350"/>
      <c r="SVX5" s="350"/>
      <c r="SVY5" s="350"/>
      <c r="SVZ5" s="350"/>
      <c r="SWA5" s="350"/>
      <c r="SWB5" s="350"/>
      <c r="SWC5" s="350"/>
      <c r="SWD5" s="350"/>
      <c r="SWE5" s="350"/>
      <c r="SWF5" s="350"/>
      <c r="SWG5" s="350"/>
      <c r="SWH5" s="350"/>
      <c r="SWI5" s="350"/>
      <c r="SWJ5" s="350"/>
      <c r="SWK5" s="350"/>
      <c r="SWL5" s="350"/>
      <c r="SWM5" s="350"/>
      <c r="SWN5" s="350"/>
      <c r="SWO5" s="350"/>
      <c r="SWP5" s="350"/>
      <c r="SWQ5" s="350"/>
      <c r="SWR5" s="350"/>
      <c r="SWS5" s="350"/>
      <c r="SWT5" s="350"/>
      <c r="SWU5" s="350"/>
      <c r="SWV5" s="350"/>
      <c r="SWW5" s="350"/>
      <c r="SWX5" s="350"/>
      <c r="SWY5" s="350"/>
      <c r="SWZ5" s="350"/>
      <c r="SXA5" s="350"/>
      <c r="SXB5" s="350"/>
      <c r="SXC5" s="350"/>
      <c r="SXD5" s="350"/>
      <c r="SXE5" s="350"/>
      <c r="SXF5" s="350"/>
      <c r="SXG5" s="350"/>
      <c r="SXH5" s="350"/>
      <c r="SXI5" s="350"/>
      <c r="SXJ5" s="350"/>
      <c r="SXK5" s="350"/>
      <c r="SXL5" s="350"/>
      <c r="SXM5" s="350"/>
      <c r="SXN5" s="350"/>
      <c r="SXO5" s="350"/>
      <c r="SXP5" s="350"/>
      <c r="SXQ5" s="350"/>
      <c r="SXR5" s="350"/>
      <c r="SXS5" s="350"/>
      <c r="SXT5" s="350"/>
      <c r="SXU5" s="350"/>
      <c r="SXV5" s="350"/>
      <c r="SXW5" s="350"/>
      <c r="SXX5" s="350"/>
      <c r="SXY5" s="350"/>
      <c r="SXZ5" s="350"/>
      <c r="SYA5" s="350"/>
      <c r="SYB5" s="350"/>
      <c r="SYC5" s="350"/>
      <c r="SYD5" s="350"/>
      <c r="SYE5" s="350"/>
      <c r="SYF5" s="350"/>
      <c r="SYG5" s="350"/>
      <c r="SYH5" s="350"/>
      <c r="SYI5" s="350"/>
      <c r="SYJ5" s="350"/>
      <c r="SYK5" s="350"/>
      <c r="SYL5" s="350"/>
      <c r="SYM5" s="350"/>
      <c r="SYN5" s="350"/>
      <c r="SYO5" s="350"/>
      <c r="SYP5" s="350"/>
      <c r="SYQ5" s="350"/>
      <c r="SYR5" s="350"/>
      <c r="SYS5" s="350"/>
      <c r="SYT5" s="350"/>
      <c r="SYU5" s="350"/>
      <c r="SYV5" s="350"/>
      <c r="SYW5" s="350"/>
      <c r="SYX5" s="350"/>
      <c r="SYY5" s="350"/>
      <c r="SYZ5" s="350"/>
      <c r="SZA5" s="350"/>
      <c r="SZB5" s="350"/>
      <c r="SZC5" s="350"/>
      <c r="SZD5" s="350"/>
      <c r="SZE5" s="350"/>
      <c r="SZF5" s="350"/>
      <c r="SZG5" s="350"/>
      <c r="SZH5" s="350"/>
      <c r="SZI5" s="350"/>
      <c r="SZJ5" s="350"/>
      <c r="SZK5" s="350"/>
      <c r="SZL5" s="350"/>
      <c r="SZM5" s="350"/>
      <c r="SZN5" s="350"/>
      <c r="SZO5" s="350"/>
      <c r="SZP5" s="350"/>
      <c r="SZQ5" s="350"/>
      <c r="SZR5" s="350"/>
      <c r="SZS5" s="350"/>
      <c r="SZT5" s="350"/>
      <c r="SZU5" s="350"/>
      <c r="SZV5" s="350"/>
      <c r="SZW5" s="350"/>
      <c r="SZX5" s="350"/>
      <c r="SZY5" s="350"/>
      <c r="SZZ5" s="350"/>
      <c r="TAA5" s="350"/>
      <c r="TAB5" s="350"/>
      <c r="TAC5" s="350"/>
      <c r="TAD5" s="350"/>
      <c r="TAE5" s="350"/>
      <c r="TAF5" s="350"/>
      <c r="TAG5" s="350"/>
      <c r="TAH5" s="350"/>
      <c r="TAI5" s="350"/>
      <c r="TAJ5" s="350"/>
      <c r="TAK5" s="350"/>
      <c r="TAL5" s="350"/>
      <c r="TAM5" s="350"/>
      <c r="TAN5" s="350"/>
      <c r="TAO5" s="350"/>
      <c r="TAP5" s="350"/>
      <c r="TAQ5" s="350"/>
      <c r="TAR5" s="350"/>
      <c r="TAS5" s="350"/>
      <c r="TAT5" s="350"/>
      <c r="TAU5" s="350"/>
      <c r="TAV5" s="350"/>
      <c r="TAW5" s="350"/>
      <c r="TAX5" s="350"/>
      <c r="TAY5" s="350"/>
      <c r="TAZ5" s="350"/>
      <c r="TBA5" s="350"/>
      <c r="TBB5" s="350"/>
      <c r="TBC5" s="350"/>
      <c r="TBD5" s="350"/>
      <c r="TBE5" s="350"/>
      <c r="TBF5" s="350"/>
      <c r="TBG5" s="350"/>
      <c r="TBH5" s="350"/>
      <c r="TBI5" s="350"/>
      <c r="TBJ5" s="350"/>
      <c r="TBK5" s="350"/>
      <c r="TBL5" s="350"/>
      <c r="TBM5" s="350"/>
      <c r="TBN5" s="350"/>
      <c r="TBO5" s="350"/>
      <c r="TBP5" s="350"/>
      <c r="TBQ5" s="350"/>
      <c r="TBR5" s="350"/>
      <c r="TBS5" s="350"/>
      <c r="TBT5" s="350"/>
      <c r="TBU5" s="350"/>
      <c r="TBV5" s="350"/>
      <c r="TBW5" s="350"/>
      <c r="TBX5" s="350"/>
      <c r="TBY5" s="350"/>
      <c r="TBZ5" s="350"/>
      <c r="TCA5" s="350"/>
      <c r="TCB5" s="350"/>
      <c r="TCC5" s="350"/>
      <c r="TCD5" s="350"/>
      <c r="TCE5" s="350"/>
      <c r="TCF5" s="350"/>
      <c r="TCG5" s="350"/>
      <c r="TCH5" s="350"/>
      <c r="TCI5" s="350"/>
      <c r="TCJ5" s="350"/>
      <c r="TCK5" s="350"/>
      <c r="TCL5" s="350"/>
      <c r="TCM5" s="350"/>
      <c r="TCN5" s="350"/>
      <c r="TCO5" s="350"/>
      <c r="TCP5" s="350"/>
      <c r="TCQ5" s="350"/>
      <c r="TCR5" s="350"/>
      <c r="TCS5" s="350"/>
      <c r="TCT5" s="350"/>
      <c r="TCU5" s="350"/>
      <c r="TCV5" s="350"/>
      <c r="TCW5" s="350"/>
      <c r="TCX5" s="350"/>
      <c r="TCY5" s="350"/>
      <c r="TCZ5" s="350"/>
      <c r="TDA5" s="350"/>
      <c r="TDB5" s="350"/>
      <c r="TDC5" s="350"/>
      <c r="TDD5" s="350"/>
      <c r="TDE5" s="350"/>
      <c r="TDF5" s="350"/>
      <c r="TDG5" s="350"/>
      <c r="TDH5" s="350"/>
      <c r="TDI5" s="350"/>
      <c r="TDJ5" s="350"/>
      <c r="TDK5" s="350"/>
      <c r="TDL5" s="350"/>
      <c r="TDM5" s="350"/>
      <c r="TDN5" s="350"/>
      <c r="TDO5" s="350"/>
      <c r="TDP5" s="350"/>
      <c r="TDQ5" s="350"/>
      <c r="TDR5" s="350"/>
      <c r="TDS5" s="350"/>
      <c r="TDT5" s="350"/>
      <c r="TDU5" s="350"/>
      <c r="TDV5" s="350"/>
      <c r="TDW5" s="350"/>
      <c r="TDX5" s="350"/>
      <c r="TDY5" s="350"/>
      <c r="TDZ5" s="350"/>
      <c r="TEA5" s="350"/>
      <c r="TEB5" s="350"/>
      <c r="TEC5" s="350"/>
      <c r="TED5" s="350"/>
      <c r="TEE5" s="350"/>
      <c r="TEF5" s="350"/>
      <c r="TEG5" s="350"/>
      <c r="TEH5" s="350"/>
      <c r="TEI5" s="350"/>
      <c r="TEJ5" s="350"/>
      <c r="TEK5" s="350"/>
      <c r="TEL5" s="350"/>
      <c r="TEM5" s="350"/>
      <c r="TEN5" s="350"/>
      <c r="TEO5" s="350"/>
      <c r="TEP5" s="350"/>
      <c r="TEQ5" s="350"/>
      <c r="TER5" s="350"/>
      <c r="TES5" s="350"/>
      <c r="TET5" s="350"/>
      <c r="TEU5" s="350"/>
      <c r="TEV5" s="350"/>
      <c r="TEW5" s="350"/>
      <c r="TEX5" s="350"/>
      <c r="TEY5" s="350"/>
      <c r="TEZ5" s="350"/>
      <c r="TFA5" s="350"/>
      <c r="TFB5" s="350"/>
      <c r="TFC5" s="350"/>
      <c r="TFD5" s="350"/>
      <c r="TFE5" s="350"/>
      <c r="TFF5" s="350"/>
      <c r="TFG5" s="350"/>
      <c r="TFH5" s="350"/>
      <c r="TFI5" s="350"/>
      <c r="TFJ5" s="350"/>
      <c r="TFK5" s="350"/>
      <c r="TFL5" s="350"/>
      <c r="TFM5" s="350"/>
      <c r="TFN5" s="350"/>
      <c r="TFO5" s="350"/>
      <c r="TFP5" s="350"/>
      <c r="TFQ5" s="350"/>
      <c r="TFR5" s="350"/>
      <c r="TFS5" s="350"/>
      <c r="TFT5" s="350"/>
      <c r="TFU5" s="350"/>
      <c r="TFV5" s="350"/>
      <c r="TFW5" s="350"/>
      <c r="TFX5" s="350"/>
      <c r="TFY5" s="350"/>
      <c r="TFZ5" s="350"/>
      <c r="TGA5" s="350"/>
      <c r="TGB5" s="350"/>
      <c r="TGC5" s="350"/>
      <c r="TGD5" s="350"/>
      <c r="TGE5" s="350"/>
      <c r="TGF5" s="350"/>
      <c r="TGG5" s="350"/>
      <c r="TGH5" s="350"/>
      <c r="TGI5" s="350"/>
      <c r="TGJ5" s="350"/>
      <c r="TGK5" s="350"/>
      <c r="TGL5" s="350"/>
      <c r="TGM5" s="350"/>
      <c r="TGN5" s="350"/>
      <c r="TGO5" s="350"/>
      <c r="TGP5" s="350"/>
      <c r="TGQ5" s="350"/>
      <c r="TGR5" s="350"/>
      <c r="TGS5" s="350"/>
      <c r="TGT5" s="350"/>
      <c r="TGU5" s="350"/>
      <c r="TGV5" s="350"/>
      <c r="TGW5" s="350"/>
      <c r="TGX5" s="350"/>
      <c r="TGY5" s="350"/>
      <c r="TGZ5" s="350"/>
      <c r="THA5" s="350"/>
      <c r="THB5" s="350"/>
      <c r="THC5" s="350"/>
      <c r="THD5" s="350"/>
      <c r="THE5" s="350"/>
      <c r="THF5" s="350"/>
      <c r="THG5" s="350"/>
      <c r="THH5" s="350"/>
      <c r="THI5" s="350"/>
      <c r="THJ5" s="350"/>
      <c r="THK5" s="350"/>
      <c r="THL5" s="350"/>
      <c r="THM5" s="350"/>
      <c r="THN5" s="350"/>
      <c r="THO5" s="350"/>
      <c r="THP5" s="350"/>
      <c r="THQ5" s="350"/>
      <c r="THR5" s="350"/>
      <c r="THS5" s="350"/>
      <c r="THT5" s="350"/>
      <c r="THU5" s="350"/>
      <c r="THV5" s="350"/>
      <c r="THW5" s="350"/>
      <c r="THX5" s="350"/>
      <c r="THY5" s="350"/>
      <c r="THZ5" s="350"/>
      <c r="TIA5" s="350"/>
      <c r="TIB5" s="350"/>
      <c r="TIC5" s="350"/>
      <c r="TID5" s="350"/>
      <c r="TIE5" s="350"/>
      <c r="TIF5" s="350"/>
      <c r="TIG5" s="350"/>
      <c r="TIH5" s="350"/>
      <c r="TII5" s="350"/>
      <c r="TIJ5" s="350"/>
      <c r="TIK5" s="350"/>
      <c r="TIL5" s="350"/>
      <c r="TIM5" s="350"/>
      <c r="TIN5" s="350"/>
      <c r="TIO5" s="350"/>
      <c r="TIP5" s="350"/>
      <c r="TIQ5" s="350"/>
      <c r="TIR5" s="350"/>
      <c r="TIS5" s="350"/>
      <c r="TIT5" s="350"/>
      <c r="TIU5" s="350"/>
      <c r="TIV5" s="350"/>
      <c r="TIW5" s="350"/>
      <c r="TIX5" s="350"/>
      <c r="TIY5" s="350"/>
      <c r="TIZ5" s="350"/>
      <c r="TJA5" s="350"/>
      <c r="TJB5" s="350"/>
      <c r="TJC5" s="350"/>
      <c r="TJD5" s="350"/>
      <c r="TJE5" s="350"/>
      <c r="TJF5" s="350"/>
      <c r="TJG5" s="350"/>
      <c r="TJH5" s="350"/>
      <c r="TJI5" s="350"/>
      <c r="TJJ5" s="350"/>
      <c r="TJK5" s="350"/>
      <c r="TJL5" s="350"/>
      <c r="TJM5" s="350"/>
      <c r="TJN5" s="350"/>
      <c r="TJO5" s="350"/>
      <c r="TJP5" s="350"/>
      <c r="TJQ5" s="350"/>
      <c r="TJR5" s="350"/>
      <c r="TJS5" s="350"/>
      <c r="TJT5" s="350"/>
      <c r="TJU5" s="350"/>
      <c r="TJV5" s="350"/>
      <c r="TJW5" s="350"/>
      <c r="TJX5" s="350"/>
      <c r="TJY5" s="350"/>
      <c r="TJZ5" s="350"/>
      <c r="TKA5" s="350"/>
      <c r="TKB5" s="350"/>
      <c r="TKC5" s="350"/>
      <c r="TKD5" s="350"/>
      <c r="TKE5" s="350"/>
      <c r="TKF5" s="350"/>
      <c r="TKG5" s="350"/>
      <c r="TKH5" s="350"/>
      <c r="TKI5" s="350"/>
      <c r="TKJ5" s="350"/>
      <c r="TKK5" s="350"/>
      <c r="TKL5" s="350"/>
      <c r="TKM5" s="350"/>
      <c r="TKN5" s="350"/>
      <c r="TKO5" s="350"/>
      <c r="TKP5" s="350"/>
      <c r="TKQ5" s="350"/>
      <c r="TKR5" s="350"/>
      <c r="TKS5" s="350"/>
      <c r="TKT5" s="350"/>
      <c r="TKU5" s="350"/>
      <c r="TKV5" s="350"/>
      <c r="TKW5" s="350"/>
      <c r="TKX5" s="350"/>
      <c r="TKY5" s="350"/>
      <c r="TKZ5" s="350"/>
      <c r="TLA5" s="350"/>
      <c r="TLB5" s="350"/>
      <c r="TLC5" s="350"/>
      <c r="TLD5" s="350"/>
      <c r="TLE5" s="350"/>
      <c r="TLF5" s="350"/>
      <c r="TLG5" s="350"/>
      <c r="TLH5" s="350"/>
      <c r="TLI5" s="350"/>
      <c r="TLJ5" s="350"/>
      <c r="TLK5" s="350"/>
      <c r="TLL5" s="350"/>
      <c r="TLM5" s="350"/>
      <c r="TLN5" s="350"/>
      <c r="TLO5" s="350"/>
      <c r="TLP5" s="350"/>
      <c r="TLQ5" s="350"/>
      <c r="TLR5" s="350"/>
      <c r="TLS5" s="350"/>
      <c r="TLT5" s="350"/>
      <c r="TLU5" s="350"/>
      <c r="TLV5" s="350"/>
      <c r="TLW5" s="350"/>
      <c r="TLX5" s="350"/>
      <c r="TLY5" s="350"/>
      <c r="TLZ5" s="350"/>
      <c r="TMA5" s="350"/>
      <c r="TMB5" s="350"/>
      <c r="TMC5" s="350"/>
      <c r="TMD5" s="350"/>
      <c r="TME5" s="350"/>
      <c r="TMF5" s="350"/>
      <c r="TMG5" s="350"/>
      <c r="TMH5" s="350"/>
      <c r="TMI5" s="350"/>
      <c r="TMJ5" s="350"/>
      <c r="TMK5" s="350"/>
      <c r="TML5" s="350"/>
      <c r="TMM5" s="350"/>
      <c r="TMN5" s="350"/>
      <c r="TMO5" s="350"/>
      <c r="TMP5" s="350"/>
      <c r="TMQ5" s="350"/>
      <c r="TMR5" s="350"/>
      <c r="TMS5" s="350"/>
      <c r="TMT5" s="350"/>
      <c r="TMU5" s="350"/>
      <c r="TMV5" s="350"/>
      <c r="TMW5" s="350"/>
      <c r="TMX5" s="350"/>
      <c r="TMY5" s="350"/>
      <c r="TMZ5" s="350"/>
      <c r="TNA5" s="350"/>
      <c r="TNB5" s="350"/>
      <c r="TNC5" s="350"/>
      <c r="TND5" s="350"/>
      <c r="TNE5" s="350"/>
      <c r="TNF5" s="350"/>
      <c r="TNG5" s="350"/>
      <c r="TNH5" s="350"/>
      <c r="TNI5" s="350"/>
      <c r="TNJ5" s="350"/>
      <c r="TNK5" s="350"/>
      <c r="TNL5" s="350"/>
      <c r="TNM5" s="350"/>
      <c r="TNN5" s="350"/>
      <c r="TNO5" s="350"/>
      <c r="TNP5" s="350"/>
      <c r="TNQ5" s="350"/>
      <c r="TNR5" s="350"/>
      <c r="TNS5" s="350"/>
      <c r="TNT5" s="350"/>
      <c r="TNU5" s="350"/>
      <c r="TNV5" s="350"/>
      <c r="TNW5" s="350"/>
      <c r="TNX5" s="350"/>
      <c r="TNY5" s="350"/>
      <c r="TNZ5" s="350"/>
      <c r="TOA5" s="350"/>
      <c r="TOB5" s="350"/>
      <c r="TOC5" s="350"/>
      <c r="TOD5" s="350"/>
      <c r="TOE5" s="350"/>
      <c r="TOF5" s="350"/>
      <c r="TOG5" s="350"/>
      <c r="TOH5" s="350"/>
      <c r="TOI5" s="350"/>
      <c r="TOJ5" s="350"/>
      <c r="TOK5" s="350"/>
      <c r="TOL5" s="350"/>
      <c r="TOM5" s="350"/>
      <c r="TON5" s="350"/>
      <c r="TOO5" s="350"/>
      <c r="TOP5" s="350"/>
      <c r="TOQ5" s="350"/>
      <c r="TOR5" s="350"/>
      <c r="TOS5" s="350"/>
      <c r="TOT5" s="350"/>
      <c r="TOU5" s="350"/>
      <c r="TOV5" s="350"/>
      <c r="TOW5" s="350"/>
      <c r="TOX5" s="350"/>
      <c r="TOY5" s="350"/>
      <c r="TOZ5" s="350"/>
      <c r="TPA5" s="350"/>
      <c r="TPB5" s="350"/>
      <c r="TPC5" s="350"/>
      <c r="TPD5" s="350"/>
      <c r="TPE5" s="350"/>
      <c r="TPF5" s="350"/>
      <c r="TPG5" s="350"/>
      <c r="TPH5" s="350"/>
      <c r="TPI5" s="350"/>
      <c r="TPJ5" s="350"/>
      <c r="TPK5" s="350"/>
      <c r="TPL5" s="350"/>
      <c r="TPM5" s="350"/>
      <c r="TPN5" s="350"/>
      <c r="TPO5" s="350"/>
      <c r="TPP5" s="350"/>
      <c r="TPQ5" s="350"/>
      <c r="TPR5" s="350"/>
      <c r="TPS5" s="350"/>
      <c r="TPT5" s="350"/>
      <c r="TPU5" s="350"/>
      <c r="TPV5" s="350"/>
      <c r="TPW5" s="350"/>
      <c r="TPX5" s="350"/>
      <c r="TPY5" s="350"/>
      <c r="TPZ5" s="350"/>
      <c r="TQA5" s="350"/>
      <c r="TQB5" s="350"/>
      <c r="TQC5" s="350"/>
      <c r="TQD5" s="350"/>
      <c r="TQE5" s="350"/>
      <c r="TQF5" s="350"/>
      <c r="TQG5" s="350"/>
      <c r="TQH5" s="350"/>
      <c r="TQI5" s="350"/>
      <c r="TQJ5" s="350"/>
      <c r="TQK5" s="350"/>
      <c r="TQL5" s="350"/>
      <c r="TQM5" s="350"/>
      <c r="TQN5" s="350"/>
      <c r="TQO5" s="350"/>
      <c r="TQP5" s="350"/>
      <c r="TQQ5" s="350"/>
      <c r="TQR5" s="350"/>
      <c r="TQS5" s="350"/>
      <c r="TQT5" s="350"/>
      <c r="TQU5" s="350"/>
      <c r="TQV5" s="350"/>
      <c r="TQW5" s="350"/>
      <c r="TQX5" s="350"/>
      <c r="TQY5" s="350"/>
      <c r="TQZ5" s="350"/>
      <c r="TRA5" s="350"/>
      <c r="TRB5" s="350"/>
      <c r="TRC5" s="350"/>
      <c r="TRD5" s="350"/>
      <c r="TRE5" s="350"/>
      <c r="TRF5" s="350"/>
      <c r="TRG5" s="350"/>
      <c r="TRH5" s="350"/>
      <c r="TRI5" s="350"/>
      <c r="TRJ5" s="350"/>
      <c r="TRK5" s="350"/>
      <c r="TRL5" s="350"/>
      <c r="TRM5" s="350"/>
      <c r="TRN5" s="350"/>
      <c r="TRO5" s="350"/>
      <c r="TRP5" s="350"/>
      <c r="TRQ5" s="350"/>
      <c r="TRR5" s="350"/>
      <c r="TRS5" s="350"/>
      <c r="TRT5" s="350"/>
      <c r="TRU5" s="350"/>
      <c r="TRV5" s="350"/>
      <c r="TRW5" s="350"/>
      <c r="TRX5" s="350"/>
      <c r="TRY5" s="350"/>
      <c r="TRZ5" s="350"/>
      <c r="TSA5" s="350"/>
      <c r="TSB5" s="350"/>
      <c r="TSC5" s="350"/>
      <c r="TSD5" s="350"/>
      <c r="TSE5" s="350"/>
      <c r="TSF5" s="350"/>
      <c r="TSG5" s="350"/>
      <c r="TSH5" s="350"/>
      <c r="TSI5" s="350"/>
      <c r="TSJ5" s="350"/>
      <c r="TSK5" s="350"/>
      <c r="TSL5" s="350"/>
      <c r="TSM5" s="350"/>
      <c r="TSN5" s="350"/>
      <c r="TSO5" s="350"/>
      <c r="TSP5" s="350"/>
      <c r="TSQ5" s="350"/>
      <c r="TSR5" s="350"/>
      <c r="TSS5" s="350"/>
      <c r="TST5" s="350"/>
      <c r="TSU5" s="350"/>
      <c r="TSV5" s="350"/>
      <c r="TSW5" s="350"/>
      <c r="TSX5" s="350"/>
      <c r="TSY5" s="350"/>
      <c r="TSZ5" s="350"/>
      <c r="TTA5" s="350"/>
      <c r="TTB5" s="350"/>
      <c r="TTC5" s="350"/>
      <c r="TTD5" s="350"/>
      <c r="TTE5" s="350"/>
      <c r="TTF5" s="350"/>
      <c r="TTG5" s="350"/>
      <c r="TTH5" s="350"/>
      <c r="TTI5" s="350"/>
      <c r="TTJ5" s="350"/>
      <c r="TTK5" s="350"/>
      <c r="TTL5" s="350"/>
      <c r="TTM5" s="350"/>
      <c r="TTN5" s="350"/>
      <c r="TTO5" s="350"/>
      <c r="TTP5" s="350"/>
      <c r="TTQ5" s="350"/>
      <c r="TTR5" s="350"/>
      <c r="TTS5" s="350"/>
      <c r="TTT5" s="350"/>
      <c r="TTU5" s="350"/>
      <c r="TTV5" s="350"/>
      <c r="TTW5" s="350"/>
      <c r="TTX5" s="350"/>
      <c r="TTY5" s="350"/>
      <c r="TTZ5" s="350"/>
      <c r="TUA5" s="350"/>
      <c r="TUB5" s="350"/>
      <c r="TUC5" s="350"/>
      <c r="TUD5" s="350"/>
      <c r="TUE5" s="350"/>
      <c r="TUF5" s="350"/>
      <c r="TUG5" s="350"/>
      <c r="TUH5" s="350"/>
      <c r="TUI5" s="350"/>
      <c r="TUJ5" s="350"/>
      <c r="TUK5" s="350"/>
      <c r="TUL5" s="350"/>
      <c r="TUM5" s="350"/>
      <c r="TUN5" s="350"/>
      <c r="TUO5" s="350"/>
      <c r="TUP5" s="350"/>
      <c r="TUQ5" s="350"/>
      <c r="TUR5" s="350"/>
      <c r="TUS5" s="350"/>
      <c r="TUT5" s="350"/>
      <c r="TUU5" s="350"/>
      <c r="TUV5" s="350"/>
      <c r="TUW5" s="350"/>
      <c r="TUX5" s="350"/>
      <c r="TUY5" s="350"/>
      <c r="TUZ5" s="350"/>
      <c r="TVA5" s="350"/>
      <c r="TVB5" s="350"/>
      <c r="TVC5" s="350"/>
      <c r="TVD5" s="350"/>
      <c r="TVE5" s="350"/>
      <c r="TVF5" s="350"/>
      <c r="TVG5" s="350"/>
      <c r="TVH5" s="350"/>
      <c r="TVI5" s="350"/>
      <c r="TVJ5" s="350"/>
      <c r="TVK5" s="350"/>
      <c r="TVL5" s="350"/>
      <c r="TVM5" s="350"/>
      <c r="TVN5" s="350"/>
      <c r="TVO5" s="350"/>
      <c r="TVP5" s="350"/>
      <c r="TVQ5" s="350"/>
      <c r="TVR5" s="350"/>
      <c r="TVS5" s="350"/>
      <c r="TVT5" s="350"/>
      <c r="TVU5" s="350"/>
      <c r="TVV5" s="350"/>
      <c r="TVW5" s="350"/>
      <c r="TVX5" s="350"/>
      <c r="TVY5" s="350"/>
      <c r="TVZ5" s="350"/>
      <c r="TWA5" s="350"/>
      <c r="TWB5" s="350"/>
      <c r="TWC5" s="350"/>
      <c r="TWD5" s="350"/>
      <c r="TWE5" s="350"/>
      <c r="TWF5" s="350"/>
      <c r="TWG5" s="350"/>
      <c r="TWH5" s="350"/>
      <c r="TWI5" s="350"/>
      <c r="TWJ5" s="350"/>
      <c r="TWK5" s="350"/>
      <c r="TWL5" s="350"/>
      <c r="TWM5" s="350"/>
      <c r="TWN5" s="350"/>
      <c r="TWO5" s="350"/>
      <c r="TWP5" s="350"/>
      <c r="TWQ5" s="350"/>
      <c r="TWR5" s="350"/>
      <c r="TWS5" s="350"/>
      <c r="TWT5" s="350"/>
      <c r="TWU5" s="350"/>
      <c r="TWV5" s="350"/>
      <c r="TWW5" s="350"/>
      <c r="TWX5" s="350"/>
      <c r="TWY5" s="350"/>
      <c r="TWZ5" s="350"/>
      <c r="TXA5" s="350"/>
      <c r="TXB5" s="350"/>
      <c r="TXC5" s="350"/>
      <c r="TXD5" s="350"/>
      <c r="TXE5" s="350"/>
      <c r="TXF5" s="350"/>
      <c r="TXG5" s="350"/>
      <c r="TXH5" s="350"/>
      <c r="TXI5" s="350"/>
      <c r="TXJ5" s="350"/>
      <c r="TXK5" s="350"/>
      <c r="TXL5" s="350"/>
      <c r="TXM5" s="350"/>
      <c r="TXN5" s="350"/>
      <c r="TXO5" s="350"/>
      <c r="TXP5" s="350"/>
      <c r="TXQ5" s="350"/>
      <c r="TXR5" s="350"/>
      <c r="TXS5" s="350"/>
      <c r="TXT5" s="350"/>
      <c r="TXU5" s="350"/>
      <c r="TXV5" s="350"/>
      <c r="TXW5" s="350"/>
      <c r="TXX5" s="350"/>
      <c r="TXY5" s="350"/>
      <c r="TXZ5" s="350"/>
      <c r="TYA5" s="350"/>
      <c r="TYB5" s="350"/>
      <c r="TYC5" s="350"/>
      <c r="TYD5" s="350"/>
      <c r="TYE5" s="350"/>
      <c r="TYF5" s="350"/>
      <c r="TYG5" s="350"/>
      <c r="TYH5" s="350"/>
      <c r="TYI5" s="350"/>
      <c r="TYJ5" s="350"/>
      <c r="TYK5" s="350"/>
      <c r="TYL5" s="350"/>
      <c r="TYM5" s="350"/>
      <c r="TYN5" s="350"/>
      <c r="TYO5" s="350"/>
      <c r="TYP5" s="350"/>
      <c r="TYQ5" s="350"/>
      <c r="TYR5" s="350"/>
      <c r="TYS5" s="350"/>
      <c r="TYT5" s="350"/>
      <c r="TYU5" s="350"/>
      <c r="TYV5" s="350"/>
      <c r="TYW5" s="350"/>
      <c r="TYX5" s="350"/>
      <c r="TYY5" s="350"/>
      <c r="TYZ5" s="350"/>
      <c r="TZA5" s="350"/>
      <c r="TZB5" s="350"/>
      <c r="TZC5" s="350"/>
      <c r="TZD5" s="350"/>
      <c r="TZE5" s="350"/>
      <c r="TZF5" s="350"/>
      <c r="TZG5" s="350"/>
      <c r="TZH5" s="350"/>
      <c r="TZI5" s="350"/>
      <c r="TZJ5" s="350"/>
      <c r="TZK5" s="350"/>
      <c r="TZL5" s="350"/>
      <c r="TZM5" s="350"/>
      <c r="TZN5" s="350"/>
      <c r="TZO5" s="350"/>
      <c r="TZP5" s="350"/>
      <c r="TZQ5" s="350"/>
      <c r="TZR5" s="350"/>
      <c r="TZS5" s="350"/>
      <c r="TZT5" s="350"/>
      <c r="TZU5" s="350"/>
      <c r="TZV5" s="350"/>
      <c r="TZW5" s="350"/>
      <c r="TZX5" s="350"/>
      <c r="TZY5" s="350"/>
      <c r="TZZ5" s="350"/>
      <c r="UAA5" s="350"/>
      <c r="UAB5" s="350"/>
      <c r="UAC5" s="350"/>
      <c r="UAD5" s="350"/>
      <c r="UAE5" s="350"/>
      <c r="UAF5" s="350"/>
      <c r="UAG5" s="350"/>
      <c r="UAH5" s="350"/>
      <c r="UAI5" s="350"/>
      <c r="UAJ5" s="350"/>
      <c r="UAK5" s="350"/>
      <c r="UAL5" s="350"/>
      <c r="UAM5" s="350"/>
      <c r="UAN5" s="350"/>
      <c r="UAO5" s="350"/>
      <c r="UAP5" s="350"/>
      <c r="UAQ5" s="350"/>
      <c r="UAR5" s="350"/>
      <c r="UAS5" s="350"/>
      <c r="UAT5" s="350"/>
      <c r="UAU5" s="350"/>
      <c r="UAV5" s="350"/>
      <c r="UAW5" s="350"/>
      <c r="UAX5" s="350"/>
      <c r="UAY5" s="350"/>
      <c r="UAZ5" s="350"/>
      <c r="UBA5" s="350"/>
      <c r="UBB5" s="350"/>
      <c r="UBC5" s="350"/>
      <c r="UBD5" s="350"/>
      <c r="UBE5" s="350"/>
      <c r="UBF5" s="350"/>
      <c r="UBG5" s="350"/>
      <c r="UBH5" s="350"/>
      <c r="UBI5" s="350"/>
      <c r="UBJ5" s="350"/>
      <c r="UBK5" s="350"/>
      <c r="UBL5" s="350"/>
      <c r="UBM5" s="350"/>
      <c r="UBN5" s="350"/>
      <c r="UBO5" s="350"/>
      <c r="UBP5" s="350"/>
      <c r="UBQ5" s="350"/>
      <c r="UBR5" s="350"/>
      <c r="UBS5" s="350"/>
      <c r="UBT5" s="350"/>
      <c r="UBU5" s="350"/>
      <c r="UBV5" s="350"/>
      <c r="UBW5" s="350"/>
      <c r="UBX5" s="350"/>
      <c r="UBY5" s="350"/>
      <c r="UBZ5" s="350"/>
      <c r="UCA5" s="350"/>
      <c r="UCB5" s="350"/>
      <c r="UCC5" s="350"/>
      <c r="UCD5" s="350"/>
      <c r="UCE5" s="350"/>
      <c r="UCF5" s="350"/>
      <c r="UCG5" s="350"/>
      <c r="UCH5" s="350"/>
      <c r="UCI5" s="350"/>
      <c r="UCJ5" s="350"/>
      <c r="UCK5" s="350"/>
      <c r="UCL5" s="350"/>
      <c r="UCM5" s="350"/>
      <c r="UCN5" s="350"/>
      <c r="UCO5" s="350"/>
      <c r="UCP5" s="350"/>
      <c r="UCQ5" s="350"/>
      <c r="UCR5" s="350"/>
      <c r="UCS5" s="350"/>
      <c r="UCT5" s="350"/>
      <c r="UCU5" s="350"/>
      <c r="UCV5" s="350"/>
      <c r="UCW5" s="350"/>
      <c r="UCX5" s="350"/>
      <c r="UCY5" s="350"/>
      <c r="UCZ5" s="350"/>
      <c r="UDA5" s="350"/>
      <c r="UDB5" s="350"/>
      <c r="UDC5" s="350"/>
      <c r="UDD5" s="350"/>
      <c r="UDE5" s="350"/>
      <c r="UDF5" s="350"/>
      <c r="UDG5" s="350"/>
      <c r="UDH5" s="350"/>
      <c r="UDI5" s="350"/>
      <c r="UDJ5" s="350"/>
      <c r="UDK5" s="350"/>
      <c r="UDL5" s="350"/>
      <c r="UDM5" s="350"/>
      <c r="UDN5" s="350"/>
      <c r="UDO5" s="350"/>
      <c r="UDP5" s="350"/>
      <c r="UDQ5" s="350"/>
      <c r="UDR5" s="350"/>
      <c r="UDS5" s="350"/>
      <c r="UDT5" s="350"/>
      <c r="UDU5" s="350"/>
      <c r="UDV5" s="350"/>
      <c r="UDW5" s="350"/>
      <c r="UDX5" s="350"/>
      <c r="UDY5" s="350"/>
      <c r="UDZ5" s="350"/>
      <c r="UEA5" s="350"/>
      <c r="UEB5" s="350"/>
      <c r="UEC5" s="350"/>
      <c r="UED5" s="350"/>
      <c r="UEE5" s="350"/>
      <c r="UEF5" s="350"/>
      <c r="UEG5" s="350"/>
      <c r="UEH5" s="350"/>
      <c r="UEI5" s="350"/>
      <c r="UEJ5" s="350"/>
      <c r="UEK5" s="350"/>
      <c r="UEL5" s="350"/>
      <c r="UEM5" s="350"/>
      <c r="UEN5" s="350"/>
      <c r="UEO5" s="350"/>
      <c r="UEP5" s="350"/>
      <c r="UEQ5" s="350"/>
      <c r="UER5" s="350"/>
      <c r="UES5" s="350"/>
      <c r="UET5" s="350"/>
      <c r="UEU5" s="350"/>
      <c r="UEV5" s="350"/>
      <c r="UEW5" s="350"/>
      <c r="UEX5" s="350"/>
      <c r="UEY5" s="350"/>
      <c r="UEZ5" s="350"/>
      <c r="UFA5" s="350"/>
      <c r="UFB5" s="350"/>
      <c r="UFC5" s="350"/>
      <c r="UFD5" s="350"/>
      <c r="UFE5" s="350"/>
      <c r="UFF5" s="350"/>
      <c r="UFG5" s="350"/>
      <c r="UFH5" s="350"/>
      <c r="UFI5" s="350"/>
      <c r="UFJ5" s="350"/>
      <c r="UFK5" s="350"/>
      <c r="UFL5" s="350"/>
      <c r="UFM5" s="350"/>
      <c r="UFN5" s="350"/>
      <c r="UFO5" s="350"/>
      <c r="UFP5" s="350"/>
      <c r="UFQ5" s="350"/>
      <c r="UFR5" s="350"/>
      <c r="UFS5" s="350"/>
      <c r="UFT5" s="350"/>
      <c r="UFU5" s="350"/>
      <c r="UFV5" s="350"/>
      <c r="UFW5" s="350"/>
      <c r="UFX5" s="350"/>
      <c r="UFY5" s="350"/>
      <c r="UFZ5" s="350"/>
      <c r="UGA5" s="350"/>
      <c r="UGB5" s="350"/>
      <c r="UGC5" s="350"/>
      <c r="UGD5" s="350"/>
      <c r="UGE5" s="350"/>
      <c r="UGF5" s="350"/>
      <c r="UGG5" s="350"/>
      <c r="UGH5" s="350"/>
      <c r="UGI5" s="350"/>
      <c r="UGJ5" s="350"/>
      <c r="UGK5" s="350"/>
      <c r="UGL5" s="350"/>
      <c r="UGM5" s="350"/>
      <c r="UGN5" s="350"/>
      <c r="UGO5" s="350"/>
      <c r="UGP5" s="350"/>
      <c r="UGQ5" s="350"/>
      <c r="UGR5" s="350"/>
      <c r="UGS5" s="350"/>
      <c r="UGT5" s="350"/>
      <c r="UGU5" s="350"/>
      <c r="UGV5" s="350"/>
      <c r="UGW5" s="350"/>
      <c r="UGX5" s="350"/>
      <c r="UGY5" s="350"/>
      <c r="UGZ5" s="350"/>
      <c r="UHA5" s="350"/>
      <c r="UHB5" s="350"/>
      <c r="UHC5" s="350"/>
      <c r="UHD5" s="350"/>
      <c r="UHE5" s="350"/>
      <c r="UHF5" s="350"/>
      <c r="UHG5" s="350"/>
      <c r="UHH5" s="350"/>
      <c r="UHI5" s="350"/>
      <c r="UHJ5" s="350"/>
      <c r="UHK5" s="350"/>
      <c r="UHL5" s="350"/>
      <c r="UHM5" s="350"/>
      <c r="UHN5" s="350"/>
      <c r="UHO5" s="350"/>
      <c r="UHP5" s="350"/>
      <c r="UHQ5" s="350"/>
      <c r="UHR5" s="350"/>
      <c r="UHS5" s="350"/>
      <c r="UHT5" s="350"/>
      <c r="UHU5" s="350"/>
      <c r="UHV5" s="350"/>
      <c r="UHW5" s="350"/>
      <c r="UHX5" s="350"/>
      <c r="UHY5" s="350"/>
      <c r="UHZ5" s="350"/>
      <c r="UIA5" s="350"/>
      <c r="UIB5" s="350"/>
      <c r="UIC5" s="350"/>
      <c r="UID5" s="350"/>
      <c r="UIE5" s="350"/>
      <c r="UIF5" s="350"/>
      <c r="UIG5" s="350"/>
      <c r="UIH5" s="350"/>
      <c r="UII5" s="350"/>
      <c r="UIJ5" s="350"/>
      <c r="UIK5" s="350"/>
      <c r="UIL5" s="350"/>
      <c r="UIM5" s="350"/>
      <c r="UIN5" s="350"/>
      <c r="UIO5" s="350"/>
      <c r="UIP5" s="350"/>
      <c r="UIQ5" s="350"/>
      <c r="UIR5" s="350"/>
      <c r="UIS5" s="350"/>
      <c r="UIT5" s="350"/>
      <c r="UIU5" s="350"/>
      <c r="UIV5" s="350"/>
      <c r="UIW5" s="350"/>
      <c r="UIX5" s="350"/>
      <c r="UIY5" s="350"/>
      <c r="UIZ5" s="350"/>
      <c r="UJA5" s="350"/>
      <c r="UJB5" s="350"/>
      <c r="UJC5" s="350"/>
      <c r="UJD5" s="350"/>
      <c r="UJE5" s="350"/>
      <c r="UJF5" s="350"/>
      <c r="UJG5" s="350"/>
      <c r="UJH5" s="350"/>
      <c r="UJI5" s="350"/>
      <c r="UJJ5" s="350"/>
      <c r="UJK5" s="350"/>
      <c r="UJL5" s="350"/>
      <c r="UJM5" s="350"/>
      <c r="UJN5" s="350"/>
      <c r="UJO5" s="350"/>
      <c r="UJP5" s="350"/>
      <c r="UJQ5" s="350"/>
      <c r="UJR5" s="350"/>
      <c r="UJS5" s="350"/>
      <c r="UJT5" s="350"/>
      <c r="UJU5" s="350"/>
      <c r="UJV5" s="350"/>
      <c r="UJW5" s="350"/>
      <c r="UJX5" s="350"/>
      <c r="UJY5" s="350"/>
      <c r="UJZ5" s="350"/>
      <c r="UKA5" s="350"/>
      <c r="UKB5" s="350"/>
      <c r="UKC5" s="350"/>
      <c r="UKD5" s="350"/>
      <c r="UKE5" s="350"/>
      <c r="UKF5" s="350"/>
      <c r="UKG5" s="350"/>
      <c r="UKH5" s="350"/>
      <c r="UKI5" s="350"/>
      <c r="UKJ5" s="350"/>
      <c r="UKK5" s="350"/>
      <c r="UKL5" s="350"/>
      <c r="UKM5" s="350"/>
      <c r="UKN5" s="350"/>
      <c r="UKO5" s="350"/>
      <c r="UKP5" s="350"/>
      <c r="UKQ5" s="350"/>
      <c r="UKR5" s="350"/>
      <c r="UKS5" s="350"/>
      <c r="UKT5" s="350"/>
      <c r="UKU5" s="350"/>
      <c r="UKV5" s="350"/>
      <c r="UKW5" s="350"/>
      <c r="UKX5" s="350"/>
      <c r="UKY5" s="350"/>
      <c r="UKZ5" s="350"/>
      <c r="ULA5" s="350"/>
      <c r="ULB5" s="350"/>
      <c r="ULC5" s="350"/>
      <c r="ULD5" s="350"/>
      <c r="ULE5" s="350"/>
      <c r="ULF5" s="350"/>
      <c r="ULG5" s="350"/>
      <c r="ULH5" s="350"/>
      <c r="ULI5" s="350"/>
      <c r="ULJ5" s="350"/>
      <c r="ULK5" s="350"/>
      <c r="ULL5" s="350"/>
      <c r="ULM5" s="350"/>
      <c r="ULN5" s="350"/>
      <c r="ULO5" s="350"/>
      <c r="ULP5" s="350"/>
      <c r="ULQ5" s="350"/>
      <c r="ULR5" s="350"/>
      <c r="ULS5" s="350"/>
      <c r="ULT5" s="350"/>
      <c r="ULU5" s="350"/>
      <c r="ULV5" s="350"/>
      <c r="ULW5" s="350"/>
      <c r="ULX5" s="350"/>
      <c r="ULY5" s="350"/>
      <c r="ULZ5" s="350"/>
      <c r="UMA5" s="350"/>
      <c r="UMB5" s="350"/>
      <c r="UMC5" s="350"/>
      <c r="UMD5" s="350"/>
      <c r="UME5" s="350"/>
      <c r="UMF5" s="350"/>
      <c r="UMG5" s="350"/>
      <c r="UMH5" s="350"/>
      <c r="UMI5" s="350"/>
      <c r="UMJ5" s="350"/>
      <c r="UMK5" s="350"/>
      <c r="UML5" s="350"/>
      <c r="UMM5" s="350"/>
      <c r="UMN5" s="350"/>
      <c r="UMO5" s="350"/>
      <c r="UMP5" s="350"/>
      <c r="UMQ5" s="350"/>
      <c r="UMR5" s="350"/>
      <c r="UMS5" s="350"/>
      <c r="UMT5" s="350"/>
      <c r="UMU5" s="350"/>
      <c r="UMV5" s="350"/>
      <c r="UMW5" s="350"/>
      <c r="UMX5" s="350"/>
      <c r="UMY5" s="350"/>
      <c r="UMZ5" s="350"/>
      <c r="UNA5" s="350"/>
      <c r="UNB5" s="350"/>
      <c r="UNC5" s="350"/>
      <c r="UND5" s="350"/>
      <c r="UNE5" s="350"/>
      <c r="UNF5" s="350"/>
      <c r="UNG5" s="350"/>
      <c r="UNH5" s="350"/>
      <c r="UNI5" s="350"/>
      <c r="UNJ5" s="350"/>
      <c r="UNK5" s="350"/>
      <c r="UNL5" s="350"/>
      <c r="UNM5" s="350"/>
      <c r="UNN5" s="350"/>
      <c r="UNO5" s="350"/>
      <c r="UNP5" s="350"/>
      <c r="UNQ5" s="350"/>
      <c r="UNR5" s="350"/>
      <c r="UNS5" s="350"/>
      <c r="UNT5" s="350"/>
      <c r="UNU5" s="350"/>
      <c r="UNV5" s="350"/>
      <c r="UNW5" s="350"/>
      <c r="UNX5" s="350"/>
      <c r="UNY5" s="350"/>
      <c r="UNZ5" s="350"/>
      <c r="UOA5" s="350"/>
      <c r="UOB5" s="350"/>
      <c r="UOC5" s="350"/>
      <c r="UOD5" s="350"/>
      <c r="UOE5" s="350"/>
      <c r="UOF5" s="350"/>
      <c r="UOG5" s="350"/>
      <c r="UOH5" s="350"/>
      <c r="UOI5" s="350"/>
      <c r="UOJ5" s="350"/>
      <c r="UOK5" s="350"/>
      <c r="UOL5" s="350"/>
      <c r="UOM5" s="350"/>
      <c r="UON5" s="350"/>
      <c r="UOO5" s="350"/>
      <c r="UOP5" s="350"/>
      <c r="UOQ5" s="350"/>
      <c r="UOR5" s="350"/>
      <c r="UOS5" s="350"/>
      <c r="UOT5" s="350"/>
      <c r="UOU5" s="350"/>
      <c r="UOV5" s="350"/>
      <c r="UOW5" s="350"/>
      <c r="UOX5" s="350"/>
      <c r="UOY5" s="350"/>
      <c r="UOZ5" s="350"/>
      <c r="UPA5" s="350"/>
      <c r="UPB5" s="350"/>
      <c r="UPC5" s="350"/>
      <c r="UPD5" s="350"/>
      <c r="UPE5" s="350"/>
      <c r="UPF5" s="350"/>
      <c r="UPG5" s="350"/>
      <c r="UPH5" s="350"/>
      <c r="UPI5" s="350"/>
      <c r="UPJ5" s="350"/>
      <c r="UPK5" s="350"/>
      <c r="UPL5" s="350"/>
      <c r="UPM5" s="350"/>
      <c r="UPN5" s="350"/>
      <c r="UPO5" s="350"/>
      <c r="UPP5" s="350"/>
      <c r="UPQ5" s="350"/>
      <c r="UPR5" s="350"/>
      <c r="UPS5" s="350"/>
      <c r="UPT5" s="350"/>
      <c r="UPU5" s="350"/>
      <c r="UPV5" s="350"/>
      <c r="UPW5" s="350"/>
      <c r="UPX5" s="350"/>
      <c r="UPY5" s="350"/>
      <c r="UPZ5" s="350"/>
      <c r="UQA5" s="350"/>
      <c r="UQB5" s="350"/>
      <c r="UQC5" s="350"/>
      <c r="UQD5" s="350"/>
      <c r="UQE5" s="350"/>
      <c r="UQF5" s="350"/>
      <c r="UQG5" s="350"/>
      <c r="UQH5" s="350"/>
      <c r="UQI5" s="350"/>
      <c r="UQJ5" s="350"/>
      <c r="UQK5" s="350"/>
      <c r="UQL5" s="350"/>
      <c r="UQM5" s="350"/>
      <c r="UQN5" s="350"/>
      <c r="UQO5" s="350"/>
      <c r="UQP5" s="350"/>
      <c r="UQQ5" s="350"/>
      <c r="UQR5" s="350"/>
      <c r="UQS5" s="350"/>
      <c r="UQT5" s="350"/>
      <c r="UQU5" s="350"/>
      <c r="UQV5" s="350"/>
      <c r="UQW5" s="350"/>
      <c r="UQX5" s="350"/>
      <c r="UQY5" s="350"/>
      <c r="UQZ5" s="350"/>
      <c r="URA5" s="350"/>
      <c r="URB5" s="350"/>
      <c r="URC5" s="350"/>
      <c r="URD5" s="350"/>
      <c r="URE5" s="350"/>
      <c r="URF5" s="350"/>
      <c r="URG5" s="350"/>
      <c r="URH5" s="350"/>
      <c r="URI5" s="350"/>
      <c r="URJ5" s="350"/>
      <c r="URK5" s="350"/>
      <c r="URL5" s="350"/>
      <c r="URM5" s="350"/>
      <c r="URN5" s="350"/>
      <c r="URO5" s="350"/>
      <c r="URP5" s="350"/>
      <c r="URQ5" s="350"/>
      <c r="URR5" s="350"/>
      <c r="URS5" s="350"/>
      <c r="URT5" s="350"/>
      <c r="URU5" s="350"/>
      <c r="URV5" s="350"/>
      <c r="URW5" s="350"/>
      <c r="URX5" s="350"/>
      <c r="URY5" s="350"/>
      <c r="URZ5" s="350"/>
      <c r="USA5" s="350"/>
      <c r="USB5" s="350"/>
      <c r="USC5" s="350"/>
      <c r="USD5" s="350"/>
      <c r="USE5" s="350"/>
      <c r="USF5" s="350"/>
      <c r="USG5" s="350"/>
      <c r="USH5" s="350"/>
      <c r="USI5" s="350"/>
      <c r="USJ5" s="350"/>
      <c r="USK5" s="350"/>
      <c r="USL5" s="350"/>
      <c r="USM5" s="350"/>
      <c r="USN5" s="350"/>
      <c r="USO5" s="350"/>
      <c r="USP5" s="350"/>
      <c r="USQ5" s="350"/>
      <c r="USR5" s="350"/>
      <c r="USS5" s="350"/>
      <c r="UST5" s="350"/>
      <c r="USU5" s="350"/>
      <c r="USV5" s="350"/>
      <c r="USW5" s="350"/>
      <c r="USX5" s="350"/>
      <c r="USY5" s="350"/>
      <c r="USZ5" s="350"/>
      <c r="UTA5" s="350"/>
      <c r="UTB5" s="350"/>
      <c r="UTC5" s="350"/>
      <c r="UTD5" s="350"/>
      <c r="UTE5" s="350"/>
      <c r="UTF5" s="350"/>
      <c r="UTG5" s="350"/>
      <c r="UTH5" s="350"/>
      <c r="UTI5" s="350"/>
      <c r="UTJ5" s="350"/>
      <c r="UTK5" s="350"/>
      <c r="UTL5" s="350"/>
      <c r="UTM5" s="350"/>
      <c r="UTN5" s="350"/>
      <c r="UTO5" s="350"/>
      <c r="UTP5" s="350"/>
      <c r="UTQ5" s="350"/>
      <c r="UTR5" s="350"/>
      <c r="UTS5" s="350"/>
      <c r="UTT5" s="350"/>
      <c r="UTU5" s="350"/>
      <c r="UTV5" s="350"/>
      <c r="UTW5" s="350"/>
      <c r="UTX5" s="350"/>
      <c r="UTY5" s="350"/>
      <c r="UTZ5" s="350"/>
      <c r="UUA5" s="350"/>
      <c r="UUB5" s="350"/>
      <c r="UUC5" s="350"/>
      <c r="UUD5" s="350"/>
      <c r="UUE5" s="350"/>
      <c r="UUF5" s="350"/>
      <c r="UUG5" s="350"/>
      <c r="UUH5" s="350"/>
      <c r="UUI5" s="350"/>
      <c r="UUJ5" s="350"/>
      <c r="UUK5" s="350"/>
      <c r="UUL5" s="350"/>
      <c r="UUM5" s="350"/>
      <c r="UUN5" s="350"/>
      <c r="UUO5" s="350"/>
      <c r="UUP5" s="350"/>
      <c r="UUQ5" s="350"/>
      <c r="UUR5" s="350"/>
      <c r="UUS5" s="350"/>
      <c r="UUT5" s="350"/>
      <c r="UUU5" s="350"/>
      <c r="UUV5" s="350"/>
      <c r="UUW5" s="350"/>
      <c r="UUX5" s="350"/>
      <c r="UUY5" s="350"/>
      <c r="UUZ5" s="350"/>
      <c r="UVA5" s="350"/>
      <c r="UVB5" s="350"/>
      <c r="UVC5" s="350"/>
      <c r="UVD5" s="350"/>
      <c r="UVE5" s="350"/>
      <c r="UVF5" s="350"/>
      <c r="UVG5" s="350"/>
      <c r="UVH5" s="350"/>
      <c r="UVI5" s="350"/>
      <c r="UVJ5" s="350"/>
      <c r="UVK5" s="350"/>
      <c r="UVL5" s="350"/>
      <c r="UVM5" s="350"/>
      <c r="UVN5" s="350"/>
      <c r="UVO5" s="350"/>
      <c r="UVP5" s="350"/>
      <c r="UVQ5" s="350"/>
      <c r="UVR5" s="350"/>
      <c r="UVS5" s="350"/>
      <c r="UVT5" s="350"/>
      <c r="UVU5" s="350"/>
      <c r="UVV5" s="350"/>
      <c r="UVW5" s="350"/>
      <c r="UVX5" s="350"/>
      <c r="UVY5" s="350"/>
      <c r="UVZ5" s="350"/>
      <c r="UWA5" s="350"/>
      <c r="UWB5" s="350"/>
      <c r="UWC5" s="350"/>
      <c r="UWD5" s="350"/>
      <c r="UWE5" s="350"/>
      <c r="UWF5" s="350"/>
      <c r="UWG5" s="350"/>
      <c r="UWH5" s="350"/>
      <c r="UWI5" s="350"/>
      <c r="UWJ5" s="350"/>
      <c r="UWK5" s="350"/>
      <c r="UWL5" s="350"/>
      <c r="UWM5" s="350"/>
      <c r="UWN5" s="350"/>
      <c r="UWO5" s="350"/>
      <c r="UWP5" s="350"/>
      <c r="UWQ5" s="350"/>
      <c r="UWR5" s="350"/>
      <c r="UWS5" s="350"/>
      <c r="UWT5" s="350"/>
      <c r="UWU5" s="350"/>
      <c r="UWV5" s="350"/>
      <c r="UWW5" s="350"/>
      <c r="UWX5" s="350"/>
      <c r="UWY5" s="350"/>
      <c r="UWZ5" s="350"/>
      <c r="UXA5" s="350"/>
      <c r="UXB5" s="350"/>
      <c r="UXC5" s="350"/>
      <c r="UXD5" s="350"/>
      <c r="UXE5" s="350"/>
      <c r="UXF5" s="350"/>
      <c r="UXG5" s="350"/>
      <c r="UXH5" s="350"/>
      <c r="UXI5" s="350"/>
      <c r="UXJ5" s="350"/>
      <c r="UXK5" s="350"/>
      <c r="UXL5" s="350"/>
      <c r="UXM5" s="350"/>
      <c r="UXN5" s="350"/>
      <c r="UXO5" s="350"/>
      <c r="UXP5" s="350"/>
      <c r="UXQ5" s="350"/>
      <c r="UXR5" s="350"/>
      <c r="UXS5" s="350"/>
      <c r="UXT5" s="350"/>
      <c r="UXU5" s="350"/>
      <c r="UXV5" s="350"/>
      <c r="UXW5" s="350"/>
      <c r="UXX5" s="350"/>
      <c r="UXY5" s="350"/>
      <c r="UXZ5" s="350"/>
      <c r="UYA5" s="350"/>
      <c r="UYB5" s="350"/>
      <c r="UYC5" s="350"/>
      <c r="UYD5" s="350"/>
      <c r="UYE5" s="350"/>
      <c r="UYF5" s="350"/>
      <c r="UYG5" s="350"/>
      <c r="UYH5" s="350"/>
      <c r="UYI5" s="350"/>
      <c r="UYJ5" s="350"/>
      <c r="UYK5" s="350"/>
      <c r="UYL5" s="350"/>
      <c r="UYM5" s="350"/>
      <c r="UYN5" s="350"/>
      <c r="UYO5" s="350"/>
      <c r="UYP5" s="350"/>
      <c r="UYQ5" s="350"/>
      <c r="UYR5" s="350"/>
      <c r="UYS5" s="350"/>
      <c r="UYT5" s="350"/>
      <c r="UYU5" s="350"/>
      <c r="UYV5" s="350"/>
      <c r="UYW5" s="350"/>
      <c r="UYX5" s="350"/>
      <c r="UYY5" s="350"/>
      <c r="UYZ5" s="350"/>
      <c r="UZA5" s="350"/>
      <c r="UZB5" s="350"/>
      <c r="UZC5" s="350"/>
      <c r="UZD5" s="350"/>
      <c r="UZE5" s="350"/>
      <c r="UZF5" s="350"/>
      <c r="UZG5" s="350"/>
      <c r="UZH5" s="350"/>
      <c r="UZI5" s="350"/>
      <c r="UZJ5" s="350"/>
      <c r="UZK5" s="350"/>
      <c r="UZL5" s="350"/>
      <c r="UZM5" s="350"/>
      <c r="UZN5" s="350"/>
      <c r="UZO5" s="350"/>
      <c r="UZP5" s="350"/>
      <c r="UZQ5" s="350"/>
      <c r="UZR5" s="350"/>
      <c r="UZS5" s="350"/>
      <c r="UZT5" s="350"/>
      <c r="UZU5" s="350"/>
      <c r="UZV5" s="350"/>
      <c r="UZW5" s="350"/>
      <c r="UZX5" s="350"/>
      <c r="UZY5" s="350"/>
      <c r="UZZ5" s="350"/>
      <c r="VAA5" s="350"/>
      <c r="VAB5" s="350"/>
      <c r="VAC5" s="350"/>
      <c r="VAD5" s="350"/>
      <c r="VAE5" s="350"/>
      <c r="VAF5" s="350"/>
      <c r="VAG5" s="350"/>
      <c r="VAH5" s="350"/>
      <c r="VAI5" s="350"/>
      <c r="VAJ5" s="350"/>
      <c r="VAK5" s="350"/>
      <c r="VAL5" s="350"/>
      <c r="VAM5" s="350"/>
      <c r="VAN5" s="350"/>
      <c r="VAO5" s="350"/>
      <c r="VAP5" s="350"/>
      <c r="VAQ5" s="350"/>
      <c r="VAR5" s="350"/>
      <c r="VAS5" s="350"/>
      <c r="VAT5" s="350"/>
      <c r="VAU5" s="350"/>
      <c r="VAV5" s="350"/>
      <c r="VAW5" s="350"/>
      <c r="VAX5" s="350"/>
      <c r="VAY5" s="350"/>
      <c r="VAZ5" s="350"/>
      <c r="VBA5" s="350"/>
      <c r="VBB5" s="350"/>
      <c r="VBC5" s="350"/>
      <c r="VBD5" s="350"/>
      <c r="VBE5" s="350"/>
      <c r="VBF5" s="350"/>
      <c r="VBG5" s="350"/>
      <c r="VBH5" s="350"/>
      <c r="VBI5" s="350"/>
      <c r="VBJ5" s="350"/>
      <c r="VBK5" s="350"/>
      <c r="VBL5" s="350"/>
      <c r="VBM5" s="350"/>
      <c r="VBN5" s="350"/>
      <c r="VBO5" s="350"/>
      <c r="VBP5" s="350"/>
      <c r="VBQ5" s="350"/>
      <c r="VBR5" s="350"/>
      <c r="VBS5" s="350"/>
      <c r="VBT5" s="350"/>
      <c r="VBU5" s="350"/>
      <c r="VBV5" s="350"/>
      <c r="VBW5" s="350"/>
      <c r="VBX5" s="350"/>
      <c r="VBY5" s="350"/>
      <c r="VBZ5" s="350"/>
      <c r="VCA5" s="350"/>
      <c r="VCB5" s="350"/>
      <c r="VCC5" s="350"/>
      <c r="VCD5" s="350"/>
      <c r="VCE5" s="350"/>
      <c r="VCF5" s="350"/>
      <c r="VCG5" s="350"/>
      <c r="VCH5" s="350"/>
      <c r="VCI5" s="350"/>
      <c r="VCJ5" s="350"/>
      <c r="VCK5" s="350"/>
      <c r="VCL5" s="350"/>
      <c r="VCM5" s="350"/>
      <c r="VCN5" s="350"/>
      <c r="VCO5" s="350"/>
      <c r="VCP5" s="350"/>
      <c r="VCQ5" s="350"/>
      <c r="VCR5" s="350"/>
      <c r="VCS5" s="350"/>
      <c r="VCT5" s="350"/>
      <c r="VCU5" s="350"/>
      <c r="VCV5" s="350"/>
      <c r="VCW5" s="350"/>
      <c r="VCX5" s="350"/>
      <c r="VCY5" s="350"/>
      <c r="VCZ5" s="350"/>
      <c r="VDA5" s="350"/>
      <c r="VDB5" s="350"/>
      <c r="VDC5" s="350"/>
      <c r="VDD5" s="350"/>
      <c r="VDE5" s="350"/>
      <c r="VDF5" s="350"/>
      <c r="VDG5" s="350"/>
      <c r="VDH5" s="350"/>
      <c r="VDI5" s="350"/>
      <c r="VDJ5" s="350"/>
      <c r="VDK5" s="350"/>
      <c r="VDL5" s="350"/>
      <c r="VDM5" s="350"/>
      <c r="VDN5" s="350"/>
      <c r="VDO5" s="350"/>
      <c r="VDP5" s="350"/>
      <c r="VDQ5" s="350"/>
      <c r="VDR5" s="350"/>
      <c r="VDS5" s="350"/>
      <c r="VDT5" s="350"/>
      <c r="VDU5" s="350"/>
      <c r="VDV5" s="350"/>
      <c r="VDW5" s="350"/>
      <c r="VDX5" s="350"/>
      <c r="VDY5" s="350"/>
      <c r="VDZ5" s="350"/>
      <c r="VEA5" s="350"/>
      <c r="VEB5" s="350"/>
      <c r="VEC5" s="350"/>
      <c r="VED5" s="350"/>
      <c r="VEE5" s="350"/>
      <c r="VEF5" s="350"/>
      <c r="VEG5" s="350"/>
      <c r="VEH5" s="350"/>
      <c r="VEI5" s="350"/>
      <c r="VEJ5" s="350"/>
      <c r="VEK5" s="350"/>
      <c r="VEL5" s="350"/>
      <c r="VEM5" s="350"/>
      <c r="VEN5" s="350"/>
      <c r="VEO5" s="350"/>
      <c r="VEP5" s="350"/>
      <c r="VEQ5" s="350"/>
      <c r="VER5" s="350"/>
      <c r="VES5" s="350"/>
      <c r="VET5" s="350"/>
      <c r="VEU5" s="350"/>
      <c r="VEV5" s="350"/>
      <c r="VEW5" s="350"/>
      <c r="VEX5" s="350"/>
      <c r="VEY5" s="350"/>
      <c r="VEZ5" s="350"/>
      <c r="VFA5" s="350"/>
      <c r="VFB5" s="350"/>
      <c r="VFC5" s="350"/>
      <c r="VFD5" s="350"/>
      <c r="VFE5" s="350"/>
      <c r="VFF5" s="350"/>
      <c r="VFG5" s="350"/>
      <c r="VFH5" s="350"/>
      <c r="VFI5" s="350"/>
      <c r="VFJ5" s="350"/>
      <c r="VFK5" s="350"/>
      <c r="VFL5" s="350"/>
      <c r="VFM5" s="350"/>
      <c r="VFN5" s="350"/>
      <c r="VFO5" s="350"/>
      <c r="VFP5" s="350"/>
      <c r="VFQ5" s="350"/>
      <c r="VFR5" s="350"/>
      <c r="VFS5" s="350"/>
      <c r="VFT5" s="350"/>
      <c r="VFU5" s="350"/>
      <c r="VFV5" s="350"/>
      <c r="VFW5" s="350"/>
      <c r="VFX5" s="350"/>
      <c r="VFY5" s="350"/>
      <c r="VFZ5" s="350"/>
      <c r="VGA5" s="350"/>
      <c r="VGB5" s="350"/>
      <c r="VGC5" s="350"/>
      <c r="VGD5" s="350"/>
      <c r="VGE5" s="350"/>
      <c r="VGF5" s="350"/>
      <c r="VGG5" s="350"/>
      <c r="VGH5" s="350"/>
      <c r="VGI5" s="350"/>
      <c r="VGJ5" s="350"/>
      <c r="VGK5" s="350"/>
      <c r="VGL5" s="350"/>
      <c r="VGM5" s="350"/>
      <c r="VGN5" s="350"/>
      <c r="VGO5" s="350"/>
      <c r="VGP5" s="350"/>
      <c r="VGQ5" s="350"/>
      <c r="VGR5" s="350"/>
      <c r="VGS5" s="350"/>
      <c r="VGT5" s="350"/>
      <c r="VGU5" s="350"/>
      <c r="VGV5" s="350"/>
      <c r="VGW5" s="350"/>
      <c r="VGX5" s="350"/>
      <c r="VGY5" s="350"/>
      <c r="VGZ5" s="350"/>
      <c r="VHA5" s="350"/>
      <c r="VHB5" s="350"/>
      <c r="VHC5" s="350"/>
      <c r="VHD5" s="350"/>
      <c r="VHE5" s="350"/>
      <c r="VHF5" s="350"/>
      <c r="VHG5" s="350"/>
      <c r="VHH5" s="350"/>
      <c r="VHI5" s="350"/>
      <c r="VHJ5" s="350"/>
      <c r="VHK5" s="350"/>
      <c r="VHL5" s="350"/>
      <c r="VHM5" s="350"/>
      <c r="VHN5" s="350"/>
      <c r="VHO5" s="350"/>
      <c r="VHP5" s="350"/>
      <c r="VHQ5" s="350"/>
      <c r="VHR5" s="350"/>
      <c r="VHS5" s="350"/>
      <c r="VHT5" s="350"/>
      <c r="VHU5" s="350"/>
      <c r="VHV5" s="350"/>
      <c r="VHW5" s="350"/>
      <c r="VHX5" s="350"/>
      <c r="VHY5" s="350"/>
      <c r="VHZ5" s="350"/>
      <c r="VIA5" s="350"/>
      <c r="VIB5" s="350"/>
      <c r="VIC5" s="350"/>
      <c r="VID5" s="350"/>
      <c r="VIE5" s="350"/>
      <c r="VIF5" s="350"/>
      <c r="VIG5" s="350"/>
      <c r="VIH5" s="350"/>
      <c r="VII5" s="350"/>
      <c r="VIJ5" s="350"/>
      <c r="VIK5" s="350"/>
      <c r="VIL5" s="350"/>
      <c r="VIM5" s="350"/>
      <c r="VIN5" s="350"/>
      <c r="VIO5" s="350"/>
      <c r="VIP5" s="350"/>
      <c r="VIQ5" s="350"/>
      <c r="VIR5" s="350"/>
      <c r="VIS5" s="350"/>
      <c r="VIT5" s="350"/>
      <c r="VIU5" s="350"/>
      <c r="VIV5" s="350"/>
      <c r="VIW5" s="350"/>
      <c r="VIX5" s="350"/>
      <c r="VIY5" s="350"/>
      <c r="VIZ5" s="350"/>
      <c r="VJA5" s="350"/>
      <c r="VJB5" s="350"/>
      <c r="VJC5" s="350"/>
      <c r="VJD5" s="350"/>
      <c r="VJE5" s="350"/>
      <c r="VJF5" s="350"/>
      <c r="VJG5" s="350"/>
      <c r="VJH5" s="350"/>
      <c r="VJI5" s="350"/>
      <c r="VJJ5" s="350"/>
      <c r="VJK5" s="350"/>
      <c r="VJL5" s="350"/>
      <c r="VJM5" s="350"/>
      <c r="VJN5" s="350"/>
      <c r="VJO5" s="350"/>
      <c r="VJP5" s="350"/>
      <c r="VJQ5" s="350"/>
      <c r="VJR5" s="350"/>
      <c r="VJS5" s="350"/>
      <c r="VJT5" s="350"/>
      <c r="VJU5" s="350"/>
      <c r="VJV5" s="350"/>
      <c r="VJW5" s="350"/>
      <c r="VJX5" s="350"/>
      <c r="VJY5" s="350"/>
      <c r="VJZ5" s="350"/>
      <c r="VKA5" s="350"/>
      <c r="VKB5" s="350"/>
      <c r="VKC5" s="350"/>
      <c r="VKD5" s="350"/>
      <c r="VKE5" s="350"/>
      <c r="VKF5" s="350"/>
      <c r="VKG5" s="350"/>
      <c r="VKH5" s="350"/>
      <c r="VKI5" s="350"/>
      <c r="VKJ5" s="350"/>
      <c r="VKK5" s="350"/>
      <c r="VKL5" s="350"/>
      <c r="VKM5" s="350"/>
      <c r="VKN5" s="350"/>
      <c r="VKO5" s="350"/>
      <c r="VKP5" s="350"/>
      <c r="VKQ5" s="350"/>
      <c r="VKR5" s="350"/>
      <c r="VKS5" s="350"/>
      <c r="VKT5" s="350"/>
      <c r="VKU5" s="350"/>
      <c r="VKV5" s="350"/>
      <c r="VKW5" s="350"/>
      <c r="VKX5" s="350"/>
      <c r="VKY5" s="350"/>
      <c r="VKZ5" s="350"/>
      <c r="VLA5" s="350"/>
      <c r="VLB5" s="350"/>
      <c r="VLC5" s="350"/>
      <c r="VLD5" s="350"/>
      <c r="VLE5" s="350"/>
      <c r="VLF5" s="350"/>
      <c r="VLG5" s="350"/>
      <c r="VLH5" s="350"/>
      <c r="VLI5" s="350"/>
      <c r="VLJ5" s="350"/>
      <c r="VLK5" s="350"/>
      <c r="VLL5" s="350"/>
      <c r="VLM5" s="350"/>
      <c r="VLN5" s="350"/>
      <c r="VLO5" s="350"/>
      <c r="VLP5" s="350"/>
      <c r="VLQ5" s="350"/>
      <c r="VLR5" s="350"/>
      <c r="VLS5" s="350"/>
      <c r="VLT5" s="350"/>
      <c r="VLU5" s="350"/>
      <c r="VLV5" s="350"/>
      <c r="VLW5" s="350"/>
      <c r="VLX5" s="350"/>
      <c r="VLY5" s="350"/>
      <c r="VLZ5" s="350"/>
      <c r="VMA5" s="350"/>
      <c r="VMB5" s="350"/>
      <c r="VMC5" s="350"/>
      <c r="VMD5" s="350"/>
      <c r="VME5" s="350"/>
      <c r="VMF5" s="350"/>
      <c r="VMG5" s="350"/>
      <c r="VMH5" s="350"/>
      <c r="VMI5" s="350"/>
      <c r="VMJ5" s="350"/>
      <c r="VMK5" s="350"/>
      <c r="VML5" s="350"/>
      <c r="VMM5" s="350"/>
      <c r="VMN5" s="350"/>
      <c r="VMO5" s="350"/>
      <c r="VMP5" s="350"/>
      <c r="VMQ5" s="350"/>
      <c r="VMR5" s="350"/>
      <c r="VMS5" s="350"/>
      <c r="VMT5" s="350"/>
      <c r="VMU5" s="350"/>
      <c r="VMV5" s="350"/>
      <c r="VMW5" s="350"/>
      <c r="VMX5" s="350"/>
      <c r="VMY5" s="350"/>
      <c r="VMZ5" s="350"/>
      <c r="VNA5" s="350"/>
      <c r="VNB5" s="350"/>
      <c r="VNC5" s="350"/>
      <c r="VND5" s="350"/>
      <c r="VNE5" s="350"/>
      <c r="VNF5" s="350"/>
      <c r="VNG5" s="350"/>
      <c r="VNH5" s="350"/>
      <c r="VNI5" s="350"/>
      <c r="VNJ5" s="350"/>
      <c r="VNK5" s="350"/>
      <c r="VNL5" s="350"/>
      <c r="VNM5" s="350"/>
      <c r="VNN5" s="350"/>
      <c r="VNO5" s="350"/>
      <c r="VNP5" s="350"/>
      <c r="VNQ5" s="350"/>
      <c r="VNR5" s="350"/>
      <c r="VNS5" s="350"/>
      <c r="VNT5" s="350"/>
      <c r="VNU5" s="350"/>
      <c r="VNV5" s="350"/>
      <c r="VNW5" s="350"/>
      <c r="VNX5" s="350"/>
      <c r="VNY5" s="350"/>
      <c r="VNZ5" s="350"/>
      <c r="VOA5" s="350"/>
      <c r="VOB5" s="350"/>
      <c r="VOC5" s="350"/>
      <c r="VOD5" s="350"/>
      <c r="VOE5" s="350"/>
      <c r="VOF5" s="350"/>
      <c r="VOG5" s="350"/>
      <c r="VOH5" s="350"/>
      <c r="VOI5" s="350"/>
      <c r="VOJ5" s="350"/>
      <c r="VOK5" s="350"/>
      <c r="VOL5" s="350"/>
      <c r="VOM5" s="350"/>
      <c r="VON5" s="350"/>
      <c r="VOO5" s="350"/>
      <c r="VOP5" s="350"/>
      <c r="VOQ5" s="350"/>
      <c r="VOR5" s="350"/>
      <c r="VOS5" s="350"/>
      <c r="VOT5" s="350"/>
      <c r="VOU5" s="350"/>
      <c r="VOV5" s="350"/>
      <c r="VOW5" s="350"/>
      <c r="VOX5" s="350"/>
      <c r="VOY5" s="350"/>
      <c r="VOZ5" s="350"/>
      <c r="VPA5" s="350"/>
      <c r="VPB5" s="350"/>
      <c r="VPC5" s="350"/>
      <c r="VPD5" s="350"/>
      <c r="VPE5" s="350"/>
      <c r="VPF5" s="350"/>
      <c r="VPG5" s="350"/>
      <c r="VPH5" s="350"/>
      <c r="VPI5" s="350"/>
      <c r="VPJ5" s="350"/>
      <c r="VPK5" s="350"/>
      <c r="VPL5" s="350"/>
      <c r="VPM5" s="350"/>
      <c r="VPN5" s="350"/>
      <c r="VPO5" s="350"/>
      <c r="VPP5" s="350"/>
      <c r="VPQ5" s="350"/>
      <c r="VPR5" s="350"/>
      <c r="VPS5" s="350"/>
      <c r="VPT5" s="350"/>
      <c r="VPU5" s="350"/>
      <c r="VPV5" s="350"/>
      <c r="VPW5" s="350"/>
      <c r="VPX5" s="350"/>
      <c r="VPY5" s="350"/>
      <c r="VPZ5" s="350"/>
      <c r="VQA5" s="350"/>
      <c r="VQB5" s="350"/>
      <c r="VQC5" s="350"/>
      <c r="VQD5" s="350"/>
      <c r="VQE5" s="350"/>
      <c r="VQF5" s="350"/>
      <c r="VQG5" s="350"/>
      <c r="VQH5" s="350"/>
      <c r="VQI5" s="350"/>
      <c r="VQJ5" s="350"/>
      <c r="VQK5" s="350"/>
      <c r="VQL5" s="350"/>
      <c r="VQM5" s="350"/>
      <c r="VQN5" s="350"/>
      <c r="VQO5" s="350"/>
      <c r="VQP5" s="350"/>
      <c r="VQQ5" s="350"/>
      <c r="VQR5" s="350"/>
      <c r="VQS5" s="350"/>
      <c r="VQT5" s="350"/>
      <c r="VQU5" s="350"/>
      <c r="VQV5" s="350"/>
      <c r="VQW5" s="350"/>
      <c r="VQX5" s="350"/>
      <c r="VQY5" s="350"/>
      <c r="VQZ5" s="350"/>
      <c r="VRA5" s="350"/>
      <c r="VRB5" s="350"/>
      <c r="VRC5" s="350"/>
      <c r="VRD5" s="350"/>
      <c r="VRE5" s="350"/>
      <c r="VRF5" s="350"/>
      <c r="VRG5" s="350"/>
      <c r="VRH5" s="350"/>
      <c r="VRI5" s="350"/>
      <c r="VRJ5" s="350"/>
      <c r="VRK5" s="350"/>
      <c r="VRL5" s="350"/>
      <c r="VRM5" s="350"/>
      <c r="VRN5" s="350"/>
      <c r="VRO5" s="350"/>
      <c r="VRP5" s="350"/>
      <c r="VRQ5" s="350"/>
      <c r="VRR5" s="350"/>
      <c r="VRS5" s="350"/>
      <c r="VRT5" s="350"/>
      <c r="VRU5" s="350"/>
      <c r="VRV5" s="350"/>
      <c r="VRW5" s="350"/>
      <c r="VRX5" s="350"/>
      <c r="VRY5" s="350"/>
      <c r="VRZ5" s="350"/>
      <c r="VSA5" s="350"/>
      <c r="VSB5" s="350"/>
      <c r="VSC5" s="350"/>
      <c r="VSD5" s="350"/>
      <c r="VSE5" s="350"/>
      <c r="VSF5" s="350"/>
      <c r="VSG5" s="350"/>
      <c r="VSH5" s="350"/>
      <c r="VSI5" s="350"/>
      <c r="VSJ5" s="350"/>
      <c r="VSK5" s="350"/>
      <c r="VSL5" s="350"/>
      <c r="VSM5" s="350"/>
      <c r="VSN5" s="350"/>
      <c r="VSO5" s="350"/>
      <c r="VSP5" s="350"/>
      <c r="VSQ5" s="350"/>
      <c r="VSR5" s="350"/>
      <c r="VSS5" s="350"/>
      <c r="VST5" s="350"/>
      <c r="VSU5" s="350"/>
      <c r="VSV5" s="350"/>
      <c r="VSW5" s="350"/>
      <c r="VSX5" s="350"/>
      <c r="VSY5" s="350"/>
      <c r="VSZ5" s="350"/>
      <c r="VTA5" s="350"/>
      <c r="VTB5" s="350"/>
      <c r="VTC5" s="350"/>
      <c r="VTD5" s="350"/>
      <c r="VTE5" s="350"/>
      <c r="VTF5" s="350"/>
      <c r="VTG5" s="350"/>
      <c r="VTH5" s="350"/>
      <c r="VTI5" s="350"/>
      <c r="VTJ5" s="350"/>
      <c r="VTK5" s="350"/>
      <c r="VTL5" s="350"/>
      <c r="VTM5" s="350"/>
      <c r="VTN5" s="350"/>
      <c r="VTO5" s="350"/>
      <c r="VTP5" s="350"/>
      <c r="VTQ5" s="350"/>
      <c r="VTR5" s="350"/>
      <c r="VTS5" s="350"/>
      <c r="VTT5" s="350"/>
      <c r="VTU5" s="350"/>
      <c r="VTV5" s="350"/>
      <c r="VTW5" s="350"/>
      <c r="VTX5" s="350"/>
      <c r="VTY5" s="350"/>
      <c r="VTZ5" s="350"/>
      <c r="VUA5" s="350"/>
      <c r="VUB5" s="350"/>
      <c r="VUC5" s="350"/>
      <c r="VUD5" s="350"/>
      <c r="VUE5" s="350"/>
      <c r="VUF5" s="350"/>
      <c r="VUG5" s="350"/>
      <c r="VUH5" s="350"/>
      <c r="VUI5" s="350"/>
      <c r="VUJ5" s="350"/>
      <c r="VUK5" s="350"/>
      <c r="VUL5" s="350"/>
      <c r="VUM5" s="350"/>
      <c r="VUN5" s="350"/>
      <c r="VUO5" s="350"/>
      <c r="VUP5" s="350"/>
      <c r="VUQ5" s="350"/>
      <c r="VUR5" s="350"/>
      <c r="VUS5" s="350"/>
      <c r="VUT5" s="350"/>
      <c r="VUU5" s="350"/>
      <c r="VUV5" s="350"/>
      <c r="VUW5" s="350"/>
      <c r="VUX5" s="350"/>
      <c r="VUY5" s="350"/>
      <c r="VUZ5" s="350"/>
      <c r="VVA5" s="350"/>
      <c r="VVB5" s="350"/>
      <c r="VVC5" s="350"/>
      <c r="VVD5" s="350"/>
      <c r="VVE5" s="350"/>
      <c r="VVF5" s="350"/>
      <c r="VVG5" s="350"/>
      <c r="VVH5" s="350"/>
      <c r="VVI5" s="350"/>
      <c r="VVJ5" s="350"/>
      <c r="VVK5" s="350"/>
      <c r="VVL5" s="350"/>
      <c r="VVM5" s="350"/>
      <c r="VVN5" s="350"/>
      <c r="VVO5" s="350"/>
      <c r="VVP5" s="350"/>
      <c r="VVQ5" s="350"/>
      <c r="VVR5" s="350"/>
      <c r="VVS5" s="350"/>
      <c r="VVT5" s="350"/>
      <c r="VVU5" s="350"/>
      <c r="VVV5" s="350"/>
      <c r="VVW5" s="350"/>
      <c r="VVX5" s="350"/>
      <c r="VVY5" s="350"/>
      <c r="VVZ5" s="350"/>
      <c r="VWA5" s="350"/>
      <c r="VWB5" s="350"/>
      <c r="VWC5" s="350"/>
      <c r="VWD5" s="350"/>
      <c r="VWE5" s="350"/>
      <c r="VWF5" s="350"/>
      <c r="VWG5" s="350"/>
      <c r="VWH5" s="350"/>
      <c r="VWI5" s="350"/>
      <c r="VWJ5" s="350"/>
      <c r="VWK5" s="350"/>
      <c r="VWL5" s="350"/>
      <c r="VWM5" s="350"/>
      <c r="VWN5" s="350"/>
      <c r="VWO5" s="350"/>
      <c r="VWP5" s="350"/>
      <c r="VWQ5" s="350"/>
      <c r="VWR5" s="350"/>
      <c r="VWS5" s="350"/>
      <c r="VWT5" s="350"/>
      <c r="VWU5" s="350"/>
      <c r="VWV5" s="350"/>
      <c r="VWW5" s="350"/>
      <c r="VWX5" s="350"/>
      <c r="VWY5" s="350"/>
      <c r="VWZ5" s="350"/>
      <c r="VXA5" s="350"/>
      <c r="VXB5" s="350"/>
      <c r="VXC5" s="350"/>
      <c r="VXD5" s="350"/>
      <c r="VXE5" s="350"/>
      <c r="VXF5" s="350"/>
      <c r="VXG5" s="350"/>
      <c r="VXH5" s="350"/>
      <c r="VXI5" s="350"/>
      <c r="VXJ5" s="350"/>
      <c r="VXK5" s="350"/>
      <c r="VXL5" s="350"/>
      <c r="VXM5" s="350"/>
      <c r="VXN5" s="350"/>
      <c r="VXO5" s="350"/>
      <c r="VXP5" s="350"/>
      <c r="VXQ5" s="350"/>
      <c r="VXR5" s="350"/>
      <c r="VXS5" s="350"/>
      <c r="VXT5" s="350"/>
      <c r="VXU5" s="350"/>
      <c r="VXV5" s="350"/>
      <c r="VXW5" s="350"/>
      <c r="VXX5" s="350"/>
      <c r="VXY5" s="350"/>
      <c r="VXZ5" s="350"/>
      <c r="VYA5" s="350"/>
      <c r="VYB5" s="350"/>
      <c r="VYC5" s="350"/>
      <c r="VYD5" s="350"/>
      <c r="VYE5" s="350"/>
      <c r="VYF5" s="350"/>
      <c r="VYG5" s="350"/>
      <c r="VYH5" s="350"/>
      <c r="VYI5" s="350"/>
      <c r="VYJ5" s="350"/>
      <c r="VYK5" s="350"/>
      <c r="VYL5" s="350"/>
      <c r="VYM5" s="350"/>
      <c r="VYN5" s="350"/>
      <c r="VYO5" s="350"/>
      <c r="VYP5" s="350"/>
      <c r="VYQ5" s="350"/>
      <c r="VYR5" s="350"/>
      <c r="VYS5" s="350"/>
      <c r="VYT5" s="350"/>
      <c r="VYU5" s="350"/>
      <c r="VYV5" s="350"/>
      <c r="VYW5" s="350"/>
      <c r="VYX5" s="350"/>
      <c r="VYY5" s="350"/>
      <c r="VYZ5" s="350"/>
      <c r="VZA5" s="350"/>
      <c r="VZB5" s="350"/>
      <c r="VZC5" s="350"/>
      <c r="VZD5" s="350"/>
      <c r="VZE5" s="350"/>
      <c r="VZF5" s="350"/>
      <c r="VZG5" s="350"/>
      <c r="VZH5" s="350"/>
      <c r="VZI5" s="350"/>
      <c r="VZJ5" s="350"/>
      <c r="VZK5" s="350"/>
      <c r="VZL5" s="350"/>
      <c r="VZM5" s="350"/>
      <c r="VZN5" s="350"/>
      <c r="VZO5" s="350"/>
      <c r="VZP5" s="350"/>
      <c r="VZQ5" s="350"/>
      <c r="VZR5" s="350"/>
      <c r="VZS5" s="350"/>
      <c r="VZT5" s="350"/>
      <c r="VZU5" s="350"/>
      <c r="VZV5" s="350"/>
      <c r="VZW5" s="350"/>
      <c r="VZX5" s="350"/>
      <c r="VZY5" s="350"/>
      <c r="VZZ5" s="350"/>
      <c r="WAA5" s="350"/>
      <c r="WAB5" s="350"/>
      <c r="WAC5" s="350"/>
      <c r="WAD5" s="350"/>
      <c r="WAE5" s="350"/>
      <c r="WAF5" s="350"/>
      <c r="WAG5" s="350"/>
      <c r="WAH5" s="350"/>
      <c r="WAI5" s="350"/>
      <c r="WAJ5" s="350"/>
      <c r="WAK5" s="350"/>
      <c r="WAL5" s="350"/>
      <c r="WAM5" s="350"/>
      <c r="WAN5" s="350"/>
      <c r="WAO5" s="350"/>
      <c r="WAP5" s="350"/>
      <c r="WAQ5" s="350"/>
      <c r="WAR5" s="350"/>
      <c r="WAS5" s="350"/>
      <c r="WAT5" s="350"/>
      <c r="WAU5" s="350"/>
      <c r="WAV5" s="350"/>
      <c r="WAW5" s="350"/>
      <c r="WAX5" s="350"/>
      <c r="WAY5" s="350"/>
      <c r="WAZ5" s="350"/>
      <c r="WBA5" s="350"/>
      <c r="WBB5" s="350"/>
      <c r="WBC5" s="350"/>
      <c r="WBD5" s="350"/>
      <c r="WBE5" s="350"/>
      <c r="WBF5" s="350"/>
      <c r="WBG5" s="350"/>
      <c r="WBH5" s="350"/>
      <c r="WBI5" s="350"/>
      <c r="WBJ5" s="350"/>
      <c r="WBK5" s="350"/>
      <c r="WBL5" s="350"/>
      <c r="WBM5" s="350"/>
      <c r="WBN5" s="350"/>
      <c r="WBO5" s="350"/>
      <c r="WBP5" s="350"/>
      <c r="WBQ5" s="350"/>
      <c r="WBR5" s="350"/>
      <c r="WBS5" s="350"/>
      <c r="WBT5" s="350"/>
      <c r="WBU5" s="350"/>
      <c r="WBV5" s="350"/>
      <c r="WBW5" s="350"/>
      <c r="WBX5" s="350"/>
      <c r="WBY5" s="350"/>
      <c r="WBZ5" s="350"/>
      <c r="WCA5" s="350"/>
      <c r="WCB5" s="350"/>
      <c r="WCC5" s="350"/>
      <c r="WCD5" s="350"/>
      <c r="WCE5" s="350"/>
      <c r="WCF5" s="350"/>
      <c r="WCG5" s="350"/>
      <c r="WCH5" s="350"/>
      <c r="WCI5" s="350"/>
      <c r="WCJ5" s="350"/>
      <c r="WCK5" s="350"/>
      <c r="WCL5" s="350"/>
      <c r="WCM5" s="350"/>
      <c r="WCN5" s="350"/>
      <c r="WCO5" s="350"/>
      <c r="WCP5" s="350"/>
      <c r="WCQ5" s="350"/>
      <c r="WCR5" s="350"/>
      <c r="WCS5" s="350"/>
      <c r="WCT5" s="350"/>
      <c r="WCU5" s="350"/>
      <c r="WCV5" s="350"/>
      <c r="WCW5" s="350"/>
      <c r="WCX5" s="350"/>
      <c r="WCY5" s="350"/>
      <c r="WCZ5" s="350"/>
      <c r="WDA5" s="350"/>
      <c r="WDB5" s="350"/>
      <c r="WDC5" s="350"/>
      <c r="WDD5" s="350"/>
      <c r="WDE5" s="350"/>
      <c r="WDF5" s="350"/>
      <c r="WDG5" s="350"/>
      <c r="WDH5" s="350"/>
      <c r="WDI5" s="350"/>
      <c r="WDJ5" s="350"/>
      <c r="WDK5" s="350"/>
      <c r="WDL5" s="350"/>
      <c r="WDM5" s="350"/>
      <c r="WDN5" s="350"/>
      <c r="WDO5" s="350"/>
      <c r="WDP5" s="350"/>
      <c r="WDQ5" s="350"/>
      <c r="WDR5" s="350"/>
      <c r="WDS5" s="350"/>
      <c r="WDT5" s="350"/>
      <c r="WDU5" s="350"/>
      <c r="WDV5" s="350"/>
      <c r="WDW5" s="350"/>
      <c r="WDX5" s="350"/>
      <c r="WDY5" s="350"/>
      <c r="WDZ5" s="350"/>
      <c r="WEA5" s="350"/>
      <c r="WEB5" s="350"/>
      <c r="WEC5" s="350"/>
      <c r="WED5" s="350"/>
      <c r="WEE5" s="350"/>
      <c r="WEF5" s="350"/>
      <c r="WEG5" s="350"/>
      <c r="WEH5" s="350"/>
      <c r="WEI5" s="350"/>
      <c r="WEJ5" s="350"/>
      <c r="WEK5" s="350"/>
      <c r="WEL5" s="350"/>
      <c r="WEM5" s="350"/>
      <c r="WEN5" s="350"/>
      <c r="WEO5" s="350"/>
      <c r="WEP5" s="350"/>
      <c r="WEQ5" s="350"/>
      <c r="WER5" s="350"/>
      <c r="WES5" s="350"/>
      <c r="WET5" s="350"/>
      <c r="WEU5" s="350"/>
      <c r="WEV5" s="350"/>
      <c r="WEW5" s="350"/>
      <c r="WEX5" s="350"/>
      <c r="WEY5" s="350"/>
      <c r="WEZ5" s="350"/>
      <c r="WFA5" s="350"/>
      <c r="WFB5" s="350"/>
      <c r="WFC5" s="350"/>
      <c r="WFD5" s="350"/>
      <c r="WFE5" s="350"/>
      <c r="WFF5" s="350"/>
      <c r="WFG5" s="350"/>
      <c r="WFH5" s="350"/>
      <c r="WFI5" s="350"/>
      <c r="WFJ5" s="350"/>
      <c r="WFK5" s="350"/>
      <c r="WFL5" s="350"/>
      <c r="WFM5" s="350"/>
      <c r="WFN5" s="350"/>
      <c r="WFO5" s="350"/>
      <c r="WFP5" s="350"/>
      <c r="WFQ5" s="350"/>
      <c r="WFR5" s="350"/>
      <c r="WFS5" s="350"/>
      <c r="WFT5" s="350"/>
      <c r="WFU5" s="350"/>
      <c r="WFV5" s="350"/>
      <c r="WFW5" s="350"/>
      <c r="WFX5" s="350"/>
      <c r="WFY5" s="350"/>
      <c r="WFZ5" s="350"/>
      <c r="WGA5" s="350"/>
      <c r="WGB5" s="350"/>
      <c r="WGC5" s="350"/>
      <c r="WGD5" s="350"/>
      <c r="WGE5" s="350"/>
      <c r="WGF5" s="350"/>
      <c r="WGG5" s="350"/>
      <c r="WGH5" s="350"/>
      <c r="WGI5" s="350"/>
      <c r="WGJ5" s="350"/>
      <c r="WGK5" s="350"/>
      <c r="WGL5" s="350"/>
      <c r="WGM5" s="350"/>
      <c r="WGN5" s="350"/>
      <c r="WGO5" s="350"/>
      <c r="WGP5" s="350"/>
      <c r="WGQ5" s="350"/>
      <c r="WGR5" s="350"/>
      <c r="WGS5" s="350"/>
      <c r="WGT5" s="350"/>
      <c r="WGU5" s="350"/>
      <c r="WGV5" s="350"/>
      <c r="WGW5" s="350"/>
      <c r="WGX5" s="350"/>
      <c r="WGY5" s="350"/>
      <c r="WGZ5" s="350"/>
      <c r="WHA5" s="350"/>
      <c r="WHB5" s="350"/>
      <c r="WHC5" s="350"/>
      <c r="WHD5" s="350"/>
      <c r="WHE5" s="350"/>
      <c r="WHF5" s="350"/>
      <c r="WHG5" s="350"/>
      <c r="WHH5" s="350"/>
      <c r="WHI5" s="350"/>
      <c r="WHJ5" s="350"/>
      <c r="WHK5" s="350"/>
      <c r="WHL5" s="350"/>
      <c r="WHM5" s="350"/>
      <c r="WHN5" s="350"/>
      <c r="WHO5" s="350"/>
      <c r="WHP5" s="350"/>
      <c r="WHQ5" s="350"/>
      <c r="WHR5" s="350"/>
      <c r="WHS5" s="350"/>
      <c r="WHT5" s="350"/>
      <c r="WHU5" s="350"/>
      <c r="WHV5" s="350"/>
      <c r="WHW5" s="350"/>
      <c r="WHX5" s="350"/>
      <c r="WHY5" s="350"/>
      <c r="WHZ5" s="350"/>
      <c r="WIA5" s="350"/>
      <c r="WIB5" s="350"/>
      <c r="WIC5" s="350"/>
      <c r="WID5" s="350"/>
      <c r="WIE5" s="350"/>
      <c r="WIF5" s="350"/>
      <c r="WIG5" s="350"/>
      <c r="WIH5" s="350"/>
      <c r="WII5" s="350"/>
      <c r="WIJ5" s="350"/>
      <c r="WIK5" s="350"/>
      <c r="WIL5" s="350"/>
      <c r="WIM5" s="350"/>
      <c r="WIN5" s="350"/>
      <c r="WIO5" s="350"/>
      <c r="WIP5" s="350"/>
      <c r="WIQ5" s="350"/>
      <c r="WIR5" s="350"/>
      <c r="WIS5" s="350"/>
      <c r="WIT5" s="350"/>
      <c r="WIU5" s="350"/>
      <c r="WIV5" s="350"/>
      <c r="WIW5" s="350"/>
      <c r="WIX5" s="350"/>
      <c r="WIY5" s="350"/>
      <c r="WIZ5" s="350"/>
      <c r="WJA5" s="350"/>
      <c r="WJB5" s="350"/>
      <c r="WJC5" s="350"/>
      <c r="WJD5" s="350"/>
      <c r="WJE5" s="350"/>
      <c r="WJF5" s="350"/>
      <c r="WJG5" s="350"/>
      <c r="WJH5" s="350"/>
      <c r="WJI5" s="350"/>
      <c r="WJJ5" s="350"/>
      <c r="WJK5" s="350"/>
      <c r="WJL5" s="350"/>
      <c r="WJM5" s="350"/>
      <c r="WJN5" s="350"/>
      <c r="WJO5" s="350"/>
      <c r="WJP5" s="350"/>
      <c r="WJQ5" s="350"/>
      <c r="WJR5" s="350"/>
      <c r="WJS5" s="350"/>
      <c r="WJT5" s="350"/>
      <c r="WJU5" s="350"/>
      <c r="WJV5" s="350"/>
      <c r="WJW5" s="350"/>
      <c r="WJX5" s="350"/>
      <c r="WJY5" s="350"/>
      <c r="WJZ5" s="350"/>
      <c r="WKA5" s="350"/>
      <c r="WKB5" s="350"/>
      <c r="WKC5" s="350"/>
      <c r="WKD5" s="350"/>
      <c r="WKE5" s="350"/>
      <c r="WKF5" s="350"/>
      <c r="WKG5" s="350"/>
      <c r="WKH5" s="350"/>
      <c r="WKI5" s="350"/>
      <c r="WKJ5" s="350"/>
      <c r="WKK5" s="350"/>
      <c r="WKL5" s="350"/>
      <c r="WKM5" s="350"/>
      <c r="WKN5" s="350"/>
      <c r="WKO5" s="350"/>
      <c r="WKP5" s="350"/>
      <c r="WKQ5" s="350"/>
      <c r="WKR5" s="350"/>
      <c r="WKS5" s="350"/>
      <c r="WKT5" s="350"/>
      <c r="WKU5" s="350"/>
      <c r="WKV5" s="350"/>
      <c r="WKW5" s="350"/>
      <c r="WKX5" s="350"/>
      <c r="WKY5" s="350"/>
      <c r="WKZ5" s="350"/>
      <c r="WLA5" s="350"/>
      <c r="WLB5" s="350"/>
      <c r="WLC5" s="350"/>
      <c r="WLD5" s="350"/>
      <c r="WLE5" s="350"/>
      <c r="WLF5" s="350"/>
      <c r="WLG5" s="350"/>
      <c r="WLH5" s="350"/>
      <c r="WLI5" s="350"/>
      <c r="WLJ5" s="350"/>
      <c r="WLK5" s="350"/>
      <c r="WLL5" s="350"/>
      <c r="WLM5" s="350"/>
      <c r="WLN5" s="350"/>
      <c r="WLO5" s="350"/>
      <c r="WLP5" s="350"/>
      <c r="WLQ5" s="350"/>
      <c r="WLR5" s="350"/>
      <c r="WLS5" s="350"/>
      <c r="WLT5" s="350"/>
      <c r="WLU5" s="350"/>
      <c r="WLV5" s="350"/>
      <c r="WLW5" s="350"/>
      <c r="WLX5" s="350"/>
      <c r="WLY5" s="350"/>
      <c r="WLZ5" s="350"/>
      <c r="WMA5" s="350"/>
      <c r="WMB5" s="350"/>
      <c r="WMC5" s="350"/>
      <c r="WMD5" s="350"/>
      <c r="WME5" s="350"/>
      <c r="WMF5" s="350"/>
      <c r="WMG5" s="350"/>
      <c r="WMH5" s="350"/>
      <c r="WMI5" s="350"/>
      <c r="WMJ5" s="350"/>
      <c r="WMK5" s="350"/>
      <c r="WML5" s="350"/>
      <c r="WMM5" s="350"/>
      <c r="WMN5" s="350"/>
      <c r="WMO5" s="350"/>
      <c r="WMP5" s="350"/>
      <c r="WMQ5" s="350"/>
      <c r="WMR5" s="350"/>
      <c r="WMS5" s="350"/>
      <c r="WMT5" s="350"/>
      <c r="WMU5" s="350"/>
      <c r="WMV5" s="350"/>
      <c r="WMW5" s="350"/>
      <c r="WMX5" s="350"/>
      <c r="WMY5" s="350"/>
      <c r="WMZ5" s="350"/>
      <c r="WNA5" s="350"/>
      <c r="WNB5" s="350"/>
      <c r="WNC5" s="350"/>
      <c r="WND5" s="350"/>
      <c r="WNE5" s="350"/>
      <c r="WNF5" s="350"/>
      <c r="WNG5" s="350"/>
      <c r="WNH5" s="350"/>
      <c r="WNI5" s="350"/>
      <c r="WNJ5" s="350"/>
      <c r="WNK5" s="350"/>
      <c r="WNL5" s="350"/>
      <c r="WNM5" s="350"/>
      <c r="WNN5" s="350"/>
      <c r="WNO5" s="350"/>
      <c r="WNP5" s="350"/>
      <c r="WNQ5" s="350"/>
      <c r="WNR5" s="350"/>
      <c r="WNS5" s="350"/>
      <c r="WNT5" s="350"/>
      <c r="WNU5" s="350"/>
      <c r="WNV5" s="350"/>
      <c r="WNW5" s="350"/>
      <c r="WNX5" s="350"/>
      <c r="WNY5" s="350"/>
      <c r="WNZ5" s="350"/>
      <c r="WOA5" s="350"/>
      <c r="WOB5" s="350"/>
      <c r="WOC5" s="350"/>
      <c r="WOD5" s="350"/>
      <c r="WOE5" s="350"/>
      <c r="WOF5" s="350"/>
      <c r="WOG5" s="350"/>
      <c r="WOH5" s="350"/>
      <c r="WOI5" s="350"/>
      <c r="WOJ5" s="350"/>
      <c r="WOK5" s="350"/>
      <c r="WOL5" s="350"/>
      <c r="WOM5" s="350"/>
      <c r="WON5" s="350"/>
      <c r="WOO5" s="350"/>
      <c r="WOP5" s="350"/>
      <c r="WOQ5" s="350"/>
      <c r="WOR5" s="350"/>
      <c r="WOS5" s="350"/>
      <c r="WOT5" s="350"/>
      <c r="WOU5" s="350"/>
      <c r="WOV5" s="350"/>
      <c r="WOW5" s="350"/>
      <c r="WOX5" s="350"/>
      <c r="WOY5" s="350"/>
      <c r="WOZ5" s="350"/>
      <c r="WPA5" s="350"/>
      <c r="WPB5" s="350"/>
      <c r="WPC5" s="350"/>
      <c r="WPD5" s="350"/>
      <c r="WPE5" s="350"/>
      <c r="WPF5" s="350"/>
      <c r="WPG5" s="350"/>
      <c r="WPH5" s="350"/>
      <c r="WPI5" s="350"/>
      <c r="WPJ5" s="350"/>
      <c r="WPK5" s="350"/>
      <c r="WPL5" s="350"/>
      <c r="WPM5" s="350"/>
      <c r="WPN5" s="350"/>
      <c r="WPO5" s="350"/>
      <c r="WPP5" s="350"/>
      <c r="WPQ5" s="350"/>
      <c r="WPR5" s="350"/>
      <c r="WPS5" s="350"/>
      <c r="WPT5" s="350"/>
      <c r="WPU5" s="350"/>
      <c r="WPV5" s="350"/>
      <c r="WPW5" s="350"/>
      <c r="WPX5" s="350"/>
      <c r="WPY5" s="350"/>
      <c r="WPZ5" s="350"/>
      <c r="WQA5" s="350"/>
      <c r="WQB5" s="350"/>
      <c r="WQC5" s="350"/>
      <c r="WQD5" s="350"/>
      <c r="WQE5" s="350"/>
      <c r="WQF5" s="350"/>
      <c r="WQG5" s="350"/>
      <c r="WQH5" s="350"/>
      <c r="WQI5" s="350"/>
      <c r="WQJ5" s="350"/>
      <c r="WQK5" s="350"/>
      <c r="WQL5" s="350"/>
      <c r="WQM5" s="350"/>
      <c r="WQN5" s="350"/>
      <c r="WQO5" s="350"/>
      <c r="WQP5" s="350"/>
      <c r="WQQ5" s="350"/>
      <c r="WQR5" s="350"/>
      <c r="WQS5" s="350"/>
      <c r="WQT5" s="350"/>
      <c r="WQU5" s="350"/>
      <c r="WQV5" s="350"/>
      <c r="WQW5" s="350"/>
      <c r="WQX5" s="350"/>
      <c r="WQY5" s="350"/>
      <c r="WQZ5" s="350"/>
      <c r="WRA5" s="350"/>
      <c r="WRB5" s="350"/>
      <c r="WRC5" s="350"/>
      <c r="WRD5" s="350"/>
      <c r="WRE5" s="350"/>
      <c r="WRF5" s="350"/>
      <c r="WRG5" s="350"/>
      <c r="WRH5" s="350"/>
      <c r="WRI5" s="350"/>
      <c r="WRJ5" s="350"/>
      <c r="WRK5" s="350"/>
      <c r="WRL5" s="350"/>
      <c r="WRM5" s="350"/>
      <c r="WRN5" s="350"/>
      <c r="WRO5" s="350"/>
      <c r="WRP5" s="350"/>
      <c r="WRQ5" s="350"/>
      <c r="WRR5" s="350"/>
      <c r="WRS5" s="350"/>
      <c r="WRT5" s="350"/>
      <c r="WRU5" s="350"/>
      <c r="WRV5" s="350"/>
      <c r="WRW5" s="350"/>
      <c r="WRX5" s="350"/>
      <c r="WRY5" s="350"/>
      <c r="WRZ5" s="350"/>
      <c r="WSA5" s="350"/>
      <c r="WSB5" s="350"/>
      <c r="WSC5" s="350"/>
      <c r="WSD5" s="350"/>
      <c r="WSE5" s="350"/>
      <c r="WSF5" s="350"/>
      <c r="WSG5" s="350"/>
      <c r="WSH5" s="350"/>
      <c r="WSI5" s="350"/>
      <c r="WSJ5" s="350"/>
      <c r="WSK5" s="350"/>
      <c r="WSL5" s="350"/>
      <c r="WSM5" s="350"/>
      <c r="WSN5" s="350"/>
      <c r="WSO5" s="350"/>
      <c r="WSP5" s="350"/>
      <c r="WSQ5" s="350"/>
      <c r="WSR5" s="350"/>
      <c r="WSS5" s="350"/>
      <c r="WST5" s="350"/>
      <c r="WSU5" s="350"/>
      <c r="WSV5" s="350"/>
      <c r="WSW5" s="350"/>
      <c r="WSX5" s="350"/>
      <c r="WSY5" s="350"/>
      <c r="WSZ5" s="350"/>
      <c r="WTA5" s="350"/>
      <c r="WTB5" s="350"/>
      <c r="WTC5" s="350"/>
      <c r="WTD5" s="350"/>
      <c r="WTE5" s="350"/>
      <c r="WTF5" s="350"/>
      <c r="WTG5" s="350"/>
      <c r="WTH5" s="350"/>
      <c r="WTI5" s="350"/>
      <c r="WTJ5" s="350"/>
      <c r="WTK5" s="350"/>
      <c r="WTL5" s="350"/>
      <c r="WTM5" s="350"/>
      <c r="WTN5" s="350"/>
      <c r="WTO5" s="350"/>
      <c r="WTP5" s="350"/>
      <c r="WTQ5" s="350"/>
      <c r="WTR5" s="350"/>
      <c r="WTS5" s="350"/>
      <c r="WTT5" s="350"/>
      <c r="WTU5" s="350"/>
      <c r="WTV5" s="350"/>
      <c r="WTW5" s="350"/>
      <c r="WTX5" s="350"/>
      <c r="WTY5" s="350"/>
      <c r="WTZ5" s="350"/>
      <c r="WUA5" s="350"/>
      <c r="WUB5" s="350"/>
      <c r="WUC5" s="350"/>
      <c r="WUD5" s="350"/>
      <c r="WUE5" s="350"/>
      <c r="WUF5" s="350"/>
      <c r="WUG5" s="350"/>
      <c r="WUH5" s="350"/>
      <c r="WUI5" s="350"/>
      <c r="WUJ5" s="350"/>
      <c r="WUK5" s="350"/>
      <c r="WUL5" s="350"/>
      <c r="WUM5" s="350"/>
      <c r="WUN5" s="350"/>
      <c r="WUO5" s="350"/>
      <c r="WUP5" s="350"/>
      <c r="WUQ5" s="350"/>
      <c r="WUR5" s="350"/>
      <c r="WUS5" s="350"/>
      <c r="WUT5" s="350"/>
      <c r="WUU5" s="350"/>
      <c r="WUV5" s="350"/>
      <c r="WUW5" s="350"/>
      <c r="WUX5" s="350"/>
      <c r="WUY5" s="350"/>
      <c r="WUZ5" s="350"/>
      <c r="WVA5" s="350"/>
      <c r="WVB5" s="350"/>
      <c r="WVC5" s="350"/>
      <c r="WVD5" s="350"/>
      <c r="WVE5" s="350"/>
      <c r="WVF5" s="350"/>
      <c r="WVG5" s="350"/>
      <c r="WVH5" s="350"/>
      <c r="WVI5" s="350"/>
      <c r="WVJ5" s="350"/>
      <c r="WVK5" s="350"/>
      <c r="WVL5" s="350"/>
      <c r="WVM5" s="350"/>
      <c r="WVN5" s="350"/>
      <c r="WVO5" s="350"/>
      <c r="WVP5" s="350"/>
      <c r="WVQ5" s="350"/>
      <c r="WVR5" s="350"/>
      <c r="WVS5" s="350"/>
      <c r="WVT5" s="350"/>
      <c r="WVU5" s="350"/>
      <c r="WVV5" s="350"/>
      <c r="WVW5" s="350"/>
      <c r="WVX5" s="350"/>
      <c r="WVY5" s="350"/>
      <c r="WVZ5" s="350"/>
      <c r="WWA5" s="350"/>
      <c r="WWB5" s="350"/>
      <c r="WWC5" s="350"/>
      <c r="WWD5" s="350"/>
      <c r="WWE5" s="350"/>
      <c r="WWF5" s="350"/>
      <c r="WWG5" s="350"/>
      <c r="WWH5" s="350"/>
      <c r="WWI5" s="350"/>
      <c r="WWJ5" s="350"/>
      <c r="WWK5" s="350"/>
      <c r="WWL5" s="350"/>
      <c r="WWM5" s="350"/>
      <c r="WWN5" s="350"/>
      <c r="WWO5" s="350"/>
      <c r="WWP5" s="350"/>
      <c r="WWQ5" s="350"/>
      <c r="WWR5" s="350"/>
      <c r="WWS5" s="350"/>
      <c r="WWT5" s="350"/>
      <c r="WWU5" s="350"/>
      <c r="WWV5" s="350"/>
      <c r="WWW5" s="350"/>
      <c r="WWX5" s="350"/>
      <c r="WWY5" s="350"/>
      <c r="WWZ5" s="350"/>
      <c r="WXA5" s="350"/>
      <c r="WXB5" s="350"/>
      <c r="WXC5" s="350"/>
      <c r="WXD5" s="350"/>
      <c r="WXE5" s="350"/>
      <c r="WXF5" s="350"/>
      <c r="WXG5" s="350"/>
      <c r="WXH5" s="350"/>
      <c r="WXI5" s="350"/>
      <c r="WXJ5" s="350"/>
      <c r="WXK5" s="350"/>
      <c r="WXL5" s="350"/>
      <c r="WXM5" s="350"/>
      <c r="WXN5" s="350"/>
      <c r="WXO5" s="350"/>
      <c r="WXP5" s="350"/>
      <c r="WXQ5" s="350"/>
      <c r="WXR5" s="350"/>
      <c r="WXS5" s="350"/>
      <c r="WXT5" s="350"/>
      <c r="WXU5" s="350"/>
      <c r="WXV5" s="350"/>
      <c r="WXW5" s="350"/>
      <c r="WXX5" s="350"/>
      <c r="WXY5" s="350"/>
      <c r="WXZ5" s="350"/>
      <c r="WYA5" s="350"/>
      <c r="WYB5" s="350"/>
      <c r="WYC5" s="350"/>
      <c r="WYD5" s="350"/>
      <c r="WYE5" s="350"/>
      <c r="WYF5" s="350"/>
      <c r="WYG5" s="350"/>
      <c r="WYH5" s="350"/>
      <c r="WYI5" s="350"/>
      <c r="WYJ5" s="350"/>
      <c r="WYK5" s="350"/>
      <c r="WYL5" s="350"/>
      <c r="WYM5" s="350"/>
      <c r="WYN5" s="350"/>
      <c r="WYO5" s="350"/>
      <c r="WYP5" s="350"/>
      <c r="WYQ5" s="350"/>
      <c r="WYR5" s="350"/>
      <c r="WYS5" s="350"/>
      <c r="WYT5" s="350"/>
      <c r="WYU5" s="350"/>
      <c r="WYV5" s="350"/>
      <c r="WYW5" s="350"/>
      <c r="WYX5" s="350"/>
      <c r="WYY5" s="350"/>
      <c r="WYZ5" s="350"/>
      <c r="WZA5" s="350"/>
      <c r="WZB5" s="350"/>
      <c r="WZC5" s="350"/>
      <c r="WZD5" s="350"/>
      <c r="WZE5" s="350"/>
      <c r="WZF5" s="350"/>
      <c r="WZG5" s="350"/>
      <c r="WZH5" s="350"/>
      <c r="WZI5" s="350"/>
      <c r="WZJ5" s="350"/>
      <c r="WZK5" s="350"/>
      <c r="WZL5" s="350"/>
      <c r="WZM5" s="350"/>
      <c r="WZN5" s="350"/>
      <c r="WZO5" s="350"/>
      <c r="WZP5" s="350"/>
      <c r="WZQ5" s="350"/>
      <c r="WZR5" s="350"/>
      <c r="WZS5" s="350"/>
      <c r="WZT5" s="350"/>
      <c r="WZU5" s="350"/>
      <c r="WZV5" s="350"/>
      <c r="WZW5" s="350"/>
      <c r="WZX5" s="350"/>
      <c r="WZY5" s="350"/>
      <c r="WZZ5" s="350"/>
      <c r="XAA5" s="350"/>
      <c r="XAB5" s="350"/>
      <c r="XAC5" s="350"/>
      <c r="XAD5" s="350"/>
      <c r="XAE5" s="350"/>
      <c r="XAF5" s="350"/>
      <c r="XAG5" s="350"/>
      <c r="XAH5" s="350"/>
      <c r="XAI5" s="350"/>
      <c r="XAJ5" s="350"/>
      <c r="XAK5" s="350"/>
      <c r="XAL5" s="350"/>
      <c r="XAM5" s="350"/>
      <c r="XAN5" s="350"/>
      <c r="XAO5" s="350"/>
      <c r="XAP5" s="350"/>
      <c r="XAQ5" s="350"/>
      <c r="XAR5" s="350"/>
      <c r="XAS5" s="350"/>
      <c r="XAT5" s="350"/>
      <c r="XAU5" s="350"/>
      <c r="XAV5" s="350"/>
      <c r="XAW5" s="350"/>
      <c r="XAX5" s="350"/>
      <c r="XAY5" s="350"/>
      <c r="XAZ5" s="350"/>
      <c r="XBA5" s="350"/>
      <c r="XBB5" s="350"/>
      <c r="XBC5" s="350"/>
      <c r="XBD5" s="350"/>
      <c r="XBE5" s="350"/>
      <c r="XBF5" s="350"/>
      <c r="XBG5" s="350"/>
      <c r="XBH5" s="350"/>
      <c r="XBI5" s="350"/>
      <c r="XBJ5" s="350"/>
      <c r="XBK5" s="350"/>
      <c r="XBL5" s="350"/>
      <c r="XBM5" s="350"/>
      <c r="XBN5" s="350"/>
      <c r="XBO5" s="350"/>
      <c r="XBP5" s="350"/>
      <c r="XBQ5" s="350"/>
      <c r="XBR5" s="350"/>
      <c r="XBS5" s="350"/>
      <c r="XBT5" s="350"/>
      <c r="XBU5" s="350"/>
      <c r="XBV5" s="350"/>
      <c r="XBW5" s="350"/>
      <c r="XBX5" s="350"/>
      <c r="XBY5" s="350"/>
      <c r="XBZ5" s="350"/>
      <c r="XCA5" s="350"/>
      <c r="XCB5" s="350"/>
      <c r="XCC5" s="350"/>
      <c r="XCD5" s="350"/>
      <c r="XCE5" s="350"/>
      <c r="XCF5" s="350"/>
      <c r="XCG5" s="350"/>
      <c r="XCH5" s="350"/>
      <c r="XCI5" s="350"/>
      <c r="XCJ5" s="350"/>
      <c r="XCK5" s="350"/>
      <c r="XCL5" s="350"/>
      <c r="XCM5" s="350"/>
      <c r="XCN5" s="350"/>
      <c r="XCO5" s="350"/>
      <c r="XCP5" s="350"/>
      <c r="XCQ5" s="350"/>
      <c r="XCR5" s="350"/>
      <c r="XCS5" s="350"/>
      <c r="XCT5" s="350"/>
      <c r="XCU5" s="350"/>
      <c r="XCV5" s="350"/>
      <c r="XCW5" s="350"/>
      <c r="XCX5" s="350"/>
      <c r="XCY5" s="350"/>
      <c r="XCZ5" s="350"/>
      <c r="XDA5" s="350"/>
      <c r="XDB5" s="350"/>
      <c r="XDC5" s="350"/>
      <c r="XDD5" s="350"/>
      <c r="XDE5" s="350"/>
      <c r="XDF5" s="350"/>
      <c r="XDG5" s="350"/>
      <c r="XDH5" s="350"/>
      <c r="XDI5" s="350"/>
      <c r="XDJ5" s="350"/>
      <c r="XDK5" s="350"/>
      <c r="XDL5" s="350"/>
      <c r="XDM5" s="350"/>
      <c r="XDN5" s="350"/>
      <c r="XDO5" s="350"/>
      <c r="XDP5" s="350"/>
      <c r="XDQ5" s="350"/>
      <c r="XDR5" s="350"/>
      <c r="XDS5" s="350"/>
      <c r="XDT5" s="350"/>
      <c r="XDU5" s="350"/>
      <c r="XDV5" s="350"/>
      <c r="XDW5" s="350"/>
      <c r="XDX5" s="350"/>
      <c r="XDY5" s="350"/>
      <c r="XDZ5" s="350"/>
      <c r="XEA5" s="350"/>
      <c r="XEB5" s="350"/>
      <c r="XEC5" s="350"/>
      <c r="XED5" s="350"/>
      <c r="XEE5" s="350"/>
      <c r="XEF5" s="350"/>
      <c r="XEG5" s="350"/>
      <c r="XEH5" s="350"/>
      <c r="XEI5" s="350"/>
      <c r="XEJ5" s="350"/>
      <c r="XEK5" s="350"/>
      <c r="XEL5" s="350"/>
      <c r="XEM5" s="350"/>
      <c r="XEN5" s="350"/>
      <c r="XEO5" s="350"/>
      <c r="XEP5" s="350"/>
      <c r="XEQ5" s="350"/>
      <c r="XER5" s="350"/>
      <c r="XES5" s="350"/>
      <c r="XET5" s="350"/>
      <c r="XEU5" s="350"/>
      <c r="XEV5" s="350"/>
      <c r="XEW5" s="350"/>
      <c r="XEX5" s="350"/>
      <c r="XEY5" s="350"/>
      <c r="XEZ5" s="350"/>
      <c r="XFA5" s="350"/>
      <c r="XFB5" s="350"/>
      <c r="XFC5" s="350"/>
    </row>
    <row r="6" spans="1:16383" s="588" customFormat="1" ht="15">
      <c r="B6" s="800"/>
      <c r="C6" s="800"/>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row>
    <row r="7" spans="1:16383" s="352" customFormat="1" ht="15">
      <c r="B7" s="342" t="s">
        <v>129</v>
      </c>
      <c r="C7" s="342"/>
      <c r="D7" s="351"/>
      <c r="E7" s="351"/>
      <c r="F7" s="351"/>
      <c r="G7" s="351"/>
      <c r="H7" s="351"/>
      <c r="I7" s="351"/>
      <c r="J7" s="351"/>
      <c r="K7" s="351"/>
      <c r="L7" s="351"/>
      <c r="M7" s="351"/>
      <c r="N7" s="351"/>
      <c r="O7" s="351"/>
      <c r="P7" s="351"/>
      <c r="Q7" s="351"/>
      <c r="R7" s="351"/>
      <c r="S7" s="345"/>
      <c r="T7" s="1701" t="s">
        <v>580</v>
      </c>
      <c r="U7" s="1702"/>
      <c r="V7" s="1702"/>
      <c r="W7" s="1702"/>
      <c r="X7" s="1702"/>
      <c r="Y7" s="1702"/>
      <c r="Z7" s="1702"/>
      <c r="AA7" s="1702"/>
      <c r="AB7" s="1690" t="s">
        <v>581</v>
      </c>
      <c r="AC7" s="1691"/>
      <c r="AD7" s="1691"/>
      <c r="AE7" s="1691"/>
      <c r="AF7" s="1692"/>
      <c r="AG7" s="351"/>
      <c r="AH7" s="351"/>
      <c r="AI7" s="351"/>
      <c r="AJ7" s="351"/>
      <c r="AK7" s="351"/>
      <c r="AL7" s="351"/>
      <c r="AM7" s="351"/>
      <c r="AN7" s="351"/>
      <c r="AO7" s="351"/>
      <c r="AP7" s="351"/>
    </row>
    <row r="8" spans="1:16383">
      <c r="B8" s="637"/>
      <c r="C8" s="637"/>
      <c r="D8" s="354"/>
      <c r="E8" s="354"/>
      <c r="T8" s="338" t="str">
        <f>IF(T9&lt;='RFPR cover'!$C$7,"Actuals","Forecast")</f>
        <v>Actuals</v>
      </c>
      <c r="U8" s="339" t="str">
        <f>IF(U9&lt;='RFPR cover'!$C$7,"Actuals","Forecast")</f>
        <v>Actuals</v>
      </c>
      <c r="V8" s="339" t="str">
        <f>IF(V9&lt;='RFPR cover'!$C$7,"Actuals","Forecast")</f>
        <v>Actuals</v>
      </c>
      <c r="W8" s="339" t="str">
        <f>IF(W9&lt;='RFPR cover'!$C$7,"Actuals","Forecast")</f>
        <v>Actuals</v>
      </c>
      <c r="X8" s="339" t="str">
        <f>IF(X9&lt;='RFPR cover'!$C$7,"Actuals","Forecast")</f>
        <v>Actuals</v>
      </c>
      <c r="Y8" s="339" t="str">
        <f>IF(Y9&lt;='RFPR cover'!$C$7,"Actuals","Forecast")</f>
        <v>Actuals</v>
      </c>
      <c r="Z8" s="339" t="str">
        <f>IF(Z9&lt;='RFPR cover'!$C$7,"Actuals","Forecast")</f>
        <v>Actuals</v>
      </c>
      <c r="AA8" s="339" t="str">
        <f>IF(AA9&lt;='RFPR cover'!$C$7,"Actuals","Forecast")</f>
        <v>Forecast</v>
      </c>
      <c r="AB8" s="791" t="str">
        <f>IF(AB9&lt;='RFPR cover'!$C$7,"Actuals","Forecast")</f>
        <v>Forecast</v>
      </c>
      <c r="AC8" s="340" t="str">
        <f>IF(AC9&lt;='RFPR cover'!$C$7,"Actuals","Forecast")</f>
        <v>Forecast</v>
      </c>
      <c r="AD8" s="340" t="str">
        <f>IF(AD9&lt;='RFPR cover'!$C$7,"Actuals","Forecast")</f>
        <v>Forecast</v>
      </c>
      <c r="AE8" s="340" t="str">
        <f>IF(AE9&lt;='RFPR cover'!$C$7,"Actuals","Forecast")</f>
        <v>Forecast</v>
      </c>
      <c r="AF8" s="340" t="str">
        <f>IF(AF9&lt;='RFPR cover'!$C$7,"Actuals","Forecast")</f>
        <v>Forecast</v>
      </c>
    </row>
    <row r="9" spans="1:16383" s="357" customFormat="1">
      <c r="B9" s="403"/>
      <c r="C9" s="403"/>
      <c r="D9" s="354"/>
      <c r="E9" s="354"/>
      <c r="S9" s="584" t="s">
        <v>282</v>
      </c>
      <c r="T9" s="117">
        <f>'RFPR cover'!$C$13</f>
        <v>2014</v>
      </c>
      <c r="U9" s="118">
        <f>T9+1</f>
        <v>2015</v>
      </c>
      <c r="V9" s="118">
        <f t="shared" ref="V9:AF9" si="0">U9+1</f>
        <v>2016</v>
      </c>
      <c r="W9" s="118">
        <f t="shared" si="0"/>
        <v>2017</v>
      </c>
      <c r="X9" s="118">
        <f t="shared" si="0"/>
        <v>2018</v>
      </c>
      <c r="Y9" s="118">
        <f t="shared" si="0"/>
        <v>2019</v>
      </c>
      <c r="Z9" s="118">
        <f t="shared" si="0"/>
        <v>2020</v>
      </c>
      <c r="AA9" s="784">
        <f t="shared" si="0"/>
        <v>2021</v>
      </c>
      <c r="AB9" s="792">
        <f t="shared" si="0"/>
        <v>2022</v>
      </c>
      <c r="AC9" s="195">
        <f t="shared" si="0"/>
        <v>2023</v>
      </c>
      <c r="AD9" s="195">
        <f t="shared" si="0"/>
        <v>2024</v>
      </c>
      <c r="AE9" s="195">
        <f t="shared" si="0"/>
        <v>2025</v>
      </c>
      <c r="AF9" s="195">
        <f t="shared" si="0"/>
        <v>2026</v>
      </c>
    </row>
    <row r="10" spans="1:16383">
      <c r="B10" s="403"/>
      <c r="C10" s="403"/>
      <c r="X10" s="355"/>
      <c r="Y10" s="355"/>
      <c r="Z10" s="355"/>
      <c r="AA10" s="355"/>
      <c r="AB10" s="612"/>
      <c r="AC10" s="355"/>
      <c r="AD10" s="355"/>
      <c r="AE10" s="355"/>
      <c r="AF10" s="355"/>
      <c r="AG10" s="357"/>
    </row>
    <row r="11" spans="1:16383">
      <c r="B11" s="638" t="s">
        <v>394</v>
      </c>
      <c r="C11" s="638"/>
      <c r="D11" s="385" t="s">
        <v>395</v>
      </c>
      <c r="E11" s="385"/>
      <c r="F11" s="386"/>
      <c r="G11" s="386"/>
      <c r="H11" s="386"/>
      <c r="I11" s="386"/>
      <c r="J11" s="386"/>
      <c r="K11" s="386"/>
      <c r="L11" s="386"/>
      <c r="M11" s="386"/>
      <c r="N11" s="386"/>
      <c r="O11" s="386"/>
      <c r="P11" s="386"/>
      <c r="Q11" s="386"/>
      <c r="R11" s="386"/>
      <c r="S11" s="386"/>
      <c r="T11" s="387"/>
      <c r="U11" s="387"/>
      <c r="V11" s="387"/>
      <c r="W11" s="387"/>
      <c r="X11" s="387"/>
      <c r="Y11" s="387"/>
      <c r="Z11" s="387"/>
      <c r="AA11" s="387"/>
      <c r="AB11" s="793"/>
      <c r="AC11" s="387"/>
      <c r="AD11" s="387"/>
      <c r="AE11" s="387"/>
      <c r="AF11" s="387"/>
      <c r="AG11" s="357"/>
    </row>
    <row r="12" spans="1:16383" s="361" customFormat="1" outlineLevel="1">
      <c r="B12" s="403"/>
      <c r="C12" s="403"/>
      <c r="D12" s="360"/>
      <c r="E12" s="360"/>
      <c r="F12" s="388"/>
      <c r="G12" s="388"/>
      <c r="H12" s="388"/>
      <c r="I12" s="388"/>
      <c r="J12" s="389"/>
      <c r="K12" s="389"/>
      <c r="L12" s="389"/>
      <c r="M12" s="389"/>
      <c r="N12" s="389"/>
      <c r="O12" s="389"/>
      <c r="P12" s="389"/>
      <c r="Q12" s="389"/>
      <c r="R12" s="389"/>
      <c r="S12" s="389"/>
      <c r="T12" s="658" t="s">
        <v>288</v>
      </c>
      <c r="U12" s="659" t="s">
        <v>288</v>
      </c>
      <c r="V12" s="659" t="s">
        <v>288</v>
      </c>
      <c r="W12" s="659" t="s">
        <v>288</v>
      </c>
      <c r="X12" s="659" t="s">
        <v>288</v>
      </c>
      <c r="Y12" s="659" t="s">
        <v>288</v>
      </c>
      <c r="Z12" s="659" t="s">
        <v>288</v>
      </c>
      <c r="AA12" s="785" t="s">
        <v>288</v>
      </c>
      <c r="AB12" s="794" t="s">
        <v>288</v>
      </c>
      <c r="AC12" s="659" t="s">
        <v>288</v>
      </c>
      <c r="AD12" s="659" t="s">
        <v>288</v>
      </c>
      <c r="AE12" s="659" t="s">
        <v>288</v>
      </c>
      <c r="AF12" s="660" t="s">
        <v>288</v>
      </c>
      <c r="AG12" s="355"/>
    </row>
    <row r="13" spans="1:16383" s="357" customFormat="1" outlineLevel="1">
      <c r="B13" s="476"/>
      <c r="C13" s="476"/>
      <c r="D13" s="389"/>
      <c r="E13" s="389"/>
      <c r="F13" s="389" t="s">
        <v>396</v>
      </c>
      <c r="G13" s="389"/>
      <c r="H13" s="389"/>
      <c r="I13" s="389"/>
      <c r="J13" s="360"/>
      <c r="K13" s="360"/>
      <c r="L13" s="360"/>
      <c r="M13" s="360"/>
      <c r="N13" s="360"/>
      <c r="O13" s="360"/>
      <c r="P13" s="360"/>
      <c r="Q13" s="360"/>
      <c r="R13" s="360"/>
      <c r="S13" s="360"/>
      <c r="T13" s="1530">
        <v>0</v>
      </c>
      <c r="U13" s="1530">
        <v>0</v>
      </c>
      <c r="V13" s="1530">
        <v>0</v>
      </c>
      <c r="W13" s="1530">
        <v>0</v>
      </c>
      <c r="X13" s="1530">
        <v>0</v>
      </c>
      <c r="Y13" s="1530">
        <v>0</v>
      </c>
      <c r="Z13" s="1530">
        <v>0</v>
      </c>
      <c r="AA13" s="1530">
        <v>0</v>
      </c>
      <c r="AB13" s="1530">
        <v>0</v>
      </c>
      <c r="AC13" s="1530">
        <v>0</v>
      </c>
      <c r="AD13" s="1530">
        <v>0</v>
      </c>
      <c r="AE13" s="1530">
        <v>0</v>
      </c>
      <c r="AF13" s="1530">
        <v>0</v>
      </c>
      <c r="AG13" s="355"/>
    </row>
    <row r="14" spans="1:16383" s="357" customFormat="1" outlineLevel="1">
      <c r="B14" s="476"/>
      <c r="C14" s="476"/>
      <c r="D14" s="389"/>
      <c r="E14" s="389"/>
      <c r="F14" s="389" t="s">
        <v>397</v>
      </c>
      <c r="G14" s="389"/>
      <c r="H14" s="389"/>
      <c r="I14" s="389"/>
      <c r="J14" s="389"/>
      <c r="K14" s="389"/>
      <c r="L14" s="389"/>
      <c r="M14" s="389"/>
      <c r="N14" s="389"/>
      <c r="O14" s="389"/>
      <c r="P14" s="389"/>
      <c r="Q14" s="389"/>
      <c r="R14" s="389"/>
      <c r="S14" s="389"/>
      <c r="T14" s="1530">
        <v>0</v>
      </c>
      <c r="U14" s="1530">
        <v>0</v>
      </c>
      <c r="V14" s="1530">
        <v>0</v>
      </c>
      <c r="W14" s="1530">
        <v>0</v>
      </c>
      <c r="X14" s="1530">
        <v>0</v>
      </c>
      <c r="Y14" s="1530">
        <v>0</v>
      </c>
      <c r="Z14" s="1530">
        <v>0</v>
      </c>
      <c r="AA14" s="1530">
        <v>0</v>
      </c>
      <c r="AB14" s="1530">
        <v>0</v>
      </c>
      <c r="AC14" s="1530">
        <v>0</v>
      </c>
      <c r="AD14" s="1530">
        <v>0</v>
      </c>
      <c r="AE14" s="1530">
        <v>0</v>
      </c>
      <c r="AF14" s="1530">
        <v>0</v>
      </c>
      <c r="AG14" s="355"/>
    </row>
    <row r="15" spans="1:16383" s="357" customFormat="1" outlineLevel="1">
      <c r="B15" s="476"/>
      <c r="C15" s="476"/>
      <c r="D15" s="389"/>
      <c r="E15" s="389"/>
      <c r="F15" s="389" t="s">
        <v>398</v>
      </c>
      <c r="G15" s="389"/>
      <c r="H15" s="389"/>
      <c r="I15" s="389"/>
      <c r="J15" s="389"/>
      <c r="K15" s="389"/>
      <c r="L15" s="389"/>
      <c r="M15" s="389"/>
      <c r="N15" s="389"/>
      <c r="O15" s="389"/>
      <c r="P15" s="389"/>
      <c r="Q15" s="389"/>
      <c r="R15" s="389"/>
      <c r="S15" s="389"/>
      <c r="T15" s="1530">
        <v>0</v>
      </c>
      <c r="U15" s="1141">
        <v>-1</v>
      </c>
      <c r="V15" s="1530">
        <v>0</v>
      </c>
      <c r="W15" s="1530">
        <v>0</v>
      </c>
      <c r="X15" s="1141">
        <v>-275</v>
      </c>
      <c r="Y15" s="1530">
        <v>0</v>
      </c>
      <c r="Z15" s="1530">
        <v>0</v>
      </c>
      <c r="AA15" s="1530">
        <v>0</v>
      </c>
      <c r="AB15" s="1530">
        <v>0</v>
      </c>
      <c r="AC15" s="1530">
        <v>0</v>
      </c>
      <c r="AD15" s="1530">
        <v>0</v>
      </c>
      <c r="AE15" s="1530">
        <v>0</v>
      </c>
      <c r="AF15" s="1530">
        <v>0</v>
      </c>
      <c r="AG15" s="355"/>
    </row>
    <row r="16" spans="1:16383" s="357" customFormat="1" outlineLevel="1">
      <c r="B16" s="476"/>
      <c r="C16" s="476"/>
      <c r="D16" s="389"/>
      <c r="E16" s="389"/>
      <c r="F16" s="389" t="s">
        <v>399</v>
      </c>
      <c r="G16" s="389"/>
      <c r="H16" s="389"/>
      <c r="I16" s="389"/>
      <c r="J16" s="389"/>
      <c r="K16" s="389"/>
      <c r="L16" s="389"/>
      <c r="M16" s="389"/>
      <c r="N16" s="389"/>
      <c r="O16" s="389"/>
      <c r="P16" s="389"/>
      <c r="Q16" s="389"/>
      <c r="R16" s="389"/>
      <c r="S16" s="389"/>
      <c r="T16" s="1141">
        <v>9</v>
      </c>
      <c r="U16" s="1530">
        <v>0</v>
      </c>
      <c r="V16" s="1141">
        <v>7</v>
      </c>
      <c r="W16" s="1141">
        <v>8</v>
      </c>
      <c r="X16" s="1141">
        <v>3</v>
      </c>
      <c r="Y16" s="1530">
        <v>0</v>
      </c>
      <c r="Z16" s="1141">
        <v>7</v>
      </c>
      <c r="AA16" s="1141">
        <v>7</v>
      </c>
      <c r="AB16" s="1141">
        <v>7</v>
      </c>
      <c r="AC16" s="1141">
        <v>7</v>
      </c>
      <c r="AD16" s="1141">
        <v>7</v>
      </c>
      <c r="AE16" s="1141">
        <v>7</v>
      </c>
      <c r="AF16" s="1141">
        <v>7</v>
      </c>
      <c r="AG16" s="355"/>
    </row>
    <row r="17" spans="2:33" s="357" customFormat="1" outlineLevel="1">
      <c r="B17" s="476"/>
      <c r="C17" s="476"/>
      <c r="D17" s="389"/>
      <c r="E17" s="389"/>
      <c r="F17" s="389" t="s">
        <v>400</v>
      </c>
      <c r="G17" s="389"/>
      <c r="H17" s="389"/>
      <c r="I17" s="389"/>
      <c r="J17" s="389"/>
      <c r="K17" s="389"/>
      <c r="L17" s="389"/>
      <c r="M17" s="389"/>
      <c r="N17" s="389"/>
      <c r="O17" s="389"/>
      <c r="Q17" s="389"/>
      <c r="R17" s="389"/>
      <c r="S17" s="389"/>
      <c r="T17" s="1530">
        <v>0</v>
      </c>
      <c r="U17" s="1530">
        <v>0</v>
      </c>
      <c r="V17" s="1530">
        <v>0</v>
      </c>
      <c r="W17" s="1530">
        <v>0</v>
      </c>
      <c r="X17" s="1530">
        <v>0</v>
      </c>
      <c r="Y17" s="1530">
        <v>0</v>
      </c>
      <c r="Z17" s="1530">
        <v>0</v>
      </c>
      <c r="AA17" s="1530">
        <v>0</v>
      </c>
      <c r="AB17" s="1530">
        <v>0</v>
      </c>
      <c r="AC17" s="1530">
        <v>0</v>
      </c>
      <c r="AD17" s="1530">
        <v>0</v>
      </c>
      <c r="AE17" s="1530">
        <v>0</v>
      </c>
      <c r="AF17" s="1530">
        <v>0</v>
      </c>
      <c r="AG17" s="355"/>
    </row>
    <row r="18" spans="2:33" s="357" customFormat="1" outlineLevel="1">
      <c r="B18" s="476"/>
      <c r="C18" s="476"/>
      <c r="D18" s="389"/>
      <c r="E18" s="389"/>
      <c r="F18" s="389" t="s">
        <v>843</v>
      </c>
      <c r="G18" s="389"/>
      <c r="H18" s="389"/>
      <c r="I18" s="389"/>
      <c r="J18" s="389"/>
      <c r="K18" s="389"/>
      <c r="L18" s="389"/>
      <c r="M18" s="389"/>
      <c r="N18" s="389"/>
      <c r="O18" s="389"/>
      <c r="Q18" s="389"/>
      <c r="R18" s="389"/>
      <c r="S18" s="389"/>
      <c r="T18" s="1141">
        <v>-98</v>
      </c>
      <c r="U18" s="1141">
        <v>-168</v>
      </c>
      <c r="V18" s="1141">
        <v>-116</v>
      </c>
      <c r="W18" s="1141">
        <v>-203</v>
      </c>
      <c r="X18" s="1141">
        <v>-93</v>
      </c>
      <c r="Y18" s="1141">
        <v>-85</v>
      </c>
      <c r="Z18" s="1141">
        <v>-90</v>
      </c>
      <c r="AA18" s="1141">
        <v>-90</v>
      </c>
      <c r="AB18" s="1141">
        <v>-90</v>
      </c>
      <c r="AC18" s="1141">
        <v>-90</v>
      </c>
      <c r="AD18" s="1141">
        <v>-90</v>
      </c>
      <c r="AE18" s="1141">
        <v>-90</v>
      </c>
      <c r="AF18" s="1141">
        <v>-90</v>
      </c>
      <c r="AG18" s="355"/>
    </row>
    <row r="19" spans="2:33" s="357" customFormat="1" outlineLevel="1">
      <c r="B19" s="476"/>
      <c r="C19" s="476"/>
      <c r="D19" s="389"/>
      <c r="E19" s="389"/>
      <c r="F19" s="44" t="s">
        <v>1078</v>
      </c>
      <c r="G19" s="390"/>
      <c r="H19" s="389"/>
      <c r="I19" s="389"/>
      <c r="J19" s="389"/>
      <c r="K19" s="389"/>
      <c r="L19" s="389"/>
      <c r="M19" s="389"/>
      <c r="N19" s="389"/>
      <c r="O19" s="389"/>
      <c r="Q19" s="389"/>
      <c r="R19" s="389"/>
      <c r="S19" s="389"/>
      <c r="T19" s="1141">
        <v>-126</v>
      </c>
      <c r="U19" s="1530">
        <v>0</v>
      </c>
      <c r="V19" s="1530">
        <v>0</v>
      </c>
      <c r="W19" s="1141">
        <v>-1632</v>
      </c>
      <c r="X19" s="1141">
        <v>-769</v>
      </c>
      <c r="Y19" s="1530">
        <v>0</v>
      </c>
      <c r="Z19" s="1530">
        <v>0</v>
      </c>
      <c r="AA19" s="1530">
        <v>0</v>
      </c>
      <c r="AB19" s="1530">
        <v>0</v>
      </c>
      <c r="AC19" s="1530">
        <v>0</v>
      </c>
      <c r="AD19" s="1530">
        <v>0</v>
      </c>
      <c r="AE19" s="1530">
        <v>0</v>
      </c>
      <c r="AF19" s="1530">
        <v>0</v>
      </c>
      <c r="AG19" s="355"/>
    </row>
    <row r="20" spans="2:33" s="357" customFormat="1" ht="12.75" customHeight="1" outlineLevel="1">
      <c r="B20" s="476"/>
      <c r="C20" s="476"/>
      <c r="D20" s="389"/>
      <c r="E20" s="389"/>
      <c r="F20" s="44" t="s">
        <v>1078</v>
      </c>
      <c r="G20" s="390"/>
      <c r="H20" s="391"/>
      <c r="I20" s="391"/>
      <c r="J20" s="391"/>
      <c r="K20" s="391"/>
      <c r="L20" s="391"/>
      <c r="M20" s="391"/>
      <c r="N20" s="391"/>
      <c r="O20" s="391"/>
      <c r="Q20" s="391"/>
      <c r="R20" s="391"/>
      <c r="S20" s="391"/>
      <c r="T20" s="1141">
        <v>-195</v>
      </c>
      <c r="U20" s="1141">
        <v>-194</v>
      </c>
      <c r="V20" s="1530">
        <v>0</v>
      </c>
      <c r="W20" s="1530">
        <v>0</v>
      </c>
      <c r="X20" s="1530">
        <v>0</v>
      </c>
      <c r="Y20" s="1530">
        <v>0</v>
      </c>
      <c r="Z20" s="1530">
        <v>0</v>
      </c>
      <c r="AA20" s="1530">
        <v>0</v>
      </c>
      <c r="AB20" s="1530">
        <v>0</v>
      </c>
      <c r="AC20" s="1530">
        <v>0</v>
      </c>
      <c r="AD20" s="1530">
        <v>0</v>
      </c>
      <c r="AE20" s="1530">
        <v>0</v>
      </c>
      <c r="AF20" s="1530">
        <v>0</v>
      </c>
      <c r="AG20" s="355"/>
    </row>
    <row r="21" spans="2:33" s="357" customFormat="1">
      <c r="B21" s="403"/>
      <c r="C21" s="403"/>
      <c r="F21" s="389"/>
      <c r="G21" s="389"/>
      <c r="H21" s="389"/>
      <c r="I21" s="389"/>
      <c r="J21" s="389"/>
      <c r="K21" s="389"/>
      <c r="L21" s="389"/>
      <c r="M21" s="389"/>
      <c r="N21" s="389"/>
      <c r="O21" s="389"/>
      <c r="Q21" s="389"/>
      <c r="R21" s="389"/>
      <c r="S21" s="392" t="s">
        <v>402</v>
      </c>
      <c r="T21" s="1136">
        <f>SUM(T13:T20)</f>
        <v>-410</v>
      </c>
      <c r="U21" s="1137">
        <f t="shared" ref="U21:AF21" si="1">SUM(U13:U20)</f>
        <v>-363</v>
      </c>
      <c r="V21" s="1137">
        <f t="shared" si="1"/>
        <v>-109</v>
      </c>
      <c r="W21" s="1137">
        <f t="shared" si="1"/>
        <v>-1827</v>
      </c>
      <c r="X21" s="1137">
        <f t="shared" si="1"/>
        <v>-1134</v>
      </c>
      <c r="Y21" s="1137">
        <f t="shared" si="1"/>
        <v>-85</v>
      </c>
      <c r="Z21" s="1137">
        <f t="shared" si="1"/>
        <v>-83</v>
      </c>
      <c r="AA21" s="1138">
        <f t="shared" si="1"/>
        <v>-83</v>
      </c>
      <c r="AB21" s="1139">
        <f t="shared" si="1"/>
        <v>-83</v>
      </c>
      <c r="AC21" s="1137">
        <f t="shared" si="1"/>
        <v>-83</v>
      </c>
      <c r="AD21" s="1137">
        <f t="shared" si="1"/>
        <v>-83</v>
      </c>
      <c r="AE21" s="1137">
        <f t="shared" si="1"/>
        <v>-83</v>
      </c>
      <c r="AF21" s="1140">
        <f t="shared" si="1"/>
        <v>-83</v>
      </c>
    </row>
    <row r="22" spans="2:33" s="357" customFormat="1">
      <c r="B22" s="638" t="s">
        <v>283</v>
      </c>
      <c r="C22" s="638"/>
      <c r="D22" s="385" t="s">
        <v>403</v>
      </c>
      <c r="E22" s="385"/>
      <c r="F22" s="385"/>
      <c r="G22" s="385"/>
      <c r="H22" s="385"/>
      <c r="I22" s="385"/>
      <c r="J22" s="389"/>
      <c r="K22" s="389"/>
      <c r="L22" s="389"/>
      <c r="M22" s="389"/>
      <c r="N22" s="389"/>
      <c r="O22" s="389"/>
      <c r="P22" s="389"/>
      <c r="Q22" s="389"/>
      <c r="R22" s="389"/>
      <c r="S22" s="355"/>
      <c r="T22" s="355"/>
      <c r="U22" s="355"/>
      <c r="V22" s="355"/>
      <c r="W22" s="355"/>
      <c r="X22" s="355"/>
      <c r="Y22" s="355"/>
      <c r="Z22" s="355"/>
      <c r="AA22" s="355"/>
      <c r="AB22" s="355"/>
      <c r="AC22" s="355"/>
      <c r="AD22" s="355"/>
      <c r="AE22" s="355"/>
      <c r="AF22" s="355"/>
    </row>
    <row r="23" spans="2:33" s="357" customFormat="1" outlineLevel="1">
      <c r="B23" s="638"/>
      <c r="C23" s="638"/>
      <c r="D23" s="389"/>
      <c r="E23" s="389"/>
      <c r="F23" s="385" t="s">
        <v>285</v>
      </c>
      <c r="G23" s="385"/>
      <c r="H23" s="385"/>
      <c r="I23" s="385"/>
      <c r="J23" s="389"/>
      <c r="K23" s="389"/>
      <c r="L23" s="389"/>
      <c r="M23" s="389"/>
      <c r="N23" s="389"/>
      <c r="O23" s="389"/>
      <c r="P23" s="389"/>
      <c r="Q23" s="389"/>
      <c r="R23" s="389"/>
      <c r="S23" s="355"/>
      <c r="T23" s="361"/>
      <c r="U23" s="361"/>
      <c r="V23" s="361"/>
      <c r="W23" s="361"/>
      <c r="X23" s="361"/>
      <c r="Y23" s="361"/>
      <c r="Z23" s="361"/>
      <c r="AA23" s="361"/>
      <c r="AB23" s="619"/>
      <c r="AC23" s="361"/>
      <c r="AD23" s="361"/>
      <c r="AE23" s="361"/>
      <c r="AF23" s="361"/>
    </row>
    <row r="24" spans="2:33" s="1196" customFormat="1" ht="54.75" customHeight="1" outlineLevel="1">
      <c r="B24" s="1200"/>
      <c r="C24" s="1309" t="s">
        <v>761</v>
      </c>
      <c r="D24" s="684" t="s">
        <v>404</v>
      </c>
      <c r="E24" s="684" t="s">
        <v>405</v>
      </c>
      <c r="F24" s="684" t="s">
        <v>334</v>
      </c>
      <c r="G24" s="684" t="s">
        <v>406</v>
      </c>
      <c r="H24" s="706" t="s">
        <v>407</v>
      </c>
      <c r="I24" s="706" t="s">
        <v>408</v>
      </c>
      <c r="J24" s="706" t="s">
        <v>409</v>
      </c>
      <c r="K24" s="706" t="s">
        <v>410</v>
      </c>
      <c r="L24" s="706" t="s">
        <v>411</v>
      </c>
      <c r="M24" s="706" t="s">
        <v>412</v>
      </c>
      <c r="N24" s="706" t="s">
        <v>758</v>
      </c>
      <c r="O24" s="706" t="s">
        <v>759</v>
      </c>
      <c r="P24" s="686" t="s">
        <v>413</v>
      </c>
      <c r="Q24" s="706" t="s">
        <v>698</v>
      </c>
      <c r="R24" s="706" t="s">
        <v>703</v>
      </c>
      <c r="S24" s="706" t="s">
        <v>699</v>
      </c>
      <c r="T24" s="1197"/>
      <c r="U24" s="1197"/>
      <c r="V24" s="1197"/>
      <c r="W24" s="1197"/>
      <c r="X24" s="1197"/>
      <c r="Y24" s="1197"/>
      <c r="Z24" s="1197"/>
      <c r="AA24" s="1197"/>
      <c r="AB24" s="1198"/>
      <c r="AC24" s="1197"/>
      <c r="AD24" s="1197"/>
      <c r="AE24" s="1197"/>
      <c r="AF24" s="1197"/>
    </row>
    <row r="25" spans="2:33" outlineLevel="1">
      <c r="B25" s="1194" t="s">
        <v>287</v>
      </c>
      <c r="C25" s="1310"/>
      <c r="D25" s="1201" t="s">
        <v>414</v>
      </c>
      <c r="E25" s="1201" t="s">
        <v>414</v>
      </c>
      <c r="F25" s="1195"/>
      <c r="G25" s="1202"/>
      <c r="H25" s="1202"/>
      <c r="I25" s="1203"/>
      <c r="J25" s="1201" t="s">
        <v>7</v>
      </c>
      <c r="K25" s="1204" t="s">
        <v>415</v>
      </c>
      <c r="L25" s="1204" t="s">
        <v>288</v>
      </c>
      <c r="M25" s="1204" t="s">
        <v>288</v>
      </c>
      <c r="N25" s="1204" t="s">
        <v>7</v>
      </c>
      <c r="O25" s="1204" t="s">
        <v>760</v>
      </c>
      <c r="P25" s="1205"/>
      <c r="Q25" s="1204"/>
      <c r="R25" s="1204" t="s">
        <v>288</v>
      </c>
      <c r="S25" s="1204"/>
      <c r="T25" s="658" t="s">
        <v>288</v>
      </c>
      <c r="U25" s="659" t="s">
        <v>288</v>
      </c>
      <c r="V25" s="659" t="s">
        <v>288</v>
      </c>
      <c r="W25" s="659" t="s">
        <v>288</v>
      </c>
      <c r="X25" s="659" t="s">
        <v>288</v>
      </c>
      <c r="Y25" s="659" t="s">
        <v>288</v>
      </c>
      <c r="Z25" s="659" t="s">
        <v>288</v>
      </c>
      <c r="AA25" s="785" t="s">
        <v>288</v>
      </c>
      <c r="AB25" s="794" t="s">
        <v>288</v>
      </c>
      <c r="AC25" s="659" t="s">
        <v>288</v>
      </c>
      <c r="AD25" s="659" t="s">
        <v>288</v>
      </c>
      <c r="AE25" s="659" t="s">
        <v>288</v>
      </c>
      <c r="AF25" s="660" t="s">
        <v>288</v>
      </c>
    </row>
    <row r="26" spans="2:33" outlineLevel="1">
      <c r="B26" s="641" t="s">
        <v>289</v>
      </c>
      <c r="C26" s="642" t="s">
        <v>1079</v>
      </c>
      <c r="D26" s="642">
        <v>39757</v>
      </c>
      <c r="E26" s="642">
        <v>43409</v>
      </c>
      <c r="F26" s="1486" t="s">
        <v>1080</v>
      </c>
      <c r="G26" s="1485" t="s">
        <v>418</v>
      </c>
      <c r="H26" s="1487" t="s">
        <v>684</v>
      </c>
      <c r="I26" s="1485" t="s">
        <v>472</v>
      </c>
      <c r="J26" s="647">
        <v>2.5035234E-2</v>
      </c>
      <c r="K26" s="645" t="s">
        <v>679</v>
      </c>
      <c r="L26" s="1488">
        <v>155.24839531999999</v>
      </c>
      <c r="M26" s="646">
        <v>0</v>
      </c>
      <c r="N26" s="1488">
        <v>100</v>
      </c>
      <c r="O26" s="1488" t="s">
        <v>1081</v>
      </c>
      <c r="P26" s="649">
        <v>0</v>
      </c>
      <c r="Q26" s="1488">
        <v>0</v>
      </c>
      <c r="R26" s="1488">
        <v>155.24839531999999</v>
      </c>
      <c r="S26" s="1488">
        <v>4.3600000000000003</v>
      </c>
      <c r="T26" s="1530">
        <v>0</v>
      </c>
      <c r="U26" s="1530">
        <v>0</v>
      </c>
      <c r="V26" s="1530">
        <v>0</v>
      </c>
      <c r="W26" s="1530">
        <v>0</v>
      </c>
      <c r="X26" s="1141">
        <v>144.5</v>
      </c>
      <c r="Y26" s="1530">
        <v>0</v>
      </c>
      <c r="Z26" s="1530">
        <v>0</v>
      </c>
      <c r="AA26" s="1530">
        <v>0</v>
      </c>
      <c r="AB26" s="1530">
        <v>0</v>
      </c>
      <c r="AC26" s="1530">
        <v>0</v>
      </c>
      <c r="AD26" s="1530">
        <v>0</v>
      </c>
      <c r="AE26" s="1530">
        <v>0</v>
      </c>
      <c r="AF26" s="1530">
        <v>0</v>
      </c>
    </row>
    <row r="27" spans="2:33" outlineLevel="1">
      <c r="B27" s="641" t="s">
        <v>290</v>
      </c>
      <c r="C27" s="642" t="s">
        <v>1082</v>
      </c>
      <c r="D27" s="642">
        <v>39863</v>
      </c>
      <c r="E27" s="642">
        <v>43515</v>
      </c>
      <c r="F27" s="1486" t="s">
        <v>1083</v>
      </c>
      <c r="G27" s="1485" t="s">
        <v>418</v>
      </c>
      <c r="H27" s="1487" t="s">
        <v>684</v>
      </c>
      <c r="I27" s="1485" t="s">
        <v>472</v>
      </c>
      <c r="J27" s="647">
        <v>2.7336952000000001E-2</v>
      </c>
      <c r="K27" s="645" t="s">
        <v>679</v>
      </c>
      <c r="L27" s="1488">
        <v>104.2202245</v>
      </c>
      <c r="M27" s="646">
        <v>0</v>
      </c>
      <c r="N27" s="1488">
        <v>100</v>
      </c>
      <c r="O27" s="1488" t="s">
        <v>1084</v>
      </c>
      <c r="P27" s="649">
        <v>0</v>
      </c>
      <c r="Q27" s="1488">
        <v>0</v>
      </c>
      <c r="R27" s="1488">
        <v>104.2202245</v>
      </c>
      <c r="S27" s="1488">
        <v>3.91</v>
      </c>
      <c r="T27" s="1530">
        <v>0</v>
      </c>
      <c r="U27" s="1530">
        <v>0</v>
      </c>
      <c r="V27" s="1530">
        <v>0</v>
      </c>
      <c r="W27" s="1530">
        <v>0</v>
      </c>
      <c r="X27" s="1141">
        <v>88</v>
      </c>
      <c r="Y27" s="1530">
        <v>0</v>
      </c>
      <c r="Z27" s="1530">
        <v>0</v>
      </c>
      <c r="AA27" s="1530">
        <v>0</v>
      </c>
      <c r="AB27" s="1530">
        <v>0</v>
      </c>
      <c r="AC27" s="1530">
        <v>0</v>
      </c>
      <c r="AD27" s="1530">
        <v>0</v>
      </c>
      <c r="AE27" s="1530">
        <v>0</v>
      </c>
      <c r="AF27" s="1530">
        <v>0</v>
      </c>
    </row>
    <row r="28" spans="2:33" outlineLevel="1">
      <c r="B28" s="641" t="s">
        <v>291</v>
      </c>
      <c r="C28" s="642" t="s">
        <v>1085</v>
      </c>
      <c r="D28" s="642">
        <v>34373</v>
      </c>
      <c r="E28" s="642">
        <v>52635</v>
      </c>
      <c r="F28" s="1486" t="s">
        <v>1086</v>
      </c>
      <c r="G28" s="1485" t="s">
        <v>1087</v>
      </c>
      <c r="H28" s="1487" t="s">
        <v>684</v>
      </c>
      <c r="I28" s="1485" t="s">
        <v>1088</v>
      </c>
      <c r="J28" s="647">
        <v>7.1249999999999994E-2</v>
      </c>
      <c r="K28" s="645" t="s">
        <v>678</v>
      </c>
      <c r="L28" s="1488">
        <v>28.2</v>
      </c>
      <c r="M28" s="646">
        <v>0</v>
      </c>
      <c r="N28" s="1488">
        <v>0</v>
      </c>
      <c r="O28" s="1488" t="s">
        <v>1088</v>
      </c>
      <c r="P28" s="649">
        <v>0</v>
      </c>
      <c r="Q28" s="1488">
        <v>0</v>
      </c>
      <c r="R28" s="1488">
        <v>28.2</v>
      </c>
      <c r="S28" s="1488">
        <v>7.08</v>
      </c>
      <c r="T28" s="1530">
        <v>0</v>
      </c>
      <c r="U28" s="1530">
        <v>0</v>
      </c>
      <c r="V28" s="1530">
        <v>0</v>
      </c>
      <c r="W28" s="1530">
        <v>0</v>
      </c>
      <c r="X28" s="1141">
        <v>10.4</v>
      </c>
      <c r="Y28" s="1141">
        <v>10.4</v>
      </c>
      <c r="Z28" s="1141">
        <v>10.4</v>
      </c>
      <c r="AA28" s="1141">
        <v>10.4</v>
      </c>
      <c r="AB28" s="1141">
        <v>10.4</v>
      </c>
      <c r="AC28" s="1141">
        <v>10.4</v>
      </c>
      <c r="AD28" s="1141">
        <v>10.4</v>
      </c>
      <c r="AE28" s="1141">
        <v>10.4</v>
      </c>
      <c r="AF28" s="1141">
        <v>10.4</v>
      </c>
    </row>
    <row r="29" spans="2:33" outlineLevel="1">
      <c r="B29" s="641" t="s">
        <v>292</v>
      </c>
      <c r="C29" s="642" t="s">
        <v>1089</v>
      </c>
      <c r="D29" s="642">
        <v>34877</v>
      </c>
      <c r="E29" s="642">
        <v>45835</v>
      </c>
      <c r="F29" s="1486" t="s">
        <v>1090</v>
      </c>
      <c r="G29" s="1485" t="s">
        <v>1087</v>
      </c>
      <c r="H29" s="1487" t="s">
        <v>684</v>
      </c>
      <c r="I29" s="1485" t="s">
        <v>1088</v>
      </c>
      <c r="J29" s="647">
        <v>8.7499999999999994E-2</v>
      </c>
      <c r="K29" s="645" t="s">
        <v>678</v>
      </c>
      <c r="L29" s="1488">
        <v>57.936999999999998</v>
      </c>
      <c r="M29" s="646">
        <v>0</v>
      </c>
      <c r="N29" s="1488">
        <v>0</v>
      </c>
      <c r="O29" s="1488" t="s">
        <v>1088</v>
      </c>
      <c r="P29" s="649">
        <v>0</v>
      </c>
      <c r="Q29" s="1488">
        <v>0</v>
      </c>
      <c r="R29" s="1488">
        <v>57.936999999999998</v>
      </c>
      <c r="S29" s="1488">
        <v>8.64</v>
      </c>
      <c r="T29" s="1530">
        <v>0</v>
      </c>
      <c r="U29" s="1530">
        <v>0</v>
      </c>
      <c r="V29" s="1530">
        <v>0</v>
      </c>
      <c r="W29" s="1530">
        <v>0</v>
      </c>
      <c r="X29" s="1141">
        <v>19.7</v>
      </c>
      <c r="Y29" s="1141">
        <v>19.7</v>
      </c>
      <c r="Z29" s="1141">
        <v>19.899999999999999</v>
      </c>
      <c r="AA29" s="1141">
        <v>19.899999999999999</v>
      </c>
      <c r="AB29" s="1141">
        <v>19.899999999999999</v>
      </c>
      <c r="AC29" s="1141">
        <v>19.899999999999999</v>
      </c>
      <c r="AD29" s="1141">
        <v>19.899999999999999</v>
      </c>
      <c r="AE29" s="1141">
        <v>19.899999999999999</v>
      </c>
      <c r="AF29" s="1530">
        <v>0</v>
      </c>
    </row>
    <row r="30" spans="2:33" outlineLevel="1">
      <c r="B30" s="641" t="s">
        <v>293</v>
      </c>
      <c r="C30" s="642" t="s">
        <v>1091</v>
      </c>
      <c r="D30" s="642">
        <v>36070</v>
      </c>
      <c r="E30" s="642">
        <v>47028</v>
      </c>
      <c r="F30" s="1486" t="s">
        <v>1092</v>
      </c>
      <c r="G30" s="1485" t="s">
        <v>1087</v>
      </c>
      <c r="H30" s="1487" t="s">
        <v>684</v>
      </c>
      <c r="I30" s="1485" t="s">
        <v>1088</v>
      </c>
      <c r="J30" s="647">
        <v>6.2E-2</v>
      </c>
      <c r="K30" s="645" t="s">
        <v>678</v>
      </c>
      <c r="L30" s="1488">
        <v>50</v>
      </c>
      <c r="M30" s="646">
        <v>0</v>
      </c>
      <c r="N30" s="1488">
        <v>0</v>
      </c>
      <c r="O30" s="1488" t="s">
        <v>1088</v>
      </c>
      <c r="P30" s="649">
        <v>0</v>
      </c>
      <c r="Q30" s="1488">
        <v>0</v>
      </c>
      <c r="R30" s="1488">
        <v>50</v>
      </c>
      <c r="S30" s="1488">
        <v>6.23</v>
      </c>
      <c r="T30" s="1530">
        <v>0</v>
      </c>
      <c r="U30" s="1530">
        <v>0</v>
      </c>
      <c r="V30" s="1530">
        <v>0</v>
      </c>
      <c r="W30" s="1530">
        <v>0</v>
      </c>
      <c r="X30" s="1141">
        <v>53</v>
      </c>
      <c r="Y30" s="1141">
        <v>52.8</v>
      </c>
      <c r="Z30" s="1141">
        <v>52.7</v>
      </c>
      <c r="AA30" s="1141">
        <v>52.7</v>
      </c>
      <c r="AB30" s="1141">
        <v>52.7</v>
      </c>
      <c r="AC30" s="1141">
        <v>52.7</v>
      </c>
      <c r="AD30" s="1141">
        <v>52.7</v>
      </c>
      <c r="AE30" s="1141">
        <v>52.7</v>
      </c>
      <c r="AF30" s="1141">
        <v>52.7</v>
      </c>
    </row>
    <row r="31" spans="2:33" outlineLevel="1">
      <c r="B31" s="641" t="s">
        <v>294</v>
      </c>
      <c r="C31" s="642" t="s">
        <v>1093</v>
      </c>
      <c r="D31" s="642">
        <v>39067</v>
      </c>
      <c r="E31" s="642">
        <v>45642</v>
      </c>
      <c r="F31" s="1486" t="s">
        <v>1094</v>
      </c>
      <c r="G31" s="1485" t="s">
        <v>1087</v>
      </c>
      <c r="H31" s="1487" t="s">
        <v>684</v>
      </c>
      <c r="I31" s="1485" t="s">
        <v>1088</v>
      </c>
      <c r="J31" s="647">
        <v>7.0000000000000007E-2</v>
      </c>
      <c r="K31" s="645" t="s">
        <v>678</v>
      </c>
      <c r="L31" s="1488">
        <v>282.50200000000001</v>
      </c>
      <c r="M31" s="646">
        <v>0</v>
      </c>
      <c r="N31" s="1488">
        <v>0</v>
      </c>
      <c r="O31" s="1488" t="s">
        <v>1088</v>
      </c>
      <c r="P31" s="649">
        <v>0</v>
      </c>
      <c r="Q31" s="1488">
        <v>0</v>
      </c>
      <c r="R31" s="1488">
        <v>282.50200000000001</v>
      </c>
      <c r="S31" s="1488">
        <v>7</v>
      </c>
      <c r="T31" s="1530">
        <v>0</v>
      </c>
      <c r="U31" s="1530">
        <v>0</v>
      </c>
      <c r="V31" s="1530">
        <v>0</v>
      </c>
      <c r="W31" s="1530">
        <v>0</v>
      </c>
      <c r="X31" s="1141">
        <v>98.4</v>
      </c>
      <c r="Y31" s="1141">
        <v>96.3</v>
      </c>
      <c r="Z31" s="1141">
        <v>94.3</v>
      </c>
      <c r="AA31" s="1141">
        <v>94.3</v>
      </c>
      <c r="AB31" s="1141">
        <v>94.3</v>
      </c>
      <c r="AC31" s="1141">
        <v>94.3</v>
      </c>
      <c r="AD31" s="1141">
        <v>94.3</v>
      </c>
      <c r="AE31" s="1530">
        <v>0</v>
      </c>
      <c r="AF31" s="1530">
        <v>0</v>
      </c>
    </row>
    <row r="32" spans="2:33" outlineLevel="1">
      <c r="B32" s="641" t="s">
        <v>295</v>
      </c>
      <c r="C32" s="642" t="s">
        <v>1095</v>
      </c>
      <c r="D32" s="642">
        <v>37286</v>
      </c>
      <c r="E32" s="642">
        <v>42893</v>
      </c>
      <c r="F32" s="1486" t="s">
        <v>1096</v>
      </c>
      <c r="G32" s="1485" t="s">
        <v>1087</v>
      </c>
      <c r="H32" s="1487" t="s">
        <v>684</v>
      </c>
      <c r="I32" s="1485" t="s">
        <v>1088</v>
      </c>
      <c r="J32" s="647">
        <v>0.06</v>
      </c>
      <c r="K32" s="645" t="s">
        <v>678</v>
      </c>
      <c r="L32" s="1488">
        <v>250</v>
      </c>
      <c r="M32" s="646">
        <v>0</v>
      </c>
      <c r="N32" s="1488">
        <v>0</v>
      </c>
      <c r="O32" s="1488" t="s">
        <v>1088</v>
      </c>
      <c r="P32" s="649">
        <v>0</v>
      </c>
      <c r="Q32" s="1488">
        <v>0</v>
      </c>
      <c r="R32" s="1488">
        <v>250</v>
      </c>
      <c r="S32" s="1488">
        <v>6.07</v>
      </c>
      <c r="T32" s="1530">
        <v>0</v>
      </c>
      <c r="U32" s="1530">
        <v>0</v>
      </c>
      <c r="V32" s="1530">
        <v>0</v>
      </c>
      <c r="W32" s="1530">
        <v>0</v>
      </c>
      <c r="X32" s="1530">
        <v>0</v>
      </c>
      <c r="Y32" s="1530">
        <v>0</v>
      </c>
      <c r="Z32" s="1530">
        <v>0</v>
      </c>
      <c r="AA32" s="1530">
        <v>0</v>
      </c>
      <c r="AB32" s="1530">
        <v>0</v>
      </c>
      <c r="AC32" s="1530">
        <v>0</v>
      </c>
      <c r="AD32" s="1530">
        <v>0</v>
      </c>
      <c r="AE32" s="1530">
        <v>0</v>
      </c>
      <c r="AF32" s="1530">
        <v>0</v>
      </c>
    </row>
    <row r="33" spans="2:32" outlineLevel="1">
      <c r="B33" s="641" t="s">
        <v>296</v>
      </c>
      <c r="C33" s="642" t="s">
        <v>1095</v>
      </c>
      <c r="D33" s="642">
        <v>37779</v>
      </c>
      <c r="E33" s="642">
        <v>42893</v>
      </c>
      <c r="F33" s="1486" t="s">
        <v>1097</v>
      </c>
      <c r="G33" s="1485" t="s">
        <v>1087</v>
      </c>
      <c r="H33" s="1487" t="s">
        <v>684</v>
      </c>
      <c r="I33" s="1485" t="s">
        <v>1088</v>
      </c>
      <c r="J33" s="647">
        <v>0.06</v>
      </c>
      <c r="K33" s="645" t="s">
        <v>678</v>
      </c>
      <c r="L33" s="1488">
        <v>50</v>
      </c>
      <c r="M33" s="646">
        <v>0</v>
      </c>
      <c r="N33" s="1488">
        <v>0</v>
      </c>
      <c r="O33" s="1488" t="s">
        <v>1088</v>
      </c>
      <c r="P33" s="649">
        <v>0</v>
      </c>
      <c r="Q33" s="1488">
        <v>0</v>
      </c>
      <c r="R33" s="1488">
        <v>50</v>
      </c>
      <c r="S33" s="1488">
        <v>5.38</v>
      </c>
      <c r="T33" s="1530">
        <v>0</v>
      </c>
      <c r="U33" s="1530">
        <v>0</v>
      </c>
      <c r="V33" s="1530">
        <v>0</v>
      </c>
      <c r="W33" s="1530">
        <v>0</v>
      </c>
      <c r="X33" s="1530">
        <v>0</v>
      </c>
      <c r="Y33" s="1530">
        <v>0</v>
      </c>
      <c r="Z33" s="1530">
        <v>0</v>
      </c>
      <c r="AA33" s="1530">
        <v>0</v>
      </c>
      <c r="AB33" s="1530">
        <v>0</v>
      </c>
      <c r="AC33" s="1530">
        <v>0</v>
      </c>
      <c r="AD33" s="1530">
        <v>0</v>
      </c>
      <c r="AE33" s="1530">
        <v>0</v>
      </c>
      <c r="AF33" s="1530">
        <v>0</v>
      </c>
    </row>
    <row r="34" spans="2:32" outlineLevel="1">
      <c r="B34" s="641" t="s">
        <v>297</v>
      </c>
      <c r="C34" s="642" t="s">
        <v>1098</v>
      </c>
      <c r="D34" s="642">
        <v>39510</v>
      </c>
      <c r="E34" s="642">
        <v>43893</v>
      </c>
      <c r="F34" s="1486" t="s">
        <v>1099</v>
      </c>
      <c r="G34" s="1485" t="s">
        <v>1087</v>
      </c>
      <c r="H34" s="1487" t="s">
        <v>684</v>
      </c>
      <c r="I34" s="1485" t="s">
        <v>1088</v>
      </c>
      <c r="J34" s="647">
        <v>6.3750000000000001E-2</v>
      </c>
      <c r="K34" s="645" t="s">
        <v>678</v>
      </c>
      <c r="L34" s="1488">
        <v>300</v>
      </c>
      <c r="M34" s="646">
        <v>0</v>
      </c>
      <c r="N34" s="1488">
        <v>0</v>
      </c>
      <c r="O34" s="1488" t="s">
        <v>1088</v>
      </c>
      <c r="P34" s="649">
        <v>0</v>
      </c>
      <c r="Q34" s="1488">
        <v>0</v>
      </c>
      <c r="R34" s="1488">
        <v>300</v>
      </c>
      <c r="S34" s="1488">
        <v>6.43</v>
      </c>
      <c r="T34" s="1530">
        <v>0</v>
      </c>
      <c r="U34" s="1530">
        <v>0</v>
      </c>
      <c r="V34" s="1530">
        <v>0</v>
      </c>
      <c r="W34" s="1530">
        <v>0</v>
      </c>
      <c r="X34" s="1141">
        <v>142.6</v>
      </c>
      <c r="Y34" s="1141">
        <v>140.9</v>
      </c>
      <c r="Z34" s="1530">
        <v>0</v>
      </c>
      <c r="AA34" s="1530">
        <v>0</v>
      </c>
      <c r="AB34" s="1530">
        <v>0</v>
      </c>
      <c r="AC34" s="1530">
        <v>0</v>
      </c>
      <c r="AD34" s="1530">
        <v>0</v>
      </c>
      <c r="AE34" s="1530">
        <v>0</v>
      </c>
      <c r="AF34" s="1530">
        <v>0</v>
      </c>
    </row>
    <row r="35" spans="2:32" outlineLevel="1">
      <c r="B35" s="641" t="s">
        <v>870</v>
      </c>
      <c r="C35" s="642" t="s">
        <v>1098</v>
      </c>
      <c r="D35" s="642">
        <v>39510</v>
      </c>
      <c r="E35" s="642">
        <v>43893</v>
      </c>
      <c r="F35" s="1486" t="s">
        <v>1100</v>
      </c>
      <c r="G35" s="1485" t="s">
        <v>1087</v>
      </c>
      <c r="H35" s="1487" t="s">
        <v>684</v>
      </c>
      <c r="I35" s="1485" t="s">
        <v>1088</v>
      </c>
      <c r="J35" s="647">
        <v>6.3750000000000001E-2</v>
      </c>
      <c r="K35" s="645" t="s">
        <v>678</v>
      </c>
      <c r="L35" s="1488">
        <v>60</v>
      </c>
      <c r="M35" s="646">
        <v>0</v>
      </c>
      <c r="N35" s="1488">
        <v>0</v>
      </c>
      <c r="O35" s="1488" t="s">
        <v>1088</v>
      </c>
      <c r="P35" s="649">
        <v>0</v>
      </c>
      <c r="Q35" s="1488">
        <v>0</v>
      </c>
      <c r="R35" s="1488">
        <v>60</v>
      </c>
      <c r="S35" s="1488">
        <v>6.43</v>
      </c>
      <c r="T35" s="1530">
        <v>0</v>
      </c>
      <c r="U35" s="1530">
        <v>0</v>
      </c>
      <c r="V35" s="1530">
        <v>0</v>
      </c>
      <c r="W35" s="1530">
        <v>0</v>
      </c>
      <c r="X35" s="1530">
        <v>0</v>
      </c>
      <c r="Y35" s="1530">
        <v>0</v>
      </c>
      <c r="Z35" s="1530">
        <v>0</v>
      </c>
      <c r="AA35" s="1530">
        <v>0</v>
      </c>
      <c r="AB35" s="1530">
        <v>0</v>
      </c>
      <c r="AC35" s="1530">
        <v>0</v>
      </c>
      <c r="AD35" s="1530">
        <v>0</v>
      </c>
      <c r="AE35" s="1530">
        <v>0</v>
      </c>
      <c r="AF35" s="1530">
        <v>0</v>
      </c>
    </row>
    <row r="36" spans="2:32" outlineLevel="1">
      <c r="B36" s="641" t="s">
        <v>871</v>
      </c>
      <c r="C36" s="642" t="s">
        <v>1101</v>
      </c>
      <c r="D36" s="642">
        <v>39581</v>
      </c>
      <c r="E36" s="642">
        <v>50538</v>
      </c>
      <c r="F36" s="1486" t="s">
        <v>1102</v>
      </c>
      <c r="G36" s="1485" t="s">
        <v>1087</v>
      </c>
      <c r="H36" s="1487" t="s">
        <v>684</v>
      </c>
      <c r="I36" s="1485" t="s">
        <v>1088</v>
      </c>
      <c r="J36" s="647">
        <v>0.06</v>
      </c>
      <c r="K36" s="645" t="s">
        <v>678</v>
      </c>
      <c r="L36" s="1488">
        <v>30</v>
      </c>
      <c r="M36" s="646">
        <v>0</v>
      </c>
      <c r="N36" s="1488">
        <v>0</v>
      </c>
      <c r="O36" s="1488" t="s">
        <v>1088</v>
      </c>
      <c r="P36" s="649">
        <v>0</v>
      </c>
      <c r="Q36" s="1488">
        <v>0</v>
      </c>
      <c r="R36" s="1488">
        <v>30</v>
      </c>
      <c r="S36" s="1488">
        <v>7.14</v>
      </c>
      <c r="T36" s="1530">
        <v>0</v>
      </c>
      <c r="U36" s="1530">
        <v>0</v>
      </c>
      <c r="V36" s="1530">
        <v>0</v>
      </c>
      <c r="W36" s="1530">
        <v>0</v>
      </c>
      <c r="X36" s="1530">
        <v>0</v>
      </c>
      <c r="Y36" s="1530">
        <v>0</v>
      </c>
      <c r="Z36" s="1530">
        <v>0</v>
      </c>
      <c r="AA36" s="1530">
        <v>0</v>
      </c>
      <c r="AB36" s="1530">
        <v>0</v>
      </c>
      <c r="AC36" s="1530">
        <v>0</v>
      </c>
      <c r="AD36" s="1530">
        <v>0</v>
      </c>
      <c r="AE36" s="1530">
        <v>0</v>
      </c>
      <c r="AF36" s="1530">
        <v>0</v>
      </c>
    </row>
    <row r="37" spans="2:32" outlineLevel="1">
      <c r="B37" s="641" t="s">
        <v>872</v>
      </c>
      <c r="C37" s="642" t="s">
        <v>1101</v>
      </c>
      <c r="D37" s="642">
        <v>39581</v>
      </c>
      <c r="E37" s="642">
        <v>50538</v>
      </c>
      <c r="F37" s="1486" t="s">
        <v>1103</v>
      </c>
      <c r="G37" s="1485" t="s">
        <v>1087</v>
      </c>
      <c r="H37" s="1487" t="s">
        <v>684</v>
      </c>
      <c r="I37" s="1485" t="s">
        <v>1088</v>
      </c>
      <c r="J37" s="647">
        <v>0.06</v>
      </c>
      <c r="K37" s="645" t="s">
        <v>678</v>
      </c>
      <c r="L37" s="1488">
        <v>11</v>
      </c>
      <c r="M37" s="646">
        <v>0</v>
      </c>
      <c r="N37" s="1488">
        <v>0</v>
      </c>
      <c r="O37" s="1488" t="s">
        <v>1088</v>
      </c>
      <c r="P37" s="649">
        <v>0</v>
      </c>
      <c r="Q37" s="1488">
        <v>0</v>
      </c>
      <c r="R37" s="1488">
        <v>11</v>
      </c>
      <c r="S37" s="1488">
        <v>6.81</v>
      </c>
      <c r="T37" s="1530">
        <v>0</v>
      </c>
      <c r="U37" s="1530">
        <v>0</v>
      </c>
      <c r="V37" s="1530">
        <v>0</v>
      </c>
      <c r="W37" s="1530">
        <v>0</v>
      </c>
      <c r="X37" s="1141">
        <v>6.2</v>
      </c>
      <c r="Y37" s="1141">
        <v>6.6</v>
      </c>
      <c r="Z37" s="1141">
        <v>7.6</v>
      </c>
      <c r="AA37" s="1141">
        <v>7.6</v>
      </c>
      <c r="AB37" s="1141">
        <v>7.6</v>
      </c>
      <c r="AC37" s="1141">
        <v>7.6</v>
      </c>
      <c r="AD37" s="1141">
        <v>7.6</v>
      </c>
      <c r="AE37" s="1141">
        <v>7.6</v>
      </c>
      <c r="AF37" s="1141">
        <v>7.6</v>
      </c>
    </row>
    <row r="38" spans="2:32" outlineLevel="1">
      <c r="B38" s="641" t="s">
        <v>873</v>
      </c>
      <c r="C38" s="642" t="s">
        <v>1101</v>
      </c>
      <c r="D38" s="642">
        <v>39581</v>
      </c>
      <c r="E38" s="642">
        <v>50538</v>
      </c>
      <c r="F38" s="1486" t="s">
        <v>1104</v>
      </c>
      <c r="G38" s="1485" t="s">
        <v>1087</v>
      </c>
      <c r="H38" s="1487" t="s">
        <v>684</v>
      </c>
      <c r="I38" s="1485" t="s">
        <v>1088</v>
      </c>
      <c r="J38" s="647">
        <v>0.06</v>
      </c>
      <c r="K38" s="645" t="s">
        <v>678</v>
      </c>
      <c r="L38" s="1488">
        <v>24</v>
      </c>
      <c r="M38" s="646">
        <v>0</v>
      </c>
      <c r="N38" s="1488">
        <v>0</v>
      </c>
      <c r="O38" s="1488" t="s">
        <v>1088</v>
      </c>
      <c r="P38" s="649">
        <v>0</v>
      </c>
      <c r="Q38" s="1488">
        <v>0</v>
      </c>
      <c r="R38" s="1488">
        <v>24</v>
      </c>
      <c r="S38" s="1488">
        <v>6.58</v>
      </c>
      <c r="T38" s="1530">
        <v>0</v>
      </c>
      <c r="U38" s="1530">
        <v>0</v>
      </c>
      <c r="V38" s="1530">
        <v>0</v>
      </c>
      <c r="W38" s="1530">
        <v>0</v>
      </c>
      <c r="X38" s="1141">
        <v>21.2</v>
      </c>
      <c r="Y38" s="1141">
        <v>22.6</v>
      </c>
      <c r="Z38" s="1141">
        <v>26.5</v>
      </c>
      <c r="AA38" s="1141">
        <v>26.5</v>
      </c>
      <c r="AB38" s="1141">
        <v>26.5</v>
      </c>
      <c r="AC38" s="1141">
        <v>26.5</v>
      </c>
      <c r="AD38" s="1141">
        <v>26.5</v>
      </c>
      <c r="AE38" s="1141">
        <v>26.5</v>
      </c>
      <c r="AF38" s="1141">
        <v>26.5</v>
      </c>
    </row>
    <row r="39" spans="2:32" outlineLevel="1">
      <c r="B39" s="641" t="s">
        <v>874</v>
      </c>
      <c r="C39" s="642" t="s">
        <v>1101</v>
      </c>
      <c r="D39" s="642">
        <v>39946</v>
      </c>
      <c r="E39" s="642">
        <v>50538</v>
      </c>
      <c r="F39" s="1486" t="s">
        <v>1105</v>
      </c>
      <c r="G39" s="1485" t="s">
        <v>1087</v>
      </c>
      <c r="H39" s="1487" t="s">
        <v>684</v>
      </c>
      <c r="I39" s="1485" t="s">
        <v>1088</v>
      </c>
      <c r="J39" s="647">
        <v>0.06</v>
      </c>
      <c r="K39" s="645" t="s">
        <v>678</v>
      </c>
      <c r="L39" s="1488">
        <v>5</v>
      </c>
      <c r="M39" s="646">
        <v>0</v>
      </c>
      <c r="N39" s="1488">
        <v>0</v>
      </c>
      <c r="O39" s="1488" t="s">
        <v>1088</v>
      </c>
      <c r="P39" s="649">
        <v>0</v>
      </c>
      <c r="Q39" s="1488">
        <v>0</v>
      </c>
      <c r="R39" s="1488">
        <v>5</v>
      </c>
      <c r="S39" s="1488">
        <v>6.31</v>
      </c>
      <c r="T39" s="1530">
        <v>0</v>
      </c>
      <c r="U39" s="1530">
        <v>0</v>
      </c>
      <c r="V39" s="1530">
        <v>0</v>
      </c>
      <c r="W39" s="1530">
        <v>0</v>
      </c>
      <c r="X39" s="1141">
        <v>4.5</v>
      </c>
      <c r="Y39" s="1141">
        <v>4.8</v>
      </c>
      <c r="Z39" s="1141">
        <v>5.6</v>
      </c>
      <c r="AA39" s="1141">
        <v>5.6</v>
      </c>
      <c r="AB39" s="1141">
        <v>5.6</v>
      </c>
      <c r="AC39" s="1141">
        <v>5.6</v>
      </c>
      <c r="AD39" s="1141">
        <v>5.6</v>
      </c>
      <c r="AE39" s="1141">
        <v>5.6</v>
      </c>
      <c r="AF39" s="1141">
        <v>5.6</v>
      </c>
    </row>
    <row r="40" spans="2:32" outlineLevel="1">
      <c r="B40" s="641" t="s">
        <v>875</v>
      </c>
      <c r="C40" s="642" t="s">
        <v>1101</v>
      </c>
      <c r="D40" s="642">
        <v>39946</v>
      </c>
      <c r="E40" s="642">
        <v>50538</v>
      </c>
      <c r="F40" s="1486" t="s">
        <v>1106</v>
      </c>
      <c r="G40" s="1485" t="s">
        <v>1087</v>
      </c>
      <c r="H40" s="1487" t="s">
        <v>684</v>
      </c>
      <c r="I40" s="1485" t="s">
        <v>1088</v>
      </c>
      <c r="J40" s="647">
        <v>0.06</v>
      </c>
      <c r="K40" s="645" t="s">
        <v>678</v>
      </c>
      <c r="L40" s="1488">
        <v>8</v>
      </c>
      <c r="M40" s="646">
        <v>0</v>
      </c>
      <c r="N40" s="1488">
        <v>0</v>
      </c>
      <c r="O40" s="1488" t="s">
        <v>1088</v>
      </c>
      <c r="P40" s="649">
        <v>0</v>
      </c>
      <c r="Q40" s="1488">
        <v>0</v>
      </c>
      <c r="R40" s="1488">
        <v>8</v>
      </c>
      <c r="S40" s="1488">
        <v>5.87</v>
      </c>
      <c r="T40" s="1530">
        <v>0</v>
      </c>
      <c r="U40" s="1530">
        <v>0</v>
      </c>
      <c r="V40" s="1530">
        <v>0</v>
      </c>
      <c r="W40" s="1530">
        <v>0</v>
      </c>
      <c r="X40" s="1141">
        <v>7.5</v>
      </c>
      <c r="Y40" s="1141">
        <v>8</v>
      </c>
      <c r="Z40" s="1141">
        <v>9.3000000000000007</v>
      </c>
      <c r="AA40" s="1141">
        <v>9.3000000000000007</v>
      </c>
      <c r="AB40" s="1141">
        <v>9.3000000000000007</v>
      </c>
      <c r="AC40" s="1141">
        <v>9.3000000000000007</v>
      </c>
      <c r="AD40" s="1141">
        <v>9.3000000000000007</v>
      </c>
      <c r="AE40" s="1141">
        <v>9.3000000000000007</v>
      </c>
      <c r="AF40" s="1141">
        <v>9.3000000000000007</v>
      </c>
    </row>
    <row r="41" spans="2:32" outlineLevel="1">
      <c r="B41" s="641" t="s">
        <v>876</v>
      </c>
      <c r="C41" s="642" t="s">
        <v>1107</v>
      </c>
      <c r="D41" s="642">
        <v>40121</v>
      </c>
      <c r="E41" s="642">
        <v>43773</v>
      </c>
      <c r="F41" s="1486" t="s">
        <v>1108</v>
      </c>
      <c r="G41" s="1485" t="s">
        <v>1087</v>
      </c>
      <c r="H41" s="1487" t="s">
        <v>684</v>
      </c>
      <c r="I41" s="1485" t="s">
        <v>1088</v>
      </c>
      <c r="J41" s="647">
        <v>4.02E-2</v>
      </c>
      <c r="K41" s="645" t="s">
        <v>681</v>
      </c>
      <c r="L41" s="1488">
        <v>30.032167000000001</v>
      </c>
      <c r="M41" s="646">
        <v>0</v>
      </c>
      <c r="N41" s="1488">
        <v>100</v>
      </c>
      <c r="O41" s="1488" t="s">
        <v>1109</v>
      </c>
      <c r="P41" s="649">
        <v>0</v>
      </c>
      <c r="Q41" s="1488">
        <v>0</v>
      </c>
      <c r="R41" s="1488">
        <v>30.032167000000001</v>
      </c>
      <c r="S41" s="1488">
        <v>4.0199999999999996</v>
      </c>
      <c r="T41" s="1530">
        <v>0</v>
      </c>
      <c r="U41" s="1530">
        <v>0</v>
      </c>
      <c r="V41" s="1530">
        <v>0</v>
      </c>
      <c r="W41" s="1530">
        <v>0</v>
      </c>
      <c r="X41" s="1141">
        <v>36</v>
      </c>
      <c r="Y41" s="1141">
        <v>38.1</v>
      </c>
      <c r="Z41" s="1530">
        <v>0</v>
      </c>
      <c r="AA41" s="1530">
        <v>0</v>
      </c>
      <c r="AB41" s="1530">
        <v>0</v>
      </c>
      <c r="AC41" s="1530">
        <v>0</v>
      </c>
      <c r="AD41" s="1530">
        <v>0</v>
      </c>
      <c r="AE41" s="1530">
        <v>0</v>
      </c>
      <c r="AF41" s="1530">
        <v>0</v>
      </c>
    </row>
    <row r="42" spans="2:32" outlineLevel="1">
      <c r="B42" s="641" t="s">
        <v>877</v>
      </c>
      <c r="C42" s="642" t="s">
        <v>1110</v>
      </c>
      <c r="D42" s="642">
        <v>40212</v>
      </c>
      <c r="E42" s="642">
        <v>43864</v>
      </c>
      <c r="F42" s="1486" t="s">
        <v>1111</v>
      </c>
      <c r="G42" s="1485" t="s">
        <v>1087</v>
      </c>
      <c r="H42" s="1487" t="s">
        <v>684</v>
      </c>
      <c r="I42" s="1485" t="s">
        <v>1088</v>
      </c>
      <c r="J42" s="647">
        <v>4.2299999999999997E-2</v>
      </c>
      <c r="K42" s="645" t="s">
        <v>681</v>
      </c>
      <c r="L42" s="1488">
        <v>30.353666</v>
      </c>
      <c r="M42" s="646">
        <v>0</v>
      </c>
      <c r="N42" s="1488">
        <v>100</v>
      </c>
      <c r="O42" s="1488" t="s">
        <v>1112</v>
      </c>
      <c r="P42" s="649">
        <v>0</v>
      </c>
      <c r="Q42" s="1488">
        <v>0</v>
      </c>
      <c r="R42" s="1488">
        <v>30.353666</v>
      </c>
      <c r="S42" s="1488">
        <v>4.2300000000000004</v>
      </c>
      <c r="T42" s="1530">
        <v>0</v>
      </c>
      <c r="U42" s="1530">
        <v>0</v>
      </c>
      <c r="V42" s="1530">
        <v>0</v>
      </c>
      <c r="W42" s="1530">
        <v>0</v>
      </c>
      <c r="X42" s="1141">
        <v>35.200000000000003</v>
      </c>
      <c r="Y42" s="1141">
        <v>37.5</v>
      </c>
      <c r="Z42" s="1530">
        <v>0</v>
      </c>
      <c r="AA42" s="1530">
        <v>0</v>
      </c>
      <c r="AB42" s="1530">
        <v>0</v>
      </c>
      <c r="AC42" s="1530">
        <v>0</v>
      </c>
      <c r="AD42" s="1530">
        <v>0</v>
      </c>
      <c r="AE42" s="1530">
        <v>0</v>
      </c>
      <c r="AF42" s="1530">
        <v>0</v>
      </c>
    </row>
    <row r="43" spans="2:32" outlineLevel="1">
      <c r="B43" s="641" t="s">
        <v>878</v>
      </c>
      <c r="C43" s="642" t="s">
        <v>1113</v>
      </c>
      <c r="D43" s="642">
        <v>41264</v>
      </c>
      <c r="E43" s="642">
        <v>46742</v>
      </c>
      <c r="F43" s="1486" t="s">
        <v>1114</v>
      </c>
      <c r="G43" s="1485" t="s">
        <v>1087</v>
      </c>
      <c r="H43" s="1487" t="s">
        <v>684</v>
      </c>
      <c r="I43" s="1485" t="s">
        <v>1088</v>
      </c>
      <c r="J43" s="647">
        <v>3.0499999999999999E-2</v>
      </c>
      <c r="K43" s="645" t="s">
        <v>681</v>
      </c>
      <c r="L43" s="1488">
        <v>24.005761379999999</v>
      </c>
      <c r="M43" s="646">
        <v>0</v>
      </c>
      <c r="N43" s="1488">
        <v>100</v>
      </c>
      <c r="O43" s="1488" t="s">
        <v>1115</v>
      </c>
      <c r="P43" s="649">
        <v>0</v>
      </c>
      <c r="Q43" s="1488">
        <v>0</v>
      </c>
      <c r="R43" s="1488">
        <v>24.005761379999999</v>
      </c>
      <c r="S43" s="1488">
        <v>3.05</v>
      </c>
      <c r="T43" s="1530">
        <v>0</v>
      </c>
      <c r="U43" s="1530">
        <v>0</v>
      </c>
      <c r="V43" s="1530">
        <v>0</v>
      </c>
      <c r="W43" s="1530">
        <v>0</v>
      </c>
      <c r="X43" s="1141">
        <v>27.6</v>
      </c>
      <c r="Y43" s="1141">
        <v>30.7</v>
      </c>
      <c r="Z43" s="1141">
        <v>34.6</v>
      </c>
      <c r="AA43" s="1141">
        <v>34.6</v>
      </c>
      <c r="AB43" s="1141">
        <v>34.6</v>
      </c>
      <c r="AC43" s="1141">
        <v>34.6</v>
      </c>
      <c r="AD43" s="1141">
        <v>34.6</v>
      </c>
      <c r="AE43" s="1141">
        <v>34.6</v>
      </c>
      <c r="AF43" s="1141">
        <v>34.6</v>
      </c>
    </row>
    <row r="44" spans="2:32" outlineLevel="1">
      <c r="B44" s="641" t="s">
        <v>879</v>
      </c>
      <c r="C44" s="642" t="s">
        <v>1116</v>
      </c>
      <c r="D44" s="642">
        <v>36238</v>
      </c>
      <c r="E44" s="642">
        <v>47200</v>
      </c>
      <c r="F44" s="1486" t="s">
        <v>1117</v>
      </c>
      <c r="G44" s="1485" t="s">
        <v>1087</v>
      </c>
      <c r="H44" s="1487" t="s">
        <v>684</v>
      </c>
      <c r="I44" s="1485" t="s">
        <v>1088</v>
      </c>
      <c r="J44" s="647">
        <v>4.3099999999999999E-2</v>
      </c>
      <c r="K44" s="645" t="s">
        <v>1118</v>
      </c>
      <c r="L44" s="1488">
        <v>52.207999999999998</v>
      </c>
      <c r="M44" s="646">
        <v>0</v>
      </c>
      <c r="N44" s="1488">
        <v>100</v>
      </c>
      <c r="O44" s="1488" t="s">
        <v>1119</v>
      </c>
      <c r="P44" s="649">
        <v>0</v>
      </c>
      <c r="Q44" s="1488">
        <v>0</v>
      </c>
      <c r="R44" s="1488">
        <v>52.207999999999998</v>
      </c>
      <c r="S44" s="1488">
        <v>4.3099999999999996</v>
      </c>
      <c r="T44" s="1530">
        <v>0</v>
      </c>
      <c r="U44" s="1530">
        <v>0</v>
      </c>
      <c r="V44" s="1530">
        <v>0</v>
      </c>
      <c r="W44" s="1530">
        <v>0</v>
      </c>
      <c r="X44" s="1141">
        <v>89.2</v>
      </c>
      <c r="Y44" s="1141">
        <v>93.7</v>
      </c>
      <c r="Z44" s="1141">
        <v>100.5</v>
      </c>
      <c r="AA44" s="1141">
        <v>100.5</v>
      </c>
      <c r="AB44" s="1141">
        <v>100.5</v>
      </c>
      <c r="AC44" s="1141">
        <v>100.5</v>
      </c>
      <c r="AD44" s="1141">
        <v>100.5</v>
      </c>
      <c r="AE44" s="1141">
        <v>100.5</v>
      </c>
      <c r="AF44" s="1141">
        <v>100.5</v>
      </c>
    </row>
    <row r="45" spans="2:32" outlineLevel="1">
      <c r="B45" s="641" t="s">
        <v>880</v>
      </c>
      <c r="C45" s="642" t="s">
        <v>1116</v>
      </c>
      <c r="D45" s="642">
        <v>36475</v>
      </c>
      <c r="E45" s="642">
        <v>47434</v>
      </c>
      <c r="F45" s="1486" t="s">
        <v>1120</v>
      </c>
      <c r="G45" s="1485" t="s">
        <v>1087</v>
      </c>
      <c r="H45" s="1487" t="s">
        <v>684</v>
      </c>
      <c r="I45" s="1485" t="s">
        <v>1088</v>
      </c>
      <c r="J45" s="647">
        <v>4.6300000000000001E-2</v>
      </c>
      <c r="K45" s="645" t="s">
        <v>1118</v>
      </c>
      <c r="L45" s="1488">
        <v>56.024999999999999</v>
      </c>
      <c r="M45" s="646">
        <v>0</v>
      </c>
      <c r="N45" s="1488">
        <v>100</v>
      </c>
      <c r="O45" s="1488" t="s">
        <v>1121</v>
      </c>
      <c r="P45" s="649">
        <v>0</v>
      </c>
      <c r="Q45" s="1488">
        <v>0</v>
      </c>
      <c r="R45" s="1488">
        <v>56.024999999999999</v>
      </c>
      <c r="S45" s="1488">
        <v>4.63</v>
      </c>
      <c r="T45" s="1530">
        <v>0</v>
      </c>
      <c r="U45" s="1530">
        <v>0</v>
      </c>
      <c r="V45" s="1530">
        <v>0</v>
      </c>
      <c r="W45" s="1530">
        <v>0</v>
      </c>
      <c r="X45" s="1141">
        <v>81.400000000000006</v>
      </c>
      <c r="Y45" s="1141">
        <v>83.8</v>
      </c>
      <c r="Z45" s="1141">
        <v>86.9</v>
      </c>
      <c r="AA45" s="1141">
        <v>86.9</v>
      </c>
      <c r="AB45" s="1141">
        <v>86.9</v>
      </c>
      <c r="AC45" s="1141">
        <v>86.9</v>
      </c>
      <c r="AD45" s="1141">
        <v>86.9</v>
      </c>
      <c r="AE45" s="1141">
        <v>86.9</v>
      </c>
      <c r="AF45" s="1141">
        <v>86.9</v>
      </c>
    </row>
    <row r="46" spans="2:32" outlineLevel="1">
      <c r="B46" s="641" t="s">
        <v>881</v>
      </c>
      <c r="C46" s="642" t="s">
        <v>1122</v>
      </c>
      <c r="D46" s="642">
        <v>39458</v>
      </c>
      <c r="E46" s="642">
        <v>44936</v>
      </c>
      <c r="F46" s="1486" t="s">
        <v>1123</v>
      </c>
      <c r="G46" s="1485" t="s">
        <v>1087</v>
      </c>
      <c r="H46" s="1487" t="s">
        <v>684</v>
      </c>
      <c r="I46" s="1485" t="s">
        <v>1088</v>
      </c>
      <c r="J46" s="647">
        <v>2.5399999999999999E-2</v>
      </c>
      <c r="K46" s="645" t="s">
        <v>1118</v>
      </c>
      <c r="L46" s="1488">
        <v>13.324450369999999</v>
      </c>
      <c r="M46" s="646">
        <v>0</v>
      </c>
      <c r="N46" s="1488">
        <v>100</v>
      </c>
      <c r="O46" s="1488" t="s">
        <v>1112</v>
      </c>
      <c r="P46" s="649">
        <v>0</v>
      </c>
      <c r="Q46" s="1488">
        <v>0</v>
      </c>
      <c r="R46" s="1488">
        <v>13.324450369999999</v>
      </c>
      <c r="S46" s="1488">
        <v>2.54</v>
      </c>
      <c r="T46" s="1530">
        <v>0</v>
      </c>
      <c r="U46" s="1530">
        <v>0</v>
      </c>
      <c r="V46" s="1530">
        <v>0</v>
      </c>
      <c r="W46" s="1530">
        <v>0</v>
      </c>
      <c r="X46" s="1141">
        <v>22</v>
      </c>
      <c r="Y46" s="1141">
        <v>22.4</v>
      </c>
      <c r="Z46" s="1141">
        <v>23.7</v>
      </c>
      <c r="AA46" s="1141">
        <v>23.7</v>
      </c>
      <c r="AB46" s="1141">
        <v>23.7</v>
      </c>
      <c r="AC46" s="1530">
        <v>0</v>
      </c>
      <c r="AD46" s="1530">
        <v>0</v>
      </c>
      <c r="AE46" s="1530">
        <v>0</v>
      </c>
      <c r="AF46" s="1530">
        <v>0</v>
      </c>
    </row>
    <row r="47" spans="2:32" outlineLevel="1">
      <c r="B47" s="641" t="s">
        <v>882</v>
      </c>
      <c r="C47" s="642" t="s">
        <v>1124</v>
      </c>
      <c r="D47" s="642">
        <v>39574</v>
      </c>
      <c r="E47" s="642">
        <v>43957</v>
      </c>
      <c r="F47" s="1486" t="s">
        <v>1125</v>
      </c>
      <c r="G47" s="1485" t="s">
        <v>1087</v>
      </c>
      <c r="H47" s="1487" t="s">
        <v>684</v>
      </c>
      <c r="I47" s="1485" t="s">
        <v>1088</v>
      </c>
      <c r="J47" s="647">
        <v>8.5999999999999993E-2</v>
      </c>
      <c r="K47" s="645" t="s">
        <v>1126</v>
      </c>
      <c r="L47" s="1488">
        <v>8.8691795999999989</v>
      </c>
      <c r="M47" s="646">
        <v>0</v>
      </c>
      <c r="N47" s="1488">
        <v>100</v>
      </c>
      <c r="O47" s="1488" t="s">
        <v>1127</v>
      </c>
      <c r="P47" s="649">
        <v>0</v>
      </c>
      <c r="Q47" s="1488">
        <v>0</v>
      </c>
      <c r="R47" s="1488">
        <v>8.8691795999999989</v>
      </c>
      <c r="S47" s="1488">
        <v>8.6</v>
      </c>
      <c r="T47" s="1530">
        <v>0</v>
      </c>
      <c r="U47" s="1530">
        <v>0</v>
      </c>
      <c r="V47" s="1530">
        <v>0</v>
      </c>
      <c r="W47" s="1530">
        <v>0</v>
      </c>
      <c r="X47" s="1141">
        <v>8.1</v>
      </c>
      <c r="Y47" s="1141">
        <v>7.7</v>
      </c>
      <c r="Z47" s="1141">
        <v>7.8</v>
      </c>
      <c r="AA47" s="1530">
        <v>0</v>
      </c>
      <c r="AB47" s="1530">
        <v>0</v>
      </c>
      <c r="AC47" s="1530">
        <v>0</v>
      </c>
      <c r="AD47" s="1530">
        <v>0</v>
      </c>
      <c r="AE47" s="1530">
        <v>0</v>
      </c>
      <c r="AF47" s="1530">
        <v>0</v>
      </c>
    </row>
    <row r="48" spans="2:32" outlineLevel="1">
      <c r="B48" s="641" t="s">
        <v>883</v>
      </c>
      <c r="C48" s="642" t="s">
        <v>1128</v>
      </c>
      <c r="D48" s="642">
        <v>35950</v>
      </c>
      <c r="E48" s="642">
        <v>43252</v>
      </c>
      <c r="F48" s="1486" t="s">
        <v>1129</v>
      </c>
      <c r="G48" s="1485" t="s">
        <v>1087</v>
      </c>
      <c r="H48" s="1487" t="s">
        <v>684</v>
      </c>
      <c r="I48" s="1485" t="s">
        <v>1088</v>
      </c>
      <c r="J48" s="647">
        <v>6.6250000000000003E-2</v>
      </c>
      <c r="K48" s="645" t="s">
        <v>680</v>
      </c>
      <c r="L48" s="1488">
        <v>193.89999933999999</v>
      </c>
      <c r="M48" s="646">
        <v>0</v>
      </c>
      <c r="N48" s="1488">
        <v>100</v>
      </c>
      <c r="O48" s="1488" t="s">
        <v>1130</v>
      </c>
      <c r="P48" s="649">
        <v>0</v>
      </c>
      <c r="Q48" s="1488">
        <v>0</v>
      </c>
      <c r="R48" s="1488">
        <v>193.89999933999999</v>
      </c>
      <c r="S48" s="1488">
        <v>6.46</v>
      </c>
      <c r="T48" s="1530">
        <v>0</v>
      </c>
      <c r="U48" s="1530">
        <v>0</v>
      </c>
      <c r="V48" s="1530">
        <v>0</v>
      </c>
      <c r="W48" s="1530">
        <v>0</v>
      </c>
      <c r="X48" s="1141">
        <v>219.8</v>
      </c>
      <c r="Y48" s="1530">
        <v>0</v>
      </c>
      <c r="Z48" s="1530">
        <v>0</v>
      </c>
      <c r="AA48" s="1530">
        <v>0</v>
      </c>
      <c r="AB48" s="1530">
        <v>0</v>
      </c>
      <c r="AC48" s="1530">
        <v>0</v>
      </c>
      <c r="AD48" s="1530">
        <v>0</v>
      </c>
      <c r="AE48" s="1530">
        <v>0</v>
      </c>
      <c r="AF48" s="1530">
        <v>0</v>
      </c>
    </row>
    <row r="49" spans="2:32" outlineLevel="1">
      <c r="B49" s="641" t="s">
        <v>884</v>
      </c>
      <c r="C49" s="642" t="s">
        <v>1131</v>
      </c>
      <c r="D49" s="642">
        <v>42635</v>
      </c>
      <c r="E49" s="642">
        <v>44909</v>
      </c>
      <c r="F49" s="1486" t="s">
        <v>1132</v>
      </c>
      <c r="G49" s="1485" t="s">
        <v>1133</v>
      </c>
      <c r="H49" s="1487" t="s">
        <v>684</v>
      </c>
      <c r="I49" s="1485" t="s">
        <v>417</v>
      </c>
      <c r="J49" s="647">
        <v>4.1875000000000002E-2</v>
      </c>
      <c r="K49" s="645" t="s">
        <v>678</v>
      </c>
      <c r="L49" s="1488">
        <v>416.3</v>
      </c>
      <c r="M49" s="646">
        <v>0</v>
      </c>
      <c r="N49" s="1488">
        <v>0</v>
      </c>
      <c r="O49" s="1488" t="s">
        <v>1088</v>
      </c>
      <c r="P49" s="649">
        <v>0</v>
      </c>
      <c r="Q49" s="1488">
        <v>165.2</v>
      </c>
      <c r="R49" s="1488">
        <v>416.3</v>
      </c>
      <c r="S49" s="1488">
        <v>4.1900000000000004</v>
      </c>
      <c r="T49" s="1530">
        <v>0</v>
      </c>
      <c r="U49" s="1530">
        <v>0</v>
      </c>
      <c r="V49" s="1530">
        <v>0</v>
      </c>
      <c r="W49" s="1530">
        <v>0</v>
      </c>
      <c r="X49" s="1141">
        <v>463.8</v>
      </c>
      <c r="Y49" s="1141">
        <v>474.4</v>
      </c>
      <c r="Z49" s="1141">
        <v>481.5</v>
      </c>
      <c r="AA49" s="1141">
        <v>491.13</v>
      </c>
      <c r="AB49" s="1141">
        <v>503.40824999999995</v>
      </c>
      <c r="AC49" s="1530">
        <v>0</v>
      </c>
      <c r="AD49" s="1530">
        <v>0</v>
      </c>
      <c r="AE49" s="1530">
        <v>0</v>
      </c>
      <c r="AF49" s="1530">
        <v>0</v>
      </c>
    </row>
    <row r="50" spans="2:32" outlineLevel="1">
      <c r="B50" s="641" t="s">
        <v>885</v>
      </c>
      <c r="C50" s="642" t="s">
        <v>1134</v>
      </c>
      <c r="D50" s="642">
        <v>38814</v>
      </c>
      <c r="E50" s="642">
        <v>49772</v>
      </c>
      <c r="F50" s="1486" t="s">
        <v>1135</v>
      </c>
      <c r="G50" s="1485" t="s">
        <v>1133</v>
      </c>
      <c r="H50" s="1487" t="s">
        <v>684</v>
      </c>
      <c r="I50" s="1485" t="s">
        <v>417</v>
      </c>
      <c r="J50" s="647">
        <v>1.6747000000000001E-2</v>
      </c>
      <c r="K50" s="645" t="s">
        <v>678</v>
      </c>
      <c r="L50" s="1488">
        <v>100</v>
      </c>
      <c r="M50" s="646">
        <v>0</v>
      </c>
      <c r="N50" s="1488">
        <v>0</v>
      </c>
      <c r="O50" s="1488" t="s">
        <v>1088</v>
      </c>
      <c r="P50" s="649">
        <v>0</v>
      </c>
      <c r="Q50" s="1488">
        <v>192.6</v>
      </c>
      <c r="R50" s="1488">
        <v>100</v>
      </c>
      <c r="S50" s="1488">
        <v>1.67</v>
      </c>
      <c r="T50" s="1530">
        <v>0</v>
      </c>
      <c r="U50" s="1530">
        <v>0</v>
      </c>
      <c r="V50" s="1530">
        <v>0</v>
      </c>
      <c r="W50" s="1530">
        <v>0</v>
      </c>
      <c r="X50" s="1141">
        <v>143.6</v>
      </c>
      <c r="Y50" s="1141">
        <v>148.6</v>
      </c>
      <c r="Z50" s="1141">
        <v>152.5</v>
      </c>
      <c r="AA50" s="1141">
        <v>155.55000000000001</v>
      </c>
      <c r="AB50" s="1141">
        <v>159.43875</v>
      </c>
      <c r="AC50" s="1141">
        <v>163.90303500000002</v>
      </c>
      <c r="AD50" s="1141">
        <v>168.82012605000003</v>
      </c>
      <c r="AE50" s="1141">
        <v>173.88472983150004</v>
      </c>
      <c r="AF50" s="1141">
        <v>179.10127172644505</v>
      </c>
    </row>
    <row r="51" spans="2:32" outlineLevel="1">
      <c r="B51" s="641" t="s">
        <v>886</v>
      </c>
      <c r="C51" s="642" t="s">
        <v>1136</v>
      </c>
      <c r="D51" s="642">
        <v>38896</v>
      </c>
      <c r="E51" s="642">
        <v>53506</v>
      </c>
      <c r="F51" s="1486" t="s">
        <v>1137</v>
      </c>
      <c r="G51" s="1485" t="s">
        <v>1133</v>
      </c>
      <c r="H51" s="1487" t="s">
        <v>684</v>
      </c>
      <c r="I51" s="1485" t="s">
        <v>417</v>
      </c>
      <c r="J51" s="647">
        <v>1.7298000000000001E-2</v>
      </c>
      <c r="K51" s="645" t="s">
        <v>678</v>
      </c>
      <c r="L51" s="1488">
        <v>115</v>
      </c>
      <c r="M51" s="646">
        <v>0</v>
      </c>
      <c r="N51" s="1488">
        <v>0</v>
      </c>
      <c r="O51" s="1488" t="s">
        <v>1088</v>
      </c>
      <c r="P51" s="649">
        <v>0</v>
      </c>
      <c r="Q51" s="1488">
        <v>193.3</v>
      </c>
      <c r="R51" s="1488">
        <v>115</v>
      </c>
      <c r="S51" s="1488">
        <v>1.73</v>
      </c>
      <c r="T51" s="1530">
        <v>0</v>
      </c>
      <c r="U51" s="1530">
        <v>0</v>
      </c>
      <c r="V51" s="1530">
        <v>0</v>
      </c>
      <c r="W51" s="1530">
        <v>0</v>
      </c>
      <c r="X51" s="1141">
        <v>163.1</v>
      </c>
      <c r="Y51" s="1141">
        <v>168.6</v>
      </c>
      <c r="Z51" s="1141">
        <v>172.9</v>
      </c>
      <c r="AA51" s="1141">
        <v>176.358</v>
      </c>
      <c r="AB51" s="1141">
        <v>180.76694999999998</v>
      </c>
      <c r="AC51" s="1141">
        <v>185.82842459999998</v>
      </c>
      <c r="AD51" s="1141">
        <v>191.40327733799998</v>
      </c>
      <c r="AE51" s="1141">
        <v>197.14537565813998</v>
      </c>
      <c r="AF51" s="1141">
        <v>203.05973692788419</v>
      </c>
    </row>
    <row r="52" spans="2:32" outlineLevel="1">
      <c r="B52" s="641" t="s">
        <v>887</v>
      </c>
      <c r="C52" s="642" t="s">
        <v>1138</v>
      </c>
      <c r="D52" s="642">
        <v>39007</v>
      </c>
      <c r="E52" s="642">
        <v>49965</v>
      </c>
      <c r="F52" s="1486" t="s">
        <v>1139</v>
      </c>
      <c r="G52" s="1485" t="s">
        <v>1133</v>
      </c>
      <c r="H52" s="1487" t="s">
        <v>684</v>
      </c>
      <c r="I52" s="1485" t="s">
        <v>417</v>
      </c>
      <c r="J52" s="647">
        <v>1.754E-2</v>
      </c>
      <c r="K52" s="645" t="s">
        <v>678</v>
      </c>
      <c r="L52" s="1488">
        <v>300</v>
      </c>
      <c r="M52" s="646">
        <v>0</v>
      </c>
      <c r="N52" s="1488">
        <v>0</v>
      </c>
      <c r="O52" s="1488" t="s">
        <v>1088</v>
      </c>
      <c r="P52" s="649">
        <v>0</v>
      </c>
      <c r="Q52" s="1488">
        <v>198.86129</v>
      </c>
      <c r="R52" s="1488">
        <v>300</v>
      </c>
      <c r="S52" s="1488">
        <v>1.75</v>
      </c>
      <c r="T52" s="1530">
        <v>0</v>
      </c>
      <c r="U52" s="1530">
        <v>0</v>
      </c>
      <c r="V52" s="1530">
        <v>0</v>
      </c>
      <c r="W52" s="1530">
        <v>0</v>
      </c>
      <c r="X52" s="1141">
        <v>420.5</v>
      </c>
      <c r="Y52" s="1141">
        <v>431.4</v>
      </c>
      <c r="Z52" s="1141">
        <v>442.6</v>
      </c>
      <c r="AA52" s="1141">
        <v>451.45200000000006</v>
      </c>
      <c r="AB52" s="1141">
        <v>462.73830000000004</v>
      </c>
      <c r="AC52" s="1141">
        <v>475.69497240000004</v>
      </c>
      <c r="AD52" s="1141">
        <v>489.96582157200004</v>
      </c>
      <c r="AE52" s="1141">
        <v>504.66479621916005</v>
      </c>
      <c r="AF52" s="1141">
        <v>519.80474010573482</v>
      </c>
    </row>
    <row r="53" spans="2:32" outlineLevel="1">
      <c r="B53" s="641" t="s">
        <v>888</v>
      </c>
      <c r="C53" s="642" t="s">
        <v>1140</v>
      </c>
      <c r="D53" s="642">
        <v>39094</v>
      </c>
      <c r="E53" s="642">
        <v>50052</v>
      </c>
      <c r="F53" s="1486" t="s">
        <v>1141</v>
      </c>
      <c r="G53" s="1485" t="s">
        <v>1133</v>
      </c>
      <c r="H53" s="1487" t="s">
        <v>684</v>
      </c>
      <c r="I53" s="1485" t="s">
        <v>417</v>
      </c>
      <c r="J53" s="647">
        <v>1.7864000000000001E-2</v>
      </c>
      <c r="K53" s="645" t="s">
        <v>678</v>
      </c>
      <c r="L53" s="1488">
        <v>140</v>
      </c>
      <c r="M53" s="646">
        <v>0</v>
      </c>
      <c r="N53" s="1488">
        <v>0</v>
      </c>
      <c r="O53" s="1488" t="s">
        <v>1088</v>
      </c>
      <c r="P53" s="649">
        <v>0</v>
      </c>
      <c r="Q53" s="1488">
        <v>197.7</v>
      </c>
      <c r="R53" s="1488">
        <v>140</v>
      </c>
      <c r="S53" s="1488">
        <v>1.79</v>
      </c>
      <c r="T53" s="1530">
        <v>0</v>
      </c>
      <c r="U53" s="1530">
        <v>0</v>
      </c>
      <c r="V53" s="1530">
        <v>0</v>
      </c>
      <c r="W53" s="1530">
        <v>0</v>
      </c>
      <c r="X53" s="1141">
        <v>194.4</v>
      </c>
      <c r="Y53" s="1141">
        <v>200.7</v>
      </c>
      <c r="Z53" s="1141">
        <v>206.1</v>
      </c>
      <c r="AA53" s="1141">
        <v>210.22200000000001</v>
      </c>
      <c r="AB53" s="1141">
        <v>215.47754999999998</v>
      </c>
      <c r="AC53" s="1141">
        <v>221.51092139999997</v>
      </c>
      <c r="AD53" s="1141">
        <v>228.15624904199998</v>
      </c>
      <c r="AE53" s="1141">
        <v>235.00093651326</v>
      </c>
      <c r="AF53" s="1141">
        <v>242.05096460865781</v>
      </c>
    </row>
    <row r="54" spans="2:32" outlineLevel="1">
      <c r="B54" s="641" t="s">
        <v>889</v>
      </c>
      <c r="C54" s="642" t="s">
        <v>1142</v>
      </c>
      <c r="D54" s="642">
        <v>39094</v>
      </c>
      <c r="E54" s="642">
        <v>50052</v>
      </c>
      <c r="F54" s="1486" t="s">
        <v>1143</v>
      </c>
      <c r="G54" s="1485" t="s">
        <v>1133</v>
      </c>
      <c r="H54" s="1487" t="s">
        <v>684</v>
      </c>
      <c r="I54" s="1485" t="s">
        <v>417</v>
      </c>
      <c r="J54" s="647">
        <v>1.7552000000000002E-2</v>
      </c>
      <c r="K54" s="645" t="s">
        <v>678</v>
      </c>
      <c r="L54" s="1488">
        <v>50</v>
      </c>
      <c r="M54" s="646">
        <v>0</v>
      </c>
      <c r="N54" s="1488">
        <v>0</v>
      </c>
      <c r="O54" s="1488" t="s">
        <v>1088</v>
      </c>
      <c r="P54" s="649">
        <v>0</v>
      </c>
      <c r="Q54" s="1488">
        <v>197.7</v>
      </c>
      <c r="R54" s="1488">
        <v>50</v>
      </c>
      <c r="S54" s="1488">
        <v>1.76</v>
      </c>
      <c r="T54" s="1530">
        <v>0</v>
      </c>
      <c r="U54" s="1530">
        <v>0</v>
      </c>
      <c r="V54" s="1530">
        <v>0</v>
      </c>
      <c r="W54" s="1530">
        <v>0</v>
      </c>
      <c r="X54" s="1141">
        <v>69.400000000000006</v>
      </c>
      <c r="Y54" s="1141">
        <v>71.7</v>
      </c>
      <c r="Z54" s="1141">
        <v>73.599999999999994</v>
      </c>
      <c r="AA54" s="1141">
        <v>75.071999999999989</v>
      </c>
      <c r="AB54" s="1141">
        <v>76.948799999999977</v>
      </c>
      <c r="AC54" s="1141">
        <v>79.103366399999985</v>
      </c>
      <c r="AD54" s="1141">
        <v>81.476467391999989</v>
      </c>
      <c r="AE54" s="1141">
        <v>83.92076141375999</v>
      </c>
      <c r="AF54" s="1141">
        <v>86.438384256172796</v>
      </c>
    </row>
    <row r="55" spans="2:32" outlineLevel="1">
      <c r="B55" s="641" t="s">
        <v>890</v>
      </c>
      <c r="C55" s="642" t="s">
        <v>1144</v>
      </c>
      <c r="D55" s="642">
        <v>39108</v>
      </c>
      <c r="E55" s="642">
        <v>50129</v>
      </c>
      <c r="F55" s="1486" t="s">
        <v>1145</v>
      </c>
      <c r="G55" s="1485" t="s">
        <v>1133</v>
      </c>
      <c r="H55" s="1487" t="s">
        <v>684</v>
      </c>
      <c r="I55" s="1485" t="s">
        <v>417</v>
      </c>
      <c r="J55" s="647">
        <v>1.7711999999999999E-2</v>
      </c>
      <c r="K55" s="645" t="s">
        <v>678</v>
      </c>
      <c r="L55" s="1488">
        <v>25</v>
      </c>
      <c r="M55" s="646">
        <v>0</v>
      </c>
      <c r="N55" s="1488">
        <v>0</v>
      </c>
      <c r="O55" s="1488" t="s">
        <v>1088</v>
      </c>
      <c r="P55" s="649">
        <v>0</v>
      </c>
      <c r="Q55" s="1488">
        <v>197.7</v>
      </c>
      <c r="R55" s="1488">
        <v>25</v>
      </c>
      <c r="S55" s="1488">
        <v>1.67</v>
      </c>
      <c r="T55" s="1530">
        <v>0</v>
      </c>
      <c r="U55" s="1530">
        <v>0</v>
      </c>
      <c r="V55" s="1530">
        <v>0</v>
      </c>
      <c r="W55" s="1530">
        <v>0</v>
      </c>
      <c r="X55" s="1141">
        <v>34.799999999999997</v>
      </c>
      <c r="Y55" s="1141">
        <v>35.9</v>
      </c>
      <c r="Z55" s="1141">
        <v>36.6</v>
      </c>
      <c r="AA55" s="1141">
        <v>37.332000000000001</v>
      </c>
      <c r="AB55" s="1141">
        <v>38.265299999999996</v>
      </c>
      <c r="AC55" s="1141">
        <v>39.336728399999998</v>
      </c>
      <c r="AD55" s="1141">
        <v>40.516830251999998</v>
      </c>
      <c r="AE55" s="1141">
        <v>41.732335159560002</v>
      </c>
      <c r="AF55" s="1141">
        <v>42.984305214346804</v>
      </c>
    </row>
    <row r="56" spans="2:32" outlineLevel="1">
      <c r="B56" s="641" t="s">
        <v>891</v>
      </c>
      <c r="C56" s="642" t="s">
        <v>1146</v>
      </c>
      <c r="D56" s="642">
        <v>39112</v>
      </c>
      <c r="E56" s="642">
        <v>50070</v>
      </c>
      <c r="F56" s="1486" t="s">
        <v>1147</v>
      </c>
      <c r="G56" s="1485" t="s">
        <v>1133</v>
      </c>
      <c r="H56" s="1487" t="s">
        <v>684</v>
      </c>
      <c r="I56" s="1485" t="s">
        <v>417</v>
      </c>
      <c r="J56" s="647">
        <v>1.6782999999999999E-2</v>
      </c>
      <c r="K56" s="645" t="s">
        <v>678</v>
      </c>
      <c r="L56" s="1488">
        <v>50</v>
      </c>
      <c r="M56" s="646">
        <v>0</v>
      </c>
      <c r="N56" s="1488">
        <v>0</v>
      </c>
      <c r="O56" s="1488" t="s">
        <v>1088</v>
      </c>
      <c r="P56" s="649">
        <v>0</v>
      </c>
      <c r="Q56" s="1488">
        <v>197.7</v>
      </c>
      <c r="R56" s="1488">
        <v>50</v>
      </c>
      <c r="S56" s="1488">
        <v>1.68</v>
      </c>
      <c r="T56" s="1530">
        <v>0</v>
      </c>
      <c r="U56" s="1530">
        <v>0</v>
      </c>
      <c r="V56" s="1530">
        <v>0</v>
      </c>
      <c r="W56" s="1530">
        <v>0</v>
      </c>
      <c r="X56" s="1141">
        <v>69.3</v>
      </c>
      <c r="Y56" s="1141">
        <v>71.5</v>
      </c>
      <c r="Z56" s="1141">
        <v>73.5</v>
      </c>
      <c r="AA56" s="1141">
        <v>74.97</v>
      </c>
      <c r="AB56" s="1141">
        <v>76.844249999999988</v>
      </c>
      <c r="AC56" s="1141">
        <v>78.995888999999991</v>
      </c>
      <c r="AD56" s="1141">
        <v>81.365765669999988</v>
      </c>
      <c r="AE56" s="1141">
        <v>83.806738640099994</v>
      </c>
      <c r="AF56" s="1141">
        <v>86.320940799303003</v>
      </c>
    </row>
    <row r="57" spans="2:32" outlineLevel="1">
      <c r="B57" s="641" t="s">
        <v>892</v>
      </c>
      <c r="C57" s="642" t="s">
        <v>1148</v>
      </c>
      <c r="D57" s="642">
        <v>39133</v>
      </c>
      <c r="E57" s="642">
        <v>50091</v>
      </c>
      <c r="F57" s="1486" t="s">
        <v>1149</v>
      </c>
      <c r="G57" s="1485" t="s">
        <v>1133</v>
      </c>
      <c r="H57" s="1487" t="s">
        <v>684</v>
      </c>
      <c r="I57" s="1485" t="s">
        <v>417</v>
      </c>
      <c r="J57" s="647">
        <v>1.9158000000000001E-2</v>
      </c>
      <c r="K57" s="645" t="s">
        <v>678</v>
      </c>
      <c r="L57" s="1488">
        <v>100</v>
      </c>
      <c r="M57" s="646">
        <v>0</v>
      </c>
      <c r="N57" s="1488">
        <v>0</v>
      </c>
      <c r="O57" s="1488" t="s">
        <v>1088</v>
      </c>
      <c r="P57" s="649">
        <v>0</v>
      </c>
      <c r="Q57" s="1488">
        <v>198.5</v>
      </c>
      <c r="R57" s="1488">
        <v>100</v>
      </c>
      <c r="S57" s="1488">
        <v>1.92</v>
      </c>
      <c r="T57" s="1530">
        <v>0</v>
      </c>
      <c r="U57" s="1530">
        <v>0</v>
      </c>
      <c r="V57" s="1530">
        <v>0</v>
      </c>
      <c r="W57" s="1530">
        <v>0</v>
      </c>
      <c r="X57" s="1141">
        <v>138.1</v>
      </c>
      <c r="Y57" s="1141">
        <v>142.6</v>
      </c>
      <c r="Z57" s="1141">
        <v>146.5</v>
      </c>
      <c r="AA57" s="1141">
        <v>149.43</v>
      </c>
      <c r="AB57" s="1141">
        <v>153.16575</v>
      </c>
      <c r="AC57" s="1141">
        <v>157.45439100000002</v>
      </c>
      <c r="AD57" s="1141">
        <v>162.17802273000001</v>
      </c>
      <c r="AE57" s="1141">
        <v>167.0433634119</v>
      </c>
      <c r="AF57" s="1141">
        <v>172.054664314257</v>
      </c>
    </row>
    <row r="58" spans="2:32" outlineLevel="1">
      <c r="B58" s="641" t="s">
        <v>893</v>
      </c>
      <c r="C58" s="642" t="s">
        <v>1150</v>
      </c>
      <c r="D58" s="642">
        <v>39134</v>
      </c>
      <c r="E58" s="642">
        <v>50273</v>
      </c>
      <c r="F58" s="1486" t="s">
        <v>1151</v>
      </c>
      <c r="G58" s="1485" t="s">
        <v>1133</v>
      </c>
      <c r="H58" s="1487" t="s">
        <v>684</v>
      </c>
      <c r="I58" s="1485" t="s">
        <v>417</v>
      </c>
      <c r="J58" s="647">
        <v>1.9349999999999999E-2</v>
      </c>
      <c r="K58" s="645" t="s">
        <v>678</v>
      </c>
      <c r="L58" s="1488">
        <v>25</v>
      </c>
      <c r="M58" s="646">
        <v>0</v>
      </c>
      <c r="N58" s="1488">
        <v>0</v>
      </c>
      <c r="O58" s="1488" t="s">
        <v>1088</v>
      </c>
      <c r="P58" s="649">
        <v>0</v>
      </c>
      <c r="Q58" s="1488">
        <v>202.24286000000001</v>
      </c>
      <c r="R58" s="1488">
        <v>25</v>
      </c>
      <c r="S58" s="1488">
        <v>1.94</v>
      </c>
      <c r="T58" s="1530">
        <v>0</v>
      </c>
      <c r="U58" s="1530">
        <v>0</v>
      </c>
      <c r="V58" s="1530">
        <v>0</v>
      </c>
      <c r="W58" s="1530">
        <v>0</v>
      </c>
      <c r="X58" s="1141">
        <v>34.5</v>
      </c>
      <c r="Y58" s="1141">
        <v>35.4</v>
      </c>
      <c r="Z58" s="1141">
        <v>36.1</v>
      </c>
      <c r="AA58" s="1141">
        <v>36.822000000000003</v>
      </c>
      <c r="AB58" s="1141">
        <v>37.742550000000001</v>
      </c>
      <c r="AC58" s="1141">
        <v>38.799341400000003</v>
      </c>
      <c r="AD58" s="1141">
        <v>39.963321642000004</v>
      </c>
      <c r="AE58" s="1141">
        <v>41.162221291260003</v>
      </c>
      <c r="AF58" s="1141">
        <v>42.397087929997802</v>
      </c>
    </row>
    <row r="59" spans="2:32" outlineLevel="1">
      <c r="B59" s="641" t="s">
        <v>894</v>
      </c>
      <c r="C59" s="642" t="s">
        <v>1152</v>
      </c>
      <c r="D59" s="642">
        <v>39142</v>
      </c>
      <c r="E59" s="642">
        <v>50161</v>
      </c>
      <c r="F59" s="1486" t="s">
        <v>1153</v>
      </c>
      <c r="G59" s="1485" t="s">
        <v>1133</v>
      </c>
      <c r="H59" s="1487" t="s">
        <v>684</v>
      </c>
      <c r="I59" s="1485" t="s">
        <v>417</v>
      </c>
      <c r="J59" s="647">
        <v>1.8928E-2</v>
      </c>
      <c r="K59" s="645" t="s">
        <v>678</v>
      </c>
      <c r="L59" s="1488">
        <v>50</v>
      </c>
      <c r="M59" s="646">
        <v>0</v>
      </c>
      <c r="N59" s="1488">
        <v>0</v>
      </c>
      <c r="O59" s="1488" t="s">
        <v>1088</v>
      </c>
      <c r="P59" s="649">
        <v>0</v>
      </c>
      <c r="Q59" s="1488">
        <v>198.5</v>
      </c>
      <c r="R59" s="1488">
        <v>50</v>
      </c>
      <c r="S59" s="1488">
        <v>1.77</v>
      </c>
      <c r="T59" s="1530">
        <v>0</v>
      </c>
      <c r="U59" s="1530">
        <v>0</v>
      </c>
      <c r="V59" s="1530">
        <v>0</v>
      </c>
      <c r="W59" s="1530">
        <v>0</v>
      </c>
      <c r="X59" s="1141">
        <v>69.599999999999994</v>
      </c>
      <c r="Y59" s="1141">
        <v>71.900000000000006</v>
      </c>
      <c r="Z59" s="1141">
        <v>73.599999999999994</v>
      </c>
      <c r="AA59" s="1141">
        <v>75.071999999999989</v>
      </c>
      <c r="AB59" s="1141">
        <v>76.948799999999977</v>
      </c>
      <c r="AC59" s="1141">
        <v>79.103366399999985</v>
      </c>
      <c r="AD59" s="1141">
        <v>81.476467391999989</v>
      </c>
      <c r="AE59" s="1141">
        <v>83.92076141375999</v>
      </c>
      <c r="AF59" s="1141">
        <v>86.438384256172796</v>
      </c>
    </row>
    <row r="60" spans="2:32" outlineLevel="1">
      <c r="B60" s="641" t="s">
        <v>895</v>
      </c>
      <c r="C60" s="642" t="s">
        <v>1154</v>
      </c>
      <c r="D60" s="642">
        <v>39141</v>
      </c>
      <c r="E60" s="642">
        <v>50161</v>
      </c>
      <c r="F60" s="1486" t="s">
        <v>1155</v>
      </c>
      <c r="G60" s="1485" t="s">
        <v>1133</v>
      </c>
      <c r="H60" s="1487" t="s">
        <v>684</v>
      </c>
      <c r="I60" s="1485" t="s">
        <v>417</v>
      </c>
      <c r="J60" s="647">
        <v>1.9210999999999999E-2</v>
      </c>
      <c r="K60" s="645" t="s">
        <v>678</v>
      </c>
      <c r="L60" s="1488">
        <v>65</v>
      </c>
      <c r="M60" s="646">
        <v>0</v>
      </c>
      <c r="N60" s="1488">
        <v>0</v>
      </c>
      <c r="O60" s="1488" t="s">
        <v>1088</v>
      </c>
      <c r="P60" s="649">
        <v>0</v>
      </c>
      <c r="Q60" s="1488">
        <v>198.5</v>
      </c>
      <c r="R60" s="1488">
        <v>65</v>
      </c>
      <c r="S60" s="1488">
        <v>1.77</v>
      </c>
      <c r="T60" s="1530">
        <v>0</v>
      </c>
      <c r="U60" s="1530">
        <v>0</v>
      </c>
      <c r="V60" s="1530">
        <v>0</v>
      </c>
      <c r="W60" s="1530">
        <v>0</v>
      </c>
      <c r="X60" s="1141">
        <v>90.5</v>
      </c>
      <c r="Y60" s="1141">
        <v>93.4</v>
      </c>
      <c r="Z60" s="1141">
        <v>95.7</v>
      </c>
      <c r="AA60" s="1141">
        <v>97.614000000000004</v>
      </c>
      <c r="AB60" s="1141">
        <v>100.05435</v>
      </c>
      <c r="AC60" s="1141">
        <v>102.8558718</v>
      </c>
      <c r="AD60" s="1141">
        <v>105.941547954</v>
      </c>
      <c r="AE60" s="1141">
        <v>109.11979439262001</v>
      </c>
      <c r="AF60" s="1141">
        <v>112.39338822439861</v>
      </c>
    </row>
    <row r="61" spans="2:32" outlineLevel="1">
      <c r="B61" s="641" t="s">
        <v>896</v>
      </c>
      <c r="C61" s="642" t="s">
        <v>1156</v>
      </c>
      <c r="D61" s="642">
        <v>39157</v>
      </c>
      <c r="E61" s="642">
        <v>50146</v>
      </c>
      <c r="F61" s="1486" t="s">
        <v>1157</v>
      </c>
      <c r="G61" s="1485" t="s">
        <v>1133</v>
      </c>
      <c r="H61" s="1487" t="s">
        <v>684</v>
      </c>
      <c r="I61" s="1485" t="s">
        <v>417</v>
      </c>
      <c r="J61" s="647">
        <v>1.7642000000000001E-2</v>
      </c>
      <c r="K61" s="645" t="s">
        <v>678</v>
      </c>
      <c r="L61" s="1488">
        <v>50</v>
      </c>
      <c r="M61" s="646">
        <v>0</v>
      </c>
      <c r="N61" s="1488">
        <v>0</v>
      </c>
      <c r="O61" s="1488" t="s">
        <v>1088</v>
      </c>
      <c r="P61" s="649">
        <v>0</v>
      </c>
      <c r="Q61" s="1488">
        <v>198.5</v>
      </c>
      <c r="R61" s="1488">
        <v>50</v>
      </c>
      <c r="S61" s="1488">
        <v>1.7</v>
      </c>
      <c r="T61" s="1530">
        <v>0</v>
      </c>
      <c r="U61" s="1530">
        <v>0</v>
      </c>
      <c r="V61" s="1530">
        <v>0</v>
      </c>
      <c r="W61" s="1530">
        <v>0</v>
      </c>
      <c r="X61" s="1141">
        <v>69.599999999999994</v>
      </c>
      <c r="Y61" s="1141">
        <v>72</v>
      </c>
      <c r="Z61" s="1141">
        <v>73.900000000000006</v>
      </c>
      <c r="AA61" s="1141">
        <v>75.378</v>
      </c>
      <c r="AB61" s="1141">
        <v>77.262449999999987</v>
      </c>
      <c r="AC61" s="1141">
        <v>79.425798599999993</v>
      </c>
      <c r="AD61" s="1141">
        <v>81.808572557999995</v>
      </c>
      <c r="AE61" s="1141">
        <v>84.262829734739995</v>
      </c>
      <c r="AF61" s="1141">
        <v>86.79071462678219</v>
      </c>
    </row>
    <row r="62" spans="2:32" outlineLevel="1">
      <c r="B62" s="641" t="s">
        <v>897</v>
      </c>
      <c r="C62" s="642" t="s">
        <v>1158</v>
      </c>
      <c r="D62" s="642">
        <v>39169</v>
      </c>
      <c r="E62" s="642">
        <v>50280</v>
      </c>
      <c r="F62" s="1486" t="s">
        <v>1159</v>
      </c>
      <c r="G62" s="1485" t="s">
        <v>1133</v>
      </c>
      <c r="H62" s="1487" t="s">
        <v>684</v>
      </c>
      <c r="I62" s="1485" t="s">
        <v>417</v>
      </c>
      <c r="J62" s="647">
        <v>1.7762E-2</v>
      </c>
      <c r="K62" s="645" t="s">
        <v>678</v>
      </c>
      <c r="L62" s="1488">
        <v>100</v>
      </c>
      <c r="M62" s="646">
        <v>0</v>
      </c>
      <c r="N62" s="1488">
        <v>0</v>
      </c>
      <c r="O62" s="1488" t="s">
        <v>1088</v>
      </c>
      <c r="P62" s="649">
        <v>0</v>
      </c>
      <c r="Q62" s="1488">
        <v>198.5</v>
      </c>
      <c r="R62" s="1488">
        <v>100</v>
      </c>
      <c r="S62" s="1488">
        <v>1.72</v>
      </c>
      <c r="T62" s="1530">
        <v>0</v>
      </c>
      <c r="U62" s="1530">
        <v>0</v>
      </c>
      <c r="V62" s="1530">
        <v>0</v>
      </c>
      <c r="W62" s="1530">
        <v>0</v>
      </c>
      <c r="X62" s="1141">
        <v>137.9</v>
      </c>
      <c r="Y62" s="1141">
        <v>142.4</v>
      </c>
      <c r="Z62" s="1141">
        <v>146.30000000000001</v>
      </c>
      <c r="AA62" s="1141">
        <v>149.22600000000003</v>
      </c>
      <c r="AB62" s="1141">
        <v>152.95665000000002</v>
      </c>
      <c r="AC62" s="1141">
        <v>157.23943620000003</v>
      </c>
      <c r="AD62" s="1141">
        <v>161.95661928600003</v>
      </c>
      <c r="AE62" s="1141">
        <v>166.81531786458004</v>
      </c>
      <c r="AF62" s="1141">
        <v>171.81977740051744</v>
      </c>
    </row>
    <row r="63" spans="2:32" outlineLevel="1">
      <c r="B63" s="641" t="s">
        <v>898</v>
      </c>
      <c r="C63" s="642" t="s">
        <v>1160</v>
      </c>
      <c r="D63" s="642">
        <v>39176</v>
      </c>
      <c r="E63" s="642">
        <v>50864</v>
      </c>
      <c r="F63" s="1486" t="s">
        <v>1161</v>
      </c>
      <c r="G63" s="1485" t="s">
        <v>1133</v>
      </c>
      <c r="H63" s="1487" t="s">
        <v>684</v>
      </c>
      <c r="I63" s="1485" t="s">
        <v>417</v>
      </c>
      <c r="J63" s="647">
        <v>1.7743999999999999E-2</v>
      </c>
      <c r="K63" s="645" t="s">
        <v>678</v>
      </c>
      <c r="L63" s="1488">
        <v>100</v>
      </c>
      <c r="M63" s="646">
        <v>0</v>
      </c>
      <c r="N63" s="1488">
        <v>0</v>
      </c>
      <c r="O63" s="1488" t="s">
        <v>1088</v>
      </c>
      <c r="P63" s="649">
        <v>0</v>
      </c>
      <c r="Q63" s="1488">
        <v>199.2</v>
      </c>
      <c r="R63" s="1488">
        <v>100</v>
      </c>
      <c r="S63" s="1488">
        <v>1.77</v>
      </c>
      <c r="T63" s="1530">
        <v>0</v>
      </c>
      <c r="U63" s="1530">
        <v>0</v>
      </c>
      <c r="V63" s="1530">
        <v>0</v>
      </c>
      <c r="W63" s="1530">
        <v>0</v>
      </c>
      <c r="X63" s="1141">
        <v>139</v>
      </c>
      <c r="Y63" s="1141">
        <v>143.80000000000001</v>
      </c>
      <c r="Z63" s="1141">
        <v>147.6</v>
      </c>
      <c r="AA63" s="1141">
        <v>150.55199999999999</v>
      </c>
      <c r="AB63" s="1141">
        <v>154.31579999999997</v>
      </c>
      <c r="AC63" s="1141">
        <v>158.63664239999997</v>
      </c>
      <c r="AD63" s="1141">
        <v>163.39574167199999</v>
      </c>
      <c r="AE63" s="1141">
        <v>168.29761392216</v>
      </c>
      <c r="AF63" s="1141">
        <v>173.34654233982479</v>
      </c>
    </row>
    <row r="64" spans="2:32" outlineLevel="1">
      <c r="B64" s="641" t="s">
        <v>899</v>
      </c>
      <c r="C64" s="642" t="s">
        <v>1162</v>
      </c>
      <c r="D64" s="642">
        <v>39316</v>
      </c>
      <c r="E64" s="642">
        <v>55753</v>
      </c>
      <c r="F64" s="1486" t="s">
        <v>1163</v>
      </c>
      <c r="G64" s="1485" t="s">
        <v>1133</v>
      </c>
      <c r="H64" s="1487" t="s">
        <v>684</v>
      </c>
      <c r="I64" s="1485" t="s">
        <v>417</v>
      </c>
      <c r="J64" s="647">
        <v>1.5803000000000001E-2</v>
      </c>
      <c r="K64" s="645" t="s">
        <v>678</v>
      </c>
      <c r="L64" s="1488">
        <v>75</v>
      </c>
      <c r="M64" s="646">
        <v>0</v>
      </c>
      <c r="N64" s="1488">
        <v>0</v>
      </c>
      <c r="O64" s="1488" t="s">
        <v>1088</v>
      </c>
      <c r="P64" s="649">
        <v>0</v>
      </c>
      <c r="Q64" s="1488">
        <v>202.7</v>
      </c>
      <c r="R64" s="1488">
        <v>75</v>
      </c>
      <c r="S64" s="1488">
        <v>1.58</v>
      </c>
      <c r="T64" s="1530">
        <v>0</v>
      </c>
      <c r="U64" s="1530">
        <v>0</v>
      </c>
      <c r="V64" s="1530">
        <v>0</v>
      </c>
      <c r="W64" s="1530">
        <v>0</v>
      </c>
      <c r="X64" s="1141">
        <v>101.4</v>
      </c>
      <c r="Y64" s="1141">
        <v>104.6</v>
      </c>
      <c r="Z64" s="1141">
        <v>107.5</v>
      </c>
      <c r="AA64" s="1141">
        <v>109.65</v>
      </c>
      <c r="AB64" s="1141">
        <v>112.39125</v>
      </c>
      <c r="AC64" s="1141">
        <v>115.538205</v>
      </c>
      <c r="AD64" s="1141">
        <v>119.00435115000001</v>
      </c>
      <c r="AE64" s="1141">
        <v>122.57448168450001</v>
      </c>
      <c r="AF64" s="1141">
        <v>126.25171613503502</v>
      </c>
    </row>
    <row r="65" spans="1:32" outlineLevel="1">
      <c r="B65" s="641" t="s">
        <v>900</v>
      </c>
      <c r="C65" s="642" t="s">
        <v>1164</v>
      </c>
      <c r="D65" s="642">
        <v>39381</v>
      </c>
      <c r="E65" s="642">
        <v>50339</v>
      </c>
      <c r="F65" s="1486" t="s">
        <v>1165</v>
      </c>
      <c r="G65" s="1485" t="s">
        <v>1133</v>
      </c>
      <c r="H65" s="1487" t="s">
        <v>684</v>
      </c>
      <c r="I65" s="1485" t="s">
        <v>417</v>
      </c>
      <c r="J65" s="647">
        <v>1.8079999999999999E-2</v>
      </c>
      <c r="K65" s="645" t="s">
        <v>678</v>
      </c>
      <c r="L65" s="1488">
        <v>25</v>
      </c>
      <c r="M65" s="646">
        <v>0</v>
      </c>
      <c r="N65" s="1488">
        <v>0</v>
      </c>
      <c r="O65" s="1488" t="s">
        <v>1088</v>
      </c>
      <c r="P65" s="649">
        <v>0</v>
      </c>
      <c r="Q65" s="1488">
        <v>207.06773999999999</v>
      </c>
      <c r="R65" s="1488">
        <v>25</v>
      </c>
      <c r="S65" s="1488">
        <v>1.81</v>
      </c>
      <c r="T65" s="1530">
        <v>0</v>
      </c>
      <c r="U65" s="1530">
        <v>0</v>
      </c>
      <c r="V65" s="1530">
        <v>0</v>
      </c>
      <c r="W65" s="1530">
        <v>0</v>
      </c>
      <c r="X65" s="1141">
        <v>33.700000000000003</v>
      </c>
      <c r="Y65" s="1141">
        <v>34.6</v>
      </c>
      <c r="Z65" s="1141">
        <v>35.5</v>
      </c>
      <c r="AA65" s="1141">
        <v>36.21</v>
      </c>
      <c r="AB65" s="1141">
        <v>37.115249999999996</v>
      </c>
      <c r="AC65" s="1141">
        <v>38.154477</v>
      </c>
      <c r="AD65" s="1141">
        <v>39.299111310000001</v>
      </c>
      <c r="AE65" s="1141">
        <v>40.478084649300001</v>
      </c>
      <c r="AF65" s="1141">
        <v>41.692427188779</v>
      </c>
    </row>
    <row r="66" spans="1:32" outlineLevel="1">
      <c r="B66" s="641" t="s">
        <v>901</v>
      </c>
      <c r="C66" s="642" t="s">
        <v>1166</v>
      </c>
      <c r="D66" s="642">
        <v>40388</v>
      </c>
      <c r="E66" s="642">
        <v>51711</v>
      </c>
      <c r="F66" s="1486" t="s">
        <v>1167</v>
      </c>
      <c r="G66" s="1485" t="s">
        <v>1133</v>
      </c>
      <c r="H66" s="1487" t="s">
        <v>684</v>
      </c>
      <c r="I66" s="1485" t="s">
        <v>417</v>
      </c>
      <c r="J66" s="647">
        <v>2.4840000000000001E-2</v>
      </c>
      <c r="K66" s="645" t="s">
        <v>678</v>
      </c>
      <c r="L66" s="1488">
        <v>50</v>
      </c>
      <c r="M66" s="646">
        <v>0</v>
      </c>
      <c r="N66" s="1488">
        <v>0</v>
      </c>
      <c r="O66" s="1488" t="s">
        <v>1088</v>
      </c>
      <c r="P66" s="649">
        <v>0</v>
      </c>
      <c r="Q66" s="1488">
        <v>223.52258</v>
      </c>
      <c r="R66" s="1488">
        <v>50</v>
      </c>
      <c r="S66" s="1488">
        <v>2.48</v>
      </c>
      <c r="T66" s="1530">
        <v>0</v>
      </c>
      <c r="U66" s="1530">
        <v>0</v>
      </c>
      <c r="V66" s="1530">
        <v>0</v>
      </c>
      <c r="W66" s="1530">
        <v>0</v>
      </c>
      <c r="X66" s="1141">
        <v>51.3</v>
      </c>
      <c r="Y66" s="1141">
        <v>52</v>
      </c>
      <c r="Z66" s="1141">
        <v>50.4</v>
      </c>
      <c r="AA66" s="1141">
        <v>51.408000000000001</v>
      </c>
      <c r="AB66" s="1141">
        <v>52.693199999999997</v>
      </c>
      <c r="AC66" s="1141">
        <v>54.168609599999996</v>
      </c>
      <c r="AD66" s="1141">
        <v>55.793667887999995</v>
      </c>
      <c r="AE66" s="1141">
        <v>57.467477924639994</v>
      </c>
      <c r="AF66" s="1141">
        <v>59.191502262379196</v>
      </c>
    </row>
    <row r="67" spans="1:32" outlineLevel="1">
      <c r="B67" s="641" t="s">
        <v>902</v>
      </c>
      <c r="C67" s="642" t="s">
        <v>1168</v>
      </c>
      <c r="D67" s="642">
        <v>33546</v>
      </c>
      <c r="E67" s="642">
        <v>44504</v>
      </c>
      <c r="F67" s="1486" t="s">
        <v>1169</v>
      </c>
      <c r="G67" s="1485" t="s">
        <v>1087</v>
      </c>
      <c r="H67" s="1487" t="s">
        <v>684</v>
      </c>
      <c r="I67" s="1485" t="s">
        <v>1088</v>
      </c>
      <c r="J67" s="647">
        <v>8.5199999999999998E-2</v>
      </c>
      <c r="K67" s="645" t="s">
        <v>680</v>
      </c>
      <c r="L67" s="1488">
        <v>71.967351533914993</v>
      </c>
      <c r="M67" s="646">
        <v>0</v>
      </c>
      <c r="N67" s="1488">
        <v>100</v>
      </c>
      <c r="O67" s="1488" t="s">
        <v>1170</v>
      </c>
      <c r="P67" s="649">
        <v>0</v>
      </c>
      <c r="Q67" s="1488">
        <v>0</v>
      </c>
      <c r="R67" s="1488">
        <v>71.967351533914993</v>
      </c>
      <c r="S67" s="1488">
        <v>8</v>
      </c>
      <c r="T67" s="1530">
        <v>0</v>
      </c>
      <c r="U67" s="1530">
        <v>0</v>
      </c>
      <c r="V67" s="1530">
        <v>0</v>
      </c>
      <c r="W67" s="1530">
        <v>0</v>
      </c>
      <c r="X67" s="1141">
        <v>570.4</v>
      </c>
      <c r="Y67" s="1141">
        <v>666.7</v>
      </c>
      <c r="Z67" s="1141">
        <v>740.8</v>
      </c>
      <c r="AA67" s="1141">
        <v>740.8</v>
      </c>
      <c r="AB67" s="1530">
        <v>0</v>
      </c>
      <c r="AC67" s="1530">
        <v>0</v>
      </c>
      <c r="AD67" s="1530">
        <v>0</v>
      </c>
      <c r="AE67" s="1530">
        <v>0</v>
      </c>
      <c r="AF67" s="1530">
        <v>0</v>
      </c>
    </row>
    <row r="68" spans="1:32" outlineLevel="1">
      <c r="B68" s="641" t="s">
        <v>903</v>
      </c>
      <c r="C68" s="642"/>
      <c r="D68" s="642"/>
      <c r="E68" s="642"/>
      <c r="F68" s="1486"/>
      <c r="G68" s="1485"/>
      <c r="H68" s="1487"/>
      <c r="I68" s="1485"/>
      <c r="J68" s="647"/>
      <c r="K68" s="645"/>
      <c r="L68" s="1488"/>
      <c r="M68" s="646"/>
      <c r="N68" s="1488"/>
      <c r="O68" s="1488" t="s">
        <v>995</v>
      </c>
      <c r="P68" s="649"/>
      <c r="Q68" s="1488"/>
      <c r="R68" s="1488"/>
      <c r="S68" s="1488"/>
      <c r="T68" s="1141">
        <v>6033</v>
      </c>
      <c r="U68" s="1141">
        <v>6026</v>
      </c>
      <c r="V68" s="1141">
        <v>6162</v>
      </c>
      <c r="W68" s="1141">
        <v>4459</v>
      </c>
      <c r="X68" s="1530">
        <v>0</v>
      </c>
      <c r="Y68" s="1530">
        <v>0</v>
      </c>
      <c r="Z68" s="1530">
        <v>0</v>
      </c>
      <c r="AA68" s="1530">
        <v>0</v>
      </c>
      <c r="AB68" s="1530">
        <v>0</v>
      </c>
      <c r="AC68" s="1530">
        <v>0</v>
      </c>
      <c r="AD68" s="1530">
        <v>0</v>
      </c>
      <c r="AE68" s="1530">
        <v>0</v>
      </c>
      <c r="AF68" s="1530">
        <v>0</v>
      </c>
    </row>
    <row r="69" spans="1:32" outlineLevel="1">
      <c r="B69" s="641" t="s">
        <v>904</v>
      </c>
      <c r="C69" s="642" t="s">
        <v>1171</v>
      </c>
      <c r="D69" s="642">
        <v>43861</v>
      </c>
      <c r="E69" s="642">
        <v>47886</v>
      </c>
      <c r="F69" s="1486" t="s">
        <v>1172</v>
      </c>
      <c r="G69" s="1485" t="s">
        <v>1087</v>
      </c>
      <c r="H69" s="1487" t="s">
        <v>684</v>
      </c>
      <c r="I69" s="1485" t="s">
        <v>1088</v>
      </c>
      <c r="J69" s="647">
        <v>1.375E-2</v>
      </c>
      <c r="K69" s="645" t="s">
        <v>678</v>
      </c>
      <c r="L69" s="1488">
        <v>300</v>
      </c>
      <c r="M69" s="646">
        <v>0</v>
      </c>
      <c r="N69" s="1488">
        <v>0</v>
      </c>
      <c r="O69" s="1488" t="s">
        <v>1088</v>
      </c>
      <c r="P69" s="649">
        <v>0</v>
      </c>
      <c r="Q69" s="1488">
        <v>0</v>
      </c>
      <c r="R69" s="1488">
        <v>300</v>
      </c>
      <c r="S69" s="1488">
        <v>1.47222735</v>
      </c>
      <c r="T69" s="1530">
        <v>0</v>
      </c>
      <c r="U69" s="1530">
        <v>0</v>
      </c>
      <c r="V69" s="1530">
        <v>0</v>
      </c>
      <c r="W69" s="1530">
        <v>0</v>
      </c>
      <c r="X69" s="1530">
        <v>0</v>
      </c>
      <c r="Y69" s="1530">
        <v>0</v>
      </c>
      <c r="Z69" s="1141">
        <v>297.8</v>
      </c>
      <c r="AA69" s="1141">
        <v>297.8</v>
      </c>
      <c r="AB69" s="1141">
        <v>297.8</v>
      </c>
      <c r="AC69" s="1141">
        <v>297.8</v>
      </c>
      <c r="AD69" s="1141">
        <v>297.8</v>
      </c>
      <c r="AE69" s="1141">
        <v>297.8</v>
      </c>
      <c r="AF69" s="1141">
        <v>297.8</v>
      </c>
    </row>
    <row r="70" spans="1:32" outlineLevel="1">
      <c r="B70" s="641" t="s">
        <v>905</v>
      </c>
      <c r="C70" s="642"/>
      <c r="D70" s="642"/>
      <c r="E70" s="642"/>
      <c r="F70" s="643"/>
      <c r="G70" s="1485"/>
      <c r="H70" s="1485"/>
      <c r="I70" s="1485"/>
      <c r="J70" s="647"/>
      <c r="K70" s="645"/>
      <c r="L70" s="646"/>
      <c r="M70" s="646"/>
      <c r="N70" s="647"/>
      <c r="O70" s="647"/>
      <c r="P70" s="649"/>
      <c r="Q70" s="1468"/>
      <c r="R70" s="646"/>
      <c r="S70" s="649"/>
      <c r="T70" s="1489"/>
      <c r="U70" s="1490"/>
      <c r="V70" s="1490"/>
      <c r="W70" s="1490"/>
      <c r="X70" s="1490"/>
      <c r="Y70" s="1490"/>
      <c r="Z70" s="1490"/>
      <c r="AA70" s="1491"/>
      <c r="AB70" s="1492"/>
      <c r="AC70" s="1490"/>
      <c r="AD70" s="1490"/>
      <c r="AE70" s="1490"/>
      <c r="AF70" s="1493"/>
    </row>
    <row r="71" spans="1:32" outlineLevel="1">
      <c r="B71" s="1268" t="s">
        <v>420</v>
      </c>
      <c r="C71" s="1758" t="s">
        <v>401</v>
      </c>
      <c r="D71" s="1744"/>
      <c r="E71" s="1744"/>
      <c r="F71" s="1744"/>
      <c r="G71" s="1744"/>
      <c r="H71" s="1744"/>
      <c r="I71" s="1744"/>
      <c r="J71" s="1744"/>
      <c r="K71" s="1744"/>
      <c r="L71" s="1744"/>
      <c r="M71" s="1744"/>
      <c r="N71" s="1744"/>
      <c r="O71" s="1744"/>
      <c r="P71" s="1744"/>
      <c r="Q71" s="1744"/>
      <c r="R71" s="1744"/>
      <c r="S71" s="1745"/>
      <c r="T71" s="1146"/>
      <c r="U71" s="1147"/>
      <c r="V71" s="1147"/>
      <c r="W71" s="1147"/>
      <c r="X71" s="1147"/>
      <c r="Y71" s="1147"/>
      <c r="Z71" s="1147"/>
      <c r="AA71" s="1148"/>
      <c r="AB71" s="1149"/>
      <c r="AC71" s="1147"/>
      <c r="AD71" s="1147"/>
      <c r="AE71" s="1147"/>
      <c r="AF71" s="1150"/>
    </row>
    <row r="72" spans="1:32" s="389" customFormat="1" outlineLevel="1">
      <c r="A72" s="386"/>
      <c r="B72" s="393"/>
      <c r="C72" s="393"/>
      <c r="S72" s="386"/>
    </row>
    <row r="73" spans="1:32" s="357" customFormat="1" outlineLevel="1">
      <c r="B73" s="403"/>
      <c r="C73" s="403"/>
      <c r="D73" s="389"/>
      <c r="E73" s="389"/>
      <c r="F73" s="385" t="s">
        <v>348</v>
      </c>
      <c r="G73" s="385"/>
      <c r="H73" s="385"/>
      <c r="I73" s="385"/>
      <c r="J73" s="389"/>
      <c r="K73" s="389"/>
      <c r="L73" s="389"/>
      <c r="M73" s="389"/>
      <c r="N73" s="389"/>
      <c r="O73" s="389"/>
      <c r="P73" s="1269"/>
      <c r="S73" s="355"/>
      <c r="T73" s="361"/>
      <c r="U73" s="361"/>
      <c r="V73" s="361"/>
      <c r="W73" s="361"/>
      <c r="X73" s="361"/>
      <c r="Y73" s="361"/>
      <c r="Z73" s="361"/>
      <c r="AA73" s="361"/>
      <c r="AB73" s="619"/>
      <c r="AC73" s="361"/>
      <c r="AD73" s="361"/>
      <c r="AE73" s="361"/>
      <c r="AF73" s="361"/>
    </row>
    <row r="74" spans="1:32" s="1199" customFormat="1" ht="54.75" customHeight="1" outlineLevel="1">
      <c r="B74" s="1200"/>
      <c r="C74" s="706" t="s">
        <v>790</v>
      </c>
      <c r="D74" s="684" t="s">
        <v>404</v>
      </c>
      <c r="E74" s="684" t="s">
        <v>405</v>
      </c>
      <c r="F74" s="684" t="s">
        <v>334</v>
      </c>
      <c r="G74" s="684" t="s">
        <v>421</v>
      </c>
      <c r="H74" s="706" t="s">
        <v>407</v>
      </c>
      <c r="I74" s="706" t="s">
        <v>408</v>
      </c>
      <c r="J74" s="706" t="s">
        <v>582</v>
      </c>
      <c r="K74" s="706" t="s">
        <v>410</v>
      </c>
      <c r="L74" s="706" t="s">
        <v>700</v>
      </c>
      <c r="M74" s="706" t="s">
        <v>412</v>
      </c>
      <c r="N74" s="706" t="s">
        <v>758</v>
      </c>
      <c r="O74" s="706" t="s">
        <v>759</v>
      </c>
      <c r="P74" s="706" t="s">
        <v>413</v>
      </c>
      <c r="Q74" s="706" t="s">
        <v>698</v>
      </c>
      <c r="R74" s="686" t="s">
        <v>423</v>
      </c>
      <c r="S74" s="706" t="s">
        <v>702</v>
      </c>
      <c r="T74" s="1197"/>
      <c r="U74" s="1197"/>
      <c r="V74" s="1197"/>
      <c r="W74" s="1197"/>
      <c r="X74" s="1197"/>
      <c r="Y74" s="1197"/>
      <c r="Z74" s="1197"/>
      <c r="AA74" s="1197"/>
      <c r="AB74" s="1198"/>
      <c r="AC74" s="1197"/>
      <c r="AD74" s="1197"/>
      <c r="AE74" s="1197"/>
      <c r="AF74" s="1197"/>
    </row>
    <row r="75" spans="1:32" s="357" customFormat="1" ht="25.5" outlineLevel="1">
      <c r="B75" s="1194" t="s">
        <v>287</v>
      </c>
      <c r="C75" s="1310"/>
      <c r="D75" s="1201" t="s">
        <v>414</v>
      </c>
      <c r="E75" s="1201" t="s">
        <v>414</v>
      </c>
      <c r="F75" s="1195"/>
      <c r="G75" s="1202"/>
      <c r="H75" s="1202"/>
      <c r="I75" s="1203"/>
      <c r="J75" s="1201" t="s">
        <v>424</v>
      </c>
      <c r="K75" s="1204" t="s">
        <v>425</v>
      </c>
      <c r="L75" s="1204" t="s">
        <v>288</v>
      </c>
      <c r="M75" s="1204" t="s">
        <v>288</v>
      </c>
      <c r="N75" s="1204" t="s">
        <v>7</v>
      </c>
      <c r="O75" s="1204" t="s">
        <v>760</v>
      </c>
      <c r="P75" s="1204"/>
      <c r="Q75" s="1204"/>
      <c r="R75" s="1205"/>
      <c r="S75" s="1204" t="s">
        <v>288</v>
      </c>
      <c r="T75" s="658" t="s">
        <v>288</v>
      </c>
      <c r="U75" s="659" t="s">
        <v>288</v>
      </c>
      <c r="V75" s="659" t="s">
        <v>288</v>
      </c>
      <c r="W75" s="659" t="s">
        <v>288</v>
      </c>
      <c r="X75" s="659" t="s">
        <v>288</v>
      </c>
      <c r="Y75" s="659" t="s">
        <v>288</v>
      </c>
      <c r="Z75" s="659" t="s">
        <v>288</v>
      </c>
      <c r="AA75" s="785" t="s">
        <v>288</v>
      </c>
      <c r="AB75" s="794" t="s">
        <v>288</v>
      </c>
      <c r="AC75" s="659" t="s">
        <v>288</v>
      </c>
      <c r="AD75" s="659" t="s">
        <v>288</v>
      </c>
      <c r="AE75" s="659" t="s">
        <v>288</v>
      </c>
      <c r="AF75" s="660" t="s">
        <v>288</v>
      </c>
    </row>
    <row r="76" spans="1:32" s="357" customFormat="1" outlineLevel="1">
      <c r="B76" s="641" t="s">
        <v>300</v>
      </c>
      <c r="C76" s="1494" t="s">
        <v>1116</v>
      </c>
      <c r="D76" s="642">
        <v>39163</v>
      </c>
      <c r="E76" s="642">
        <v>44642</v>
      </c>
      <c r="F76" s="1486" t="s">
        <v>1173</v>
      </c>
      <c r="G76" s="1485" t="s">
        <v>1133</v>
      </c>
      <c r="H76" s="1485" t="s">
        <v>684</v>
      </c>
      <c r="I76" s="1485" t="s">
        <v>417</v>
      </c>
      <c r="J76" s="647">
        <v>1.8800000000000001E-2</v>
      </c>
      <c r="K76" s="645" t="s">
        <v>678</v>
      </c>
      <c r="L76" s="1488" t="s">
        <v>1088</v>
      </c>
      <c r="M76" s="646">
        <v>0</v>
      </c>
      <c r="N76" s="1488">
        <v>0</v>
      </c>
      <c r="O76" s="1488" t="s">
        <v>1088</v>
      </c>
      <c r="P76" s="649">
        <v>0</v>
      </c>
      <c r="Q76" s="1488">
        <v>198.5</v>
      </c>
      <c r="R76" s="652">
        <v>0</v>
      </c>
      <c r="S76" s="652" t="s">
        <v>1088</v>
      </c>
      <c r="T76" s="1530">
        <v>0</v>
      </c>
      <c r="U76" s="1530">
        <v>0</v>
      </c>
      <c r="V76" s="1530">
        <v>0</v>
      </c>
      <c r="W76" s="1530">
        <v>0</v>
      </c>
      <c r="X76" s="1141">
        <v>247.7</v>
      </c>
      <c r="Y76" s="1141">
        <v>255.6</v>
      </c>
      <c r="Z76" s="1141">
        <v>262.7</v>
      </c>
      <c r="AA76" s="1141">
        <v>267.95400000000001</v>
      </c>
      <c r="AB76" s="1530">
        <v>0</v>
      </c>
      <c r="AC76" s="1530">
        <v>0</v>
      </c>
      <c r="AD76" s="1530">
        <v>0</v>
      </c>
      <c r="AE76" s="1530">
        <v>0</v>
      </c>
      <c r="AF76" s="1530">
        <v>0</v>
      </c>
    </row>
    <row r="77" spans="1:32" s="357" customFormat="1" outlineLevel="1">
      <c r="B77" s="641" t="s">
        <v>301</v>
      </c>
      <c r="C77" s="1494" t="s">
        <v>1116</v>
      </c>
      <c r="D77" s="642">
        <v>39205</v>
      </c>
      <c r="E77" s="642">
        <v>44684</v>
      </c>
      <c r="F77" s="1486" t="s">
        <v>1174</v>
      </c>
      <c r="G77" s="1485" t="s">
        <v>1133</v>
      </c>
      <c r="H77" s="1485" t="s">
        <v>684</v>
      </c>
      <c r="I77" s="1485" t="s">
        <v>417</v>
      </c>
      <c r="J77" s="647">
        <v>2.1399999999999999E-2</v>
      </c>
      <c r="K77" s="645" t="s">
        <v>678</v>
      </c>
      <c r="L77" s="1488" t="s">
        <v>1088</v>
      </c>
      <c r="M77" s="646">
        <v>0</v>
      </c>
      <c r="N77" s="1488">
        <v>0</v>
      </c>
      <c r="O77" s="1488" t="s">
        <v>1088</v>
      </c>
      <c r="P77" s="649">
        <v>0</v>
      </c>
      <c r="Q77" s="1488">
        <v>200.1</v>
      </c>
      <c r="R77" s="652">
        <v>0</v>
      </c>
      <c r="S77" s="652" t="s">
        <v>1088</v>
      </c>
      <c r="T77" s="1530">
        <v>0</v>
      </c>
      <c r="U77" s="1530">
        <v>0</v>
      </c>
      <c r="V77" s="1530">
        <v>0</v>
      </c>
      <c r="W77" s="1530">
        <v>0</v>
      </c>
      <c r="X77" s="1141">
        <v>262.5</v>
      </c>
      <c r="Y77" s="1141">
        <v>271.10000000000002</v>
      </c>
      <c r="Z77" s="1141">
        <v>277.7</v>
      </c>
      <c r="AA77" s="1141">
        <v>283.25400000000002</v>
      </c>
      <c r="AB77" s="1141">
        <v>290.33535000000001</v>
      </c>
      <c r="AC77" s="1530">
        <v>0</v>
      </c>
      <c r="AD77" s="1530">
        <v>0</v>
      </c>
      <c r="AE77" s="1530">
        <v>0</v>
      </c>
      <c r="AF77" s="1530">
        <v>0</v>
      </c>
    </row>
    <row r="78" spans="1:32" s="357" customFormat="1" outlineLevel="1">
      <c r="B78" s="641" t="s">
        <v>302</v>
      </c>
      <c r="C78" s="1494"/>
      <c r="D78" s="642"/>
      <c r="E78" s="642"/>
      <c r="F78" s="1503" t="s">
        <v>995</v>
      </c>
      <c r="G78" s="1485"/>
      <c r="H78" s="1485"/>
      <c r="I78" s="1485"/>
      <c r="J78" s="647"/>
      <c r="K78" s="645"/>
      <c r="L78" s="1488"/>
      <c r="M78" s="646"/>
      <c r="N78" s="1488"/>
      <c r="O78" s="1488"/>
      <c r="P78" s="649"/>
      <c r="Q78" s="1488"/>
      <c r="R78" s="652"/>
      <c r="S78" s="652"/>
      <c r="T78" s="1141">
        <v>1240</v>
      </c>
      <c r="U78" s="1141">
        <v>1344</v>
      </c>
      <c r="V78" s="1141">
        <v>1381</v>
      </c>
      <c r="W78" s="1141">
        <v>1019</v>
      </c>
      <c r="X78" s="1530">
        <v>0</v>
      </c>
      <c r="Y78" s="1530">
        <v>0</v>
      </c>
      <c r="Z78" s="1530">
        <v>0</v>
      </c>
      <c r="AA78" s="1530">
        <v>0</v>
      </c>
      <c r="AB78" s="1530">
        <v>0</v>
      </c>
      <c r="AC78" s="1530">
        <v>0</v>
      </c>
      <c r="AD78" s="1530">
        <v>0</v>
      </c>
      <c r="AE78" s="1530">
        <v>0</v>
      </c>
      <c r="AF78" s="1530">
        <v>0</v>
      </c>
    </row>
    <row r="79" spans="1:32" s="357" customFormat="1" outlineLevel="1">
      <c r="B79" s="641" t="s">
        <v>303</v>
      </c>
      <c r="C79" s="1494" t="s">
        <v>1175</v>
      </c>
      <c r="D79" s="642"/>
      <c r="E79" s="642"/>
      <c r="F79" s="1494" t="s">
        <v>1175</v>
      </c>
      <c r="G79" s="1485"/>
      <c r="H79" s="1485"/>
      <c r="I79" s="1485"/>
      <c r="J79" s="647"/>
      <c r="K79" s="645"/>
      <c r="L79" s="1488"/>
      <c r="M79" s="646"/>
      <c r="N79" s="1488"/>
      <c r="O79" s="1488"/>
      <c r="P79" s="649"/>
      <c r="Q79" s="1488"/>
      <c r="R79" s="652"/>
      <c r="S79" s="652"/>
      <c r="T79" s="1530">
        <v>0</v>
      </c>
      <c r="U79" s="1530">
        <v>0</v>
      </c>
      <c r="V79" s="1530">
        <v>0</v>
      </c>
      <c r="W79" s="1530">
        <v>0</v>
      </c>
      <c r="X79" s="1530">
        <v>0</v>
      </c>
      <c r="Y79" s="1530">
        <v>0</v>
      </c>
      <c r="Z79" s="1141">
        <v>15.8</v>
      </c>
      <c r="AA79" s="1141">
        <v>15.8</v>
      </c>
      <c r="AB79" s="1141">
        <v>15.8</v>
      </c>
      <c r="AC79" s="1141">
        <v>15.8</v>
      </c>
      <c r="AD79" s="1141">
        <v>15.8</v>
      </c>
      <c r="AE79" s="1141">
        <v>15.8</v>
      </c>
      <c r="AF79" s="1141">
        <v>15.8</v>
      </c>
    </row>
    <row r="80" spans="1:32" s="357" customFormat="1" outlineLevel="1">
      <c r="B80" s="641" t="s">
        <v>304</v>
      </c>
      <c r="C80" s="642"/>
      <c r="D80" s="642"/>
      <c r="E80" s="642"/>
      <c r="F80" s="1486"/>
      <c r="G80" s="1485"/>
      <c r="H80" s="1485"/>
      <c r="I80" s="1485"/>
      <c r="J80" s="647"/>
      <c r="K80" s="645"/>
      <c r="L80" s="1488"/>
      <c r="M80" s="646"/>
      <c r="N80" s="1488"/>
      <c r="O80" s="1488"/>
      <c r="P80" s="649"/>
      <c r="Q80" s="1488"/>
      <c r="R80" s="652"/>
      <c r="S80" s="652"/>
      <c r="T80" s="1141"/>
      <c r="U80" s="1141"/>
      <c r="V80" s="1141"/>
      <c r="W80" s="1141"/>
      <c r="X80" s="1141"/>
      <c r="Y80" s="1141"/>
      <c r="Z80" s="1141"/>
      <c r="AA80" s="1141"/>
      <c r="AB80" s="1141"/>
      <c r="AC80" s="1141"/>
      <c r="AD80" s="1141"/>
      <c r="AE80" s="1141"/>
      <c r="AF80" s="1141"/>
    </row>
    <row r="81" spans="2:32" s="357" customFormat="1" outlineLevel="1">
      <c r="B81" s="641" t="s">
        <v>305</v>
      </c>
      <c r="C81" s="642"/>
      <c r="D81" s="642"/>
      <c r="E81" s="642"/>
      <c r="F81" s="1486"/>
      <c r="G81" s="1485"/>
      <c r="H81" s="1485"/>
      <c r="I81" s="1485"/>
      <c r="J81" s="647"/>
      <c r="K81" s="645"/>
      <c r="L81" s="1488"/>
      <c r="M81" s="646"/>
      <c r="N81" s="1488"/>
      <c r="O81" s="1488"/>
      <c r="P81" s="649"/>
      <c r="Q81" s="1488"/>
      <c r="R81" s="652"/>
      <c r="S81" s="652"/>
      <c r="T81" s="1141"/>
      <c r="U81" s="1141"/>
      <c r="V81" s="1141"/>
      <c r="W81" s="1141"/>
      <c r="X81" s="1141"/>
      <c r="Y81" s="1141"/>
      <c r="Z81" s="1141"/>
      <c r="AA81" s="1141"/>
      <c r="AB81" s="1141"/>
      <c r="AC81" s="1141"/>
      <c r="AD81" s="1141"/>
      <c r="AE81" s="1141"/>
      <c r="AF81" s="1141"/>
    </row>
    <row r="82" spans="2:32" s="357" customFormat="1" outlineLevel="1">
      <c r="B82" s="641" t="s">
        <v>306</v>
      </c>
      <c r="C82" s="642"/>
      <c r="D82" s="642"/>
      <c r="E82" s="642"/>
      <c r="F82" s="1486"/>
      <c r="G82" s="1485"/>
      <c r="H82" s="1485"/>
      <c r="I82" s="1485"/>
      <c r="J82" s="647"/>
      <c r="K82" s="645"/>
      <c r="L82" s="1488"/>
      <c r="M82" s="646"/>
      <c r="N82" s="1488"/>
      <c r="O82" s="1488"/>
      <c r="P82" s="649"/>
      <c r="Q82" s="1488"/>
      <c r="R82" s="652"/>
      <c r="S82" s="652"/>
      <c r="T82" s="1141"/>
      <c r="U82" s="1141"/>
      <c r="V82" s="1141"/>
      <c r="W82" s="1141"/>
      <c r="X82" s="1141"/>
      <c r="Y82" s="1141"/>
      <c r="Z82" s="1141"/>
      <c r="AA82" s="1141"/>
      <c r="AB82" s="1141"/>
      <c r="AC82" s="1141"/>
      <c r="AD82" s="1141"/>
      <c r="AE82" s="1141"/>
      <c r="AF82" s="1141"/>
    </row>
    <row r="83" spans="2:32" s="357" customFormat="1" outlineLevel="1">
      <c r="B83" s="641" t="s">
        <v>307</v>
      </c>
      <c r="C83" s="642"/>
      <c r="D83" s="642"/>
      <c r="E83" s="642"/>
      <c r="F83" s="1486"/>
      <c r="G83" s="1485"/>
      <c r="H83" s="1485"/>
      <c r="I83" s="1485"/>
      <c r="J83" s="647"/>
      <c r="K83" s="645"/>
      <c r="L83" s="1488"/>
      <c r="M83" s="646"/>
      <c r="N83" s="1488"/>
      <c r="O83" s="1488"/>
      <c r="P83" s="649"/>
      <c r="Q83" s="1488"/>
      <c r="R83" s="652"/>
      <c r="S83" s="652"/>
      <c r="T83" s="1141"/>
      <c r="U83" s="1141"/>
      <c r="V83" s="1141"/>
      <c r="W83" s="1141"/>
      <c r="X83" s="1141"/>
      <c r="Y83" s="1141"/>
      <c r="Z83" s="1141"/>
      <c r="AA83" s="1141"/>
      <c r="AB83" s="1141"/>
      <c r="AC83" s="1141"/>
      <c r="AD83" s="1141"/>
      <c r="AE83" s="1141"/>
      <c r="AF83" s="1141"/>
    </row>
    <row r="84" spans="2:32" s="357" customFormat="1" outlineLevel="1">
      <c r="B84" s="641" t="s">
        <v>308</v>
      </c>
      <c r="C84" s="642"/>
      <c r="D84" s="642"/>
      <c r="E84" s="642"/>
      <c r="F84" s="1486"/>
      <c r="G84" s="1485"/>
      <c r="H84" s="1485"/>
      <c r="I84" s="1485"/>
      <c r="J84" s="647"/>
      <c r="K84" s="645"/>
      <c r="L84" s="1488"/>
      <c r="M84" s="646"/>
      <c r="N84" s="1488"/>
      <c r="O84" s="1488"/>
      <c r="P84" s="649"/>
      <c r="Q84" s="1488"/>
      <c r="R84" s="652"/>
      <c r="S84" s="652"/>
      <c r="T84" s="1141"/>
      <c r="U84" s="1141"/>
      <c r="V84" s="1141"/>
      <c r="W84" s="1141"/>
      <c r="X84" s="1141"/>
      <c r="Y84" s="1141"/>
      <c r="Z84" s="1141"/>
      <c r="AA84" s="1141"/>
      <c r="AB84" s="1141"/>
      <c r="AC84" s="1141"/>
      <c r="AD84" s="1141"/>
      <c r="AE84" s="1141"/>
      <c r="AF84" s="1141"/>
    </row>
    <row r="85" spans="2:32" outlineLevel="1">
      <c r="B85" s="1268" t="s">
        <v>427</v>
      </c>
      <c r="C85" s="1758" t="s">
        <v>401</v>
      </c>
      <c r="D85" s="1744"/>
      <c r="E85" s="1744"/>
      <c r="F85" s="1744"/>
      <c r="G85" s="1744"/>
      <c r="H85" s="1744"/>
      <c r="I85" s="1744"/>
      <c r="J85" s="1744"/>
      <c r="K85" s="1744"/>
      <c r="L85" s="1744"/>
      <c r="M85" s="1744"/>
      <c r="N85" s="1744"/>
      <c r="O85" s="1744"/>
      <c r="P85" s="1744"/>
      <c r="Q85" s="1744"/>
      <c r="R85" s="1744"/>
      <c r="S85" s="1745"/>
      <c r="T85" s="1141"/>
      <c r="U85" s="1142"/>
      <c r="V85" s="1142"/>
      <c r="W85" s="1142"/>
      <c r="X85" s="1142"/>
      <c r="Y85" s="1142"/>
      <c r="Z85" s="1142"/>
      <c r="AA85" s="1143"/>
      <c r="AB85" s="1144"/>
      <c r="AC85" s="1142"/>
      <c r="AD85" s="1142"/>
      <c r="AE85" s="1142"/>
      <c r="AF85" s="1145"/>
    </row>
    <row r="86" spans="2:32" s="357" customFormat="1" ht="12" customHeight="1">
      <c r="B86" s="403"/>
      <c r="C86" s="403"/>
      <c r="E86" s="389"/>
      <c r="F86" s="393"/>
      <c r="G86" s="393"/>
      <c r="H86" s="393"/>
      <c r="I86" s="389"/>
      <c r="J86" s="389"/>
      <c r="K86" s="389"/>
      <c r="L86" s="389"/>
      <c r="M86" s="389"/>
      <c r="N86" s="389"/>
      <c r="O86" s="389"/>
      <c r="P86" s="389"/>
      <c r="S86" s="1290" t="s">
        <v>428</v>
      </c>
      <c r="T86" s="1136">
        <f t="shared" ref="T86:AF86" si="2">SUM(T26:T71)+SUM(T76:T85)</f>
        <v>7273</v>
      </c>
      <c r="U86" s="1137">
        <f t="shared" si="2"/>
        <v>7370</v>
      </c>
      <c r="V86" s="1137">
        <f t="shared" si="2"/>
        <v>7543</v>
      </c>
      <c r="W86" s="1137">
        <f t="shared" si="2"/>
        <v>5478</v>
      </c>
      <c r="X86" s="1137">
        <f t="shared" si="2"/>
        <v>4620.4000000000005</v>
      </c>
      <c r="Y86" s="1137">
        <f t="shared" si="2"/>
        <v>4364.8999999999996</v>
      </c>
      <c r="Z86" s="1137">
        <f t="shared" si="2"/>
        <v>4627</v>
      </c>
      <c r="AA86" s="1138">
        <f t="shared" si="2"/>
        <v>4681.0560000000005</v>
      </c>
      <c r="AB86" s="1139">
        <f t="shared" si="2"/>
        <v>3744.4695500000007</v>
      </c>
      <c r="AC86" s="1137">
        <f t="shared" si="2"/>
        <v>2987.6494765999996</v>
      </c>
      <c r="AD86" s="1137">
        <f t="shared" si="2"/>
        <v>3054.4219608980002</v>
      </c>
      <c r="AE86" s="1137">
        <f t="shared" si="2"/>
        <v>3028.8976197249403</v>
      </c>
      <c r="AF86" s="1140">
        <f t="shared" si="2"/>
        <v>3079.836548316689</v>
      </c>
    </row>
    <row r="87" spans="2:32" s="389" customFormat="1">
      <c r="B87" s="393"/>
      <c r="C87" s="393"/>
      <c r="F87" s="393"/>
      <c r="G87" s="393"/>
      <c r="H87" s="393"/>
      <c r="S87" s="386"/>
    </row>
    <row r="88" spans="2:32">
      <c r="B88" s="638" t="s">
        <v>309</v>
      </c>
      <c r="C88" s="638"/>
      <c r="D88" s="385" t="s">
        <v>429</v>
      </c>
      <c r="E88" s="385"/>
      <c r="F88" s="385"/>
      <c r="G88" s="385"/>
      <c r="H88" s="385"/>
      <c r="I88" s="385"/>
      <c r="J88" s="385"/>
      <c r="K88" s="385"/>
      <c r="L88" s="385"/>
      <c r="M88" s="385"/>
      <c r="N88" s="385"/>
      <c r="O88" s="385"/>
      <c r="P88" s="385"/>
      <c r="T88" s="363"/>
      <c r="U88" s="363"/>
      <c r="V88" s="363"/>
      <c r="W88" s="363"/>
      <c r="X88" s="363"/>
      <c r="Y88" s="363"/>
      <c r="Z88" s="363"/>
      <c r="AA88" s="363"/>
      <c r="AB88" s="607"/>
      <c r="AC88" s="363"/>
      <c r="AD88" s="363"/>
      <c r="AE88" s="363"/>
      <c r="AF88" s="363"/>
    </row>
    <row r="89" spans="2:32" s="1196" customFormat="1" ht="54.75" customHeight="1" outlineLevel="1">
      <c r="B89" s="1200"/>
      <c r="C89" s="706" t="s">
        <v>762</v>
      </c>
      <c r="D89" s="684" t="s">
        <v>404</v>
      </c>
      <c r="E89" s="684" t="s">
        <v>405</v>
      </c>
      <c r="F89" s="684" t="s">
        <v>334</v>
      </c>
      <c r="G89" s="684" t="s">
        <v>421</v>
      </c>
      <c r="H89" s="706" t="s">
        <v>407</v>
      </c>
      <c r="I89" s="706" t="s">
        <v>408</v>
      </c>
      <c r="J89" s="706" t="s">
        <v>409</v>
      </c>
      <c r="K89" s="706" t="s">
        <v>410</v>
      </c>
      <c r="L89" s="706" t="s">
        <v>422</v>
      </c>
      <c r="M89" s="706" t="s">
        <v>412</v>
      </c>
      <c r="N89" s="706" t="s">
        <v>758</v>
      </c>
      <c r="O89" s="706" t="s">
        <v>759</v>
      </c>
      <c r="P89" s="706" t="s">
        <v>413</v>
      </c>
      <c r="Q89" s="706" t="s">
        <v>698</v>
      </c>
      <c r="R89" s="686" t="s">
        <v>423</v>
      </c>
      <c r="S89" s="706" t="s">
        <v>702</v>
      </c>
      <c r="T89" s="1197"/>
      <c r="U89" s="1197"/>
      <c r="V89" s="1197"/>
      <c r="W89" s="1197"/>
      <c r="X89" s="1197"/>
      <c r="Y89" s="1197"/>
      <c r="Z89" s="1197"/>
      <c r="AA89" s="1197"/>
      <c r="AB89" s="1198"/>
      <c r="AC89" s="1197"/>
      <c r="AD89" s="1197"/>
      <c r="AE89" s="1197"/>
      <c r="AF89" s="1197"/>
    </row>
    <row r="90" spans="2:32" ht="25.5" outlineLevel="1">
      <c r="B90" s="1194" t="s">
        <v>287</v>
      </c>
      <c r="C90" s="1310"/>
      <c r="D90" s="1201" t="s">
        <v>414</v>
      </c>
      <c r="E90" s="1201" t="s">
        <v>414</v>
      </c>
      <c r="F90" s="1195"/>
      <c r="G90" s="1202"/>
      <c r="H90" s="1202"/>
      <c r="I90" s="1203"/>
      <c r="J90" s="1201" t="s">
        <v>424</v>
      </c>
      <c r="K90" s="1204" t="s">
        <v>425</v>
      </c>
      <c r="L90" s="1204" t="s">
        <v>288</v>
      </c>
      <c r="M90" s="1204" t="s">
        <v>288</v>
      </c>
      <c r="N90" s="1204" t="s">
        <v>7</v>
      </c>
      <c r="O90" s="1204" t="s">
        <v>760</v>
      </c>
      <c r="P90" s="1204"/>
      <c r="Q90" s="1204"/>
      <c r="R90" s="1205"/>
      <c r="S90" s="1204" t="s">
        <v>288</v>
      </c>
      <c r="T90" s="658" t="s">
        <v>288</v>
      </c>
      <c r="U90" s="659" t="s">
        <v>288</v>
      </c>
      <c r="V90" s="659" t="s">
        <v>288</v>
      </c>
      <c r="W90" s="659" t="s">
        <v>288</v>
      </c>
      <c r="X90" s="659" t="s">
        <v>288</v>
      </c>
      <c r="Y90" s="659" t="s">
        <v>288</v>
      </c>
      <c r="Z90" s="659" t="s">
        <v>288</v>
      </c>
      <c r="AA90" s="785" t="s">
        <v>288</v>
      </c>
      <c r="AB90" s="794" t="s">
        <v>288</v>
      </c>
      <c r="AC90" s="659" t="s">
        <v>288</v>
      </c>
      <c r="AD90" s="659" t="s">
        <v>288</v>
      </c>
      <c r="AE90" s="659" t="s">
        <v>288</v>
      </c>
      <c r="AF90" s="660" t="s">
        <v>288</v>
      </c>
    </row>
    <row r="91" spans="2:32" outlineLevel="1">
      <c r="B91" s="641" t="s">
        <v>311</v>
      </c>
      <c r="C91" s="642"/>
      <c r="D91" s="642"/>
      <c r="E91" s="642"/>
      <c r="F91" s="643"/>
      <c r="G91" s="1419"/>
      <c r="H91" s="1419"/>
      <c r="I91" s="1419"/>
      <c r="J91" s="647"/>
      <c r="K91" s="645"/>
      <c r="L91" s="646"/>
      <c r="M91" s="646"/>
      <c r="N91" s="647"/>
      <c r="O91" s="647"/>
      <c r="P91" s="649"/>
      <c r="Q91" s="1468"/>
      <c r="R91" s="652"/>
      <c r="S91" s="1326">
        <v>0.01</v>
      </c>
      <c r="T91" s="1141"/>
      <c r="U91" s="1142"/>
      <c r="V91" s="1142"/>
      <c r="W91" s="1142"/>
      <c r="X91" s="1142"/>
      <c r="Y91" s="1142"/>
      <c r="Z91" s="1142"/>
      <c r="AA91" s="1143"/>
      <c r="AB91" s="1144"/>
      <c r="AC91" s="1142"/>
      <c r="AD91" s="1142"/>
      <c r="AE91" s="1142"/>
      <c r="AF91" s="1145"/>
    </row>
    <row r="92" spans="2:32" outlineLevel="1">
      <c r="B92" s="653" t="s">
        <v>312</v>
      </c>
      <c r="C92" s="642"/>
      <c r="D92" s="642"/>
      <c r="E92" s="642"/>
      <c r="F92" s="643"/>
      <c r="G92" s="1419"/>
      <c r="H92" s="1419"/>
      <c r="I92" s="1419"/>
      <c r="J92" s="647"/>
      <c r="K92" s="645"/>
      <c r="L92" s="646"/>
      <c r="M92" s="646"/>
      <c r="N92" s="647"/>
      <c r="O92" s="647"/>
      <c r="P92" s="649"/>
      <c r="Q92" s="1468"/>
      <c r="R92" s="652"/>
      <c r="S92" s="1326"/>
      <c r="T92" s="1141"/>
      <c r="U92" s="1142"/>
      <c r="V92" s="1142"/>
      <c r="W92" s="1142"/>
      <c r="X92" s="1142"/>
      <c r="Y92" s="1142"/>
      <c r="Z92" s="1142"/>
      <c r="AA92" s="1143"/>
      <c r="AB92" s="1144"/>
      <c r="AC92" s="1142"/>
      <c r="AD92" s="1142"/>
      <c r="AE92" s="1142"/>
      <c r="AF92" s="1145"/>
    </row>
    <row r="93" spans="2:32" outlineLevel="1">
      <c r="B93" s="641" t="s">
        <v>313</v>
      </c>
      <c r="C93" s="642"/>
      <c r="D93" s="642"/>
      <c r="E93" s="642"/>
      <c r="F93" s="643"/>
      <c r="G93" s="1419"/>
      <c r="H93" s="1419"/>
      <c r="I93" s="1419"/>
      <c r="J93" s="647"/>
      <c r="K93" s="645"/>
      <c r="L93" s="646"/>
      <c r="M93" s="646"/>
      <c r="N93" s="647"/>
      <c r="O93" s="647"/>
      <c r="P93" s="649"/>
      <c r="Q93" s="1468"/>
      <c r="R93" s="652"/>
      <c r="S93" s="1326"/>
      <c r="T93" s="1327"/>
      <c r="U93" s="1142"/>
      <c r="V93" s="1142"/>
      <c r="W93" s="1142"/>
      <c r="X93" s="1142"/>
      <c r="Y93" s="1142"/>
      <c r="Z93" s="1142"/>
      <c r="AA93" s="1143"/>
      <c r="AB93" s="1144"/>
      <c r="AC93" s="1142"/>
      <c r="AD93" s="1142"/>
      <c r="AE93" s="1142"/>
      <c r="AF93" s="1145"/>
    </row>
    <row r="94" spans="2:32" outlineLevel="1">
      <c r="B94" s="653" t="s">
        <v>314</v>
      </c>
      <c r="C94" s="642"/>
      <c r="D94" s="642"/>
      <c r="E94" s="642"/>
      <c r="F94" s="643"/>
      <c r="G94" s="1419"/>
      <c r="H94" s="1419"/>
      <c r="I94" s="1419"/>
      <c r="J94" s="647"/>
      <c r="K94" s="645"/>
      <c r="L94" s="646"/>
      <c r="M94" s="646"/>
      <c r="N94" s="647"/>
      <c r="O94" s="647"/>
      <c r="P94" s="649"/>
      <c r="Q94" s="1468"/>
      <c r="R94" s="652"/>
      <c r="S94" s="1326"/>
      <c r="T94" s="1141"/>
      <c r="U94" s="1142"/>
      <c r="V94" s="1142"/>
      <c r="W94" s="1142"/>
      <c r="X94" s="1142"/>
      <c r="Y94" s="1142"/>
      <c r="Z94" s="1142"/>
      <c r="AA94" s="1143"/>
      <c r="AB94" s="1144"/>
      <c r="AC94" s="1142"/>
      <c r="AD94" s="1142"/>
      <c r="AE94" s="1142"/>
      <c r="AF94" s="1145"/>
    </row>
    <row r="95" spans="2:32" outlineLevel="1">
      <c r="B95" s="641" t="s">
        <v>315</v>
      </c>
      <c r="C95" s="642"/>
      <c r="D95" s="642"/>
      <c r="E95" s="642"/>
      <c r="F95" s="643"/>
      <c r="G95" s="1419"/>
      <c r="H95" s="1419"/>
      <c r="I95" s="1419"/>
      <c r="J95" s="647"/>
      <c r="K95" s="645"/>
      <c r="L95" s="646"/>
      <c r="M95" s="646"/>
      <c r="N95" s="647"/>
      <c r="O95" s="647"/>
      <c r="P95" s="649"/>
      <c r="Q95" s="1468"/>
      <c r="R95" s="652"/>
      <c r="S95" s="1326"/>
      <c r="T95" s="1141"/>
      <c r="U95" s="1142"/>
      <c r="V95" s="1142"/>
      <c r="W95" s="1142"/>
      <c r="X95" s="1142"/>
      <c r="Y95" s="1142"/>
      <c r="Z95" s="1142"/>
      <c r="AA95" s="1143"/>
      <c r="AB95" s="1144"/>
      <c r="AC95" s="1142"/>
      <c r="AD95" s="1142"/>
      <c r="AE95" s="1142"/>
      <c r="AF95" s="1145"/>
    </row>
    <row r="96" spans="2:32" outlineLevel="1">
      <c r="B96" s="653" t="s">
        <v>316</v>
      </c>
      <c r="C96" s="642"/>
      <c r="D96" s="642"/>
      <c r="E96" s="642"/>
      <c r="F96" s="643"/>
      <c r="G96" s="1419"/>
      <c r="H96" s="1419"/>
      <c r="I96" s="1419"/>
      <c r="J96" s="647"/>
      <c r="K96" s="645"/>
      <c r="L96" s="646"/>
      <c r="M96" s="646"/>
      <c r="N96" s="647"/>
      <c r="O96" s="647"/>
      <c r="P96" s="649"/>
      <c r="Q96" s="1468"/>
      <c r="R96" s="652"/>
      <c r="S96" s="1326"/>
      <c r="T96" s="1141"/>
      <c r="U96" s="1142"/>
      <c r="V96" s="1142"/>
      <c r="W96" s="1142"/>
      <c r="X96" s="1142"/>
      <c r="Y96" s="1142"/>
      <c r="Z96" s="1142"/>
      <c r="AA96" s="1143"/>
      <c r="AB96" s="1144"/>
      <c r="AC96" s="1142"/>
      <c r="AD96" s="1142"/>
      <c r="AE96" s="1142"/>
      <c r="AF96" s="1145"/>
    </row>
    <row r="97" spans="2:32" outlineLevel="1">
      <c r="B97" s="641" t="s">
        <v>317</v>
      </c>
      <c r="C97" s="642"/>
      <c r="D97" s="642"/>
      <c r="E97" s="642"/>
      <c r="F97" s="643"/>
      <c r="G97" s="1419"/>
      <c r="H97" s="1419"/>
      <c r="I97" s="1419"/>
      <c r="J97" s="647"/>
      <c r="K97" s="645"/>
      <c r="L97" s="646"/>
      <c r="M97" s="646"/>
      <c r="N97" s="647"/>
      <c r="O97" s="647"/>
      <c r="P97" s="649"/>
      <c r="Q97" s="1468"/>
      <c r="R97" s="652"/>
      <c r="S97" s="1326"/>
      <c r="T97" s="1141"/>
      <c r="U97" s="1142"/>
      <c r="V97" s="1142"/>
      <c r="W97" s="1142"/>
      <c r="X97" s="1142"/>
      <c r="Y97" s="1142"/>
      <c r="Z97" s="1142"/>
      <c r="AA97" s="1143"/>
      <c r="AB97" s="1144"/>
      <c r="AC97" s="1142"/>
      <c r="AD97" s="1142"/>
      <c r="AE97" s="1142"/>
      <c r="AF97" s="1145"/>
    </row>
    <row r="98" spans="2:32" outlineLevel="1">
      <c r="B98" s="653" t="s">
        <v>318</v>
      </c>
      <c r="C98" s="642"/>
      <c r="D98" s="642"/>
      <c r="E98" s="642"/>
      <c r="F98" s="643"/>
      <c r="G98" s="1419"/>
      <c r="H98" s="1419"/>
      <c r="I98" s="1419"/>
      <c r="J98" s="647"/>
      <c r="K98" s="645"/>
      <c r="L98" s="646"/>
      <c r="M98" s="646"/>
      <c r="N98" s="647"/>
      <c r="O98" s="647"/>
      <c r="P98" s="649"/>
      <c r="Q98" s="1468"/>
      <c r="R98" s="652"/>
      <c r="S98" s="1326"/>
      <c r="T98" s="1141"/>
      <c r="U98" s="1142"/>
      <c r="V98" s="1142"/>
      <c r="W98" s="1142"/>
      <c r="X98" s="1142"/>
      <c r="Y98" s="1142"/>
      <c r="Z98" s="1142"/>
      <c r="AA98" s="1143"/>
      <c r="AB98" s="1144"/>
      <c r="AC98" s="1142"/>
      <c r="AD98" s="1142"/>
      <c r="AE98" s="1142"/>
      <c r="AF98" s="1145"/>
    </row>
    <row r="99" spans="2:32" outlineLevel="1">
      <c r="B99" s="641" t="s">
        <v>319</v>
      </c>
      <c r="C99" s="642"/>
      <c r="D99" s="642"/>
      <c r="E99" s="642"/>
      <c r="F99" s="643"/>
      <c r="G99" s="1419"/>
      <c r="H99" s="1419"/>
      <c r="I99" s="1419"/>
      <c r="J99" s="647"/>
      <c r="K99" s="645"/>
      <c r="L99" s="646"/>
      <c r="M99" s="646"/>
      <c r="N99" s="647"/>
      <c r="O99" s="647"/>
      <c r="P99" s="649"/>
      <c r="Q99" s="1468"/>
      <c r="R99" s="649"/>
      <c r="S99" s="1326"/>
      <c r="T99" s="1141"/>
      <c r="U99" s="1142"/>
      <c r="V99" s="1142"/>
      <c r="W99" s="1142"/>
      <c r="X99" s="1142"/>
      <c r="Y99" s="1142"/>
      <c r="Z99" s="1142"/>
      <c r="AA99" s="1143"/>
      <c r="AB99" s="1144"/>
      <c r="AC99" s="1142"/>
      <c r="AD99" s="1142"/>
      <c r="AE99" s="1142"/>
      <c r="AF99" s="1145"/>
    </row>
    <row r="100" spans="2:32" outlineLevel="1">
      <c r="B100" s="1268" t="s">
        <v>430</v>
      </c>
      <c r="C100" s="1758" t="s">
        <v>401</v>
      </c>
      <c r="D100" s="1744"/>
      <c r="E100" s="1744"/>
      <c r="F100" s="1744"/>
      <c r="G100" s="1744"/>
      <c r="H100" s="1744"/>
      <c r="I100" s="1744"/>
      <c r="J100" s="1744"/>
      <c r="K100" s="1744"/>
      <c r="L100" s="1744"/>
      <c r="M100" s="1744"/>
      <c r="N100" s="1744"/>
      <c r="O100" s="1744"/>
      <c r="P100" s="1744"/>
      <c r="Q100" s="1744"/>
      <c r="R100" s="1744"/>
      <c r="S100" s="1745"/>
      <c r="T100" s="1141"/>
      <c r="U100" s="1142"/>
      <c r="V100" s="1142"/>
      <c r="W100" s="1142"/>
      <c r="X100" s="1142"/>
      <c r="Y100" s="1142"/>
      <c r="Z100" s="1142"/>
      <c r="AA100" s="1143"/>
      <c r="AB100" s="1144"/>
      <c r="AC100" s="1142"/>
      <c r="AD100" s="1142"/>
      <c r="AE100" s="1142"/>
      <c r="AF100" s="1145"/>
    </row>
    <row r="101" spans="2:32" s="357" customFormat="1">
      <c r="B101" s="403"/>
      <c r="C101" s="403"/>
      <c r="E101" s="389"/>
      <c r="F101" s="393"/>
      <c r="G101" s="393"/>
      <c r="H101" s="393"/>
      <c r="I101" s="389"/>
      <c r="J101" s="389"/>
      <c r="K101" s="389"/>
      <c r="L101" s="389"/>
      <c r="M101" s="389"/>
      <c r="N101" s="389"/>
      <c r="O101" s="389"/>
      <c r="P101" s="389"/>
      <c r="Q101" s="389"/>
      <c r="S101" s="1290" t="s">
        <v>431</v>
      </c>
      <c r="T101" s="1532">
        <f>SUM(T91:T100)</f>
        <v>0</v>
      </c>
      <c r="U101" s="1533">
        <f t="shared" ref="U101:AF101" si="3">SUM(U91:U100)</f>
        <v>0</v>
      </c>
      <c r="V101" s="1533">
        <f t="shared" si="3"/>
        <v>0</v>
      </c>
      <c r="W101" s="1533">
        <f t="shared" si="3"/>
        <v>0</v>
      </c>
      <c r="X101" s="1533">
        <f t="shared" si="3"/>
        <v>0</v>
      </c>
      <c r="Y101" s="1533">
        <f t="shared" si="3"/>
        <v>0</v>
      </c>
      <c r="Z101" s="1533">
        <f t="shared" si="3"/>
        <v>0</v>
      </c>
      <c r="AA101" s="1557">
        <f t="shared" si="3"/>
        <v>0</v>
      </c>
      <c r="AB101" s="1558">
        <f t="shared" si="3"/>
        <v>0</v>
      </c>
      <c r="AC101" s="1533">
        <f t="shared" si="3"/>
        <v>0</v>
      </c>
      <c r="AD101" s="1533">
        <f t="shared" si="3"/>
        <v>0</v>
      </c>
      <c r="AE101" s="1533">
        <f t="shared" si="3"/>
        <v>0</v>
      </c>
      <c r="AF101" s="1559">
        <f t="shared" si="3"/>
        <v>0</v>
      </c>
    </row>
    <row r="102" spans="2:32" s="389" customFormat="1">
      <c r="B102" s="393"/>
      <c r="C102" s="393"/>
      <c r="F102" s="393"/>
      <c r="G102" s="393"/>
      <c r="H102" s="393"/>
      <c r="S102" s="386"/>
      <c r="T102" s="386"/>
      <c r="U102" s="386"/>
      <c r="V102" s="386"/>
      <c r="W102" s="386"/>
      <c r="X102" s="386"/>
      <c r="Y102" s="386"/>
      <c r="Z102" s="386"/>
      <c r="AA102" s="386"/>
      <c r="AB102" s="386"/>
      <c r="AC102" s="386"/>
      <c r="AD102" s="386"/>
      <c r="AE102" s="386"/>
      <c r="AF102" s="386"/>
    </row>
    <row r="103" spans="2:32">
      <c r="B103" s="638" t="s">
        <v>320</v>
      </c>
      <c r="C103" s="638"/>
      <c r="D103" s="385" t="s">
        <v>432</v>
      </c>
      <c r="E103" s="385"/>
      <c r="F103" s="385"/>
      <c r="G103" s="385"/>
      <c r="H103" s="385"/>
      <c r="I103" s="385"/>
      <c r="J103" s="385"/>
      <c r="K103" s="385"/>
      <c r="L103" s="385"/>
      <c r="M103" s="385"/>
      <c r="N103" s="385"/>
      <c r="O103" s="385"/>
      <c r="P103" s="385"/>
      <c r="Q103" s="385"/>
      <c r="T103" s="363"/>
      <c r="U103" s="363"/>
      <c r="V103" s="363"/>
      <c r="W103" s="363"/>
      <c r="X103" s="363"/>
      <c r="Y103" s="363"/>
      <c r="Z103" s="363"/>
      <c r="AA103" s="363"/>
      <c r="AB103" s="607"/>
      <c r="AC103" s="363"/>
      <c r="AD103" s="363"/>
      <c r="AE103" s="363"/>
      <c r="AF103" s="363"/>
    </row>
    <row r="104" spans="2:32" ht="56.25" customHeight="1" outlineLevel="1">
      <c r="B104" s="683"/>
      <c r="C104" s="706" t="s">
        <v>762</v>
      </c>
      <c r="D104" s="684" t="s">
        <v>404</v>
      </c>
      <c r="E104" s="684" t="s">
        <v>405</v>
      </c>
      <c r="F104" s="684" t="s">
        <v>334</v>
      </c>
      <c r="G104" s="684" t="s">
        <v>421</v>
      </c>
      <c r="H104" s="706" t="s">
        <v>407</v>
      </c>
      <c r="I104" s="706" t="s">
        <v>408</v>
      </c>
      <c r="J104" s="706" t="s">
        <v>409</v>
      </c>
      <c r="K104" s="706" t="s">
        <v>410</v>
      </c>
      <c r="L104" s="706" t="s">
        <v>422</v>
      </c>
      <c r="M104" s="686" t="s">
        <v>412</v>
      </c>
      <c r="N104" s="385"/>
      <c r="O104" s="385"/>
      <c r="P104" s="385"/>
      <c r="Q104" s="385"/>
      <c r="T104" s="361"/>
      <c r="U104" s="361"/>
      <c r="V104" s="361"/>
      <c r="W104" s="361"/>
      <c r="X104" s="394"/>
      <c r="Y104" s="361"/>
      <c r="Z104" s="361"/>
      <c r="AA104" s="361"/>
      <c r="AB104" s="619"/>
      <c r="AC104" s="361"/>
      <c r="AD104" s="361"/>
      <c r="AE104" s="361"/>
      <c r="AF104" s="361"/>
    </row>
    <row r="105" spans="2:32" ht="25.5" outlineLevel="1">
      <c r="B105" s="1194" t="s">
        <v>287</v>
      </c>
      <c r="C105" s="1310"/>
      <c r="D105" s="1201" t="s">
        <v>414</v>
      </c>
      <c r="E105" s="1201" t="s">
        <v>414</v>
      </c>
      <c r="F105" s="1201"/>
      <c r="G105" s="1202"/>
      <c r="H105" s="1202"/>
      <c r="I105" s="1204"/>
      <c r="J105" s="1201" t="s">
        <v>424</v>
      </c>
      <c r="K105" s="1204" t="s">
        <v>425</v>
      </c>
      <c r="L105" s="1204" t="s">
        <v>288</v>
      </c>
      <c r="M105" s="1205" t="s">
        <v>288</v>
      </c>
      <c r="N105" s="385"/>
      <c r="O105" s="385"/>
      <c r="P105" s="385"/>
      <c r="Q105" s="385"/>
      <c r="T105" s="658" t="s">
        <v>288</v>
      </c>
      <c r="U105" s="659" t="s">
        <v>288</v>
      </c>
      <c r="V105" s="659" t="s">
        <v>288</v>
      </c>
      <c r="W105" s="659" t="s">
        <v>288</v>
      </c>
      <c r="X105" s="659" t="s">
        <v>288</v>
      </c>
      <c r="Y105" s="659" t="s">
        <v>288</v>
      </c>
      <c r="Z105" s="659" t="s">
        <v>288</v>
      </c>
      <c r="AA105" s="785" t="s">
        <v>288</v>
      </c>
      <c r="AB105" s="794" t="s">
        <v>288</v>
      </c>
      <c r="AC105" s="659" t="s">
        <v>288</v>
      </c>
      <c r="AD105" s="659" t="s">
        <v>288</v>
      </c>
      <c r="AE105" s="659" t="s">
        <v>288</v>
      </c>
      <c r="AF105" s="660" t="s">
        <v>288</v>
      </c>
    </row>
    <row r="106" spans="2:32" outlineLevel="1">
      <c r="B106" s="641" t="s">
        <v>322</v>
      </c>
      <c r="C106" s="1495">
        <v>0</v>
      </c>
      <c r="D106" s="642" t="s">
        <v>1176</v>
      </c>
      <c r="E106" s="1495">
        <v>0</v>
      </c>
      <c r="F106" s="1486">
        <v>0</v>
      </c>
      <c r="G106" s="1485">
        <v>0</v>
      </c>
      <c r="H106" s="1485">
        <v>0</v>
      </c>
      <c r="I106" s="1485" t="s">
        <v>1177</v>
      </c>
      <c r="J106" s="647">
        <v>2E-3</v>
      </c>
      <c r="K106" s="645">
        <v>0</v>
      </c>
      <c r="L106" s="646">
        <v>0</v>
      </c>
      <c r="M106" s="654">
        <v>0</v>
      </c>
      <c r="N106" s="385"/>
      <c r="O106" s="385"/>
      <c r="P106" s="385"/>
      <c r="Q106" s="385"/>
      <c r="T106" s="1141">
        <v>1904</v>
      </c>
      <c r="U106" s="1141">
        <v>1957</v>
      </c>
      <c r="V106" s="1141">
        <v>1532</v>
      </c>
      <c r="W106" s="1141">
        <v>-21</v>
      </c>
      <c r="X106" s="1141">
        <v>-667</v>
      </c>
      <c r="Y106" s="1141">
        <v>-1234.2</v>
      </c>
      <c r="Z106" s="1141">
        <v>-603</v>
      </c>
      <c r="AA106" s="1141">
        <v>-603.54</v>
      </c>
      <c r="AB106" s="1530">
        <v>0</v>
      </c>
      <c r="AC106" s="1530">
        <v>0</v>
      </c>
      <c r="AD106" s="1530">
        <v>0</v>
      </c>
      <c r="AE106" s="1530">
        <v>0</v>
      </c>
      <c r="AF106" s="1530">
        <v>0</v>
      </c>
    </row>
    <row r="107" spans="2:32" outlineLevel="1">
      <c r="B107" s="653" t="s">
        <v>323</v>
      </c>
      <c r="C107" s="642"/>
      <c r="D107" s="642"/>
      <c r="E107" s="642"/>
      <c r="F107" s="643"/>
      <c r="G107" s="1419"/>
      <c r="H107" s="1419"/>
      <c r="I107" s="1419"/>
      <c r="J107" s="647"/>
      <c r="K107" s="645"/>
      <c r="L107" s="646"/>
      <c r="M107" s="654"/>
      <c r="N107" s="385"/>
      <c r="O107" s="385"/>
      <c r="P107" s="385"/>
      <c r="Q107" s="385"/>
      <c r="T107" s="1141"/>
      <c r="U107" s="1142"/>
      <c r="V107" s="1142"/>
      <c r="W107" s="1142"/>
      <c r="X107" s="1142"/>
      <c r="Y107" s="1142"/>
      <c r="Z107" s="1142"/>
      <c r="AA107" s="1143"/>
      <c r="AB107" s="1144"/>
      <c r="AC107" s="1142"/>
      <c r="AD107" s="1142"/>
      <c r="AE107" s="1142"/>
      <c r="AF107" s="1145"/>
    </row>
    <row r="108" spans="2:32" outlineLevel="1">
      <c r="B108" s="641" t="s">
        <v>324</v>
      </c>
      <c r="C108" s="642"/>
      <c r="D108" s="642"/>
      <c r="E108" s="642"/>
      <c r="F108" s="643"/>
      <c r="G108" s="1419"/>
      <c r="H108" s="1419"/>
      <c r="I108" s="1419"/>
      <c r="J108" s="647"/>
      <c r="K108" s="645"/>
      <c r="L108" s="646"/>
      <c r="M108" s="654"/>
      <c r="N108" s="385"/>
      <c r="O108" s="385"/>
      <c r="P108" s="385"/>
      <c r="Q108" s="385"/>
      <c r="T108" s="1141"/>
      <c r="U108" s="1142"/>
      <c r="V108" s="1142"/>
      <c r="W108" s="1142"/>
      <c r="X108" s="1142"/>
      <c r="Y108" s="1142"/>
      <c r="Z108" s="1142"/>
      <c r="AA108" s="1143"/>
      <c r="AB108" s="1144"/>
      <c r="AC108" s="1142"/>
      <c r="AD108" s="1142"/>
      <c r="AE108" s="1142"/>
      <c r="AF108" s="1145"/>
    </row>
    <row r="109" spans="2:32" outlineLevel="1">
      <c r="B109" s="653" t="s">
        <v>325</v>
      </c>
      <c r="C109" s="642"/>
      <c r="D109" s="642"/>
      <c r="E109" s="642"/>
      <c r="F109" s="643"/>
      <c r="G109" s="1419"/>
      <c r="H109" s="1419"/>
      <c r="I109" s="1419"/>
      <c r="J109" s="647"/>
      <c r="K109" s="645"/>
      <c r="L109" s="646"/>
      <c r="M109" s="654"/>
      <c r="N109" s="385"/>
      <c r="O109" s="385"/>
      <c r="P109" s="385"/>
      <c r="Q109" s="385"/>
      <c r="T109" s="1141"/>
      <c r="U109" s="1142"/>
      <c r="V109" s="1142"/>
      <c r="W109" s="1142"/>
      <c r="X109" s="1142"/>
      <c r="Y109" s="1142"/>
      <c r="Z109" s="1142"/>
      <c r="AA109" s="1143"/>
      <c r="AB109" s="1144"/>
      <c r="AC109" s="1142"/>
      <c r="AD109" s="1142"/>
      <c r="AE109" s="1142"/>
      <c r="AF109" s="1145"/>
    </row>
    <row r="110" spans="2:32" outlineLevel="1">
      <c r="B110" s="641" t="s">
        <v>326</v>
      </c>
      <c r="C110" s="642"/>
      <c r="D110" s="642"/>
      <c r="E110" s="642"/>
      <c r="F110" s="643"/>
      <c r="G110" s="1419"/>
      <c r="H110" s="1419"/>
      <c r="I110" s="1419"/>
      <c r="J110" s="647"/>
      <c r="K110" s="645"/>
      <c r="L110" s="646"/>
      <c r="M110" s="654"/>
      <c r="N110" s="385"/>
      <c r="O110" s="385"/>
      <c r="P110" s="385"/>
      <c r="Q110" s="385"/>
      <c r="T110" s="1141"/>
      <c r="U110" s="1142"/>
      <c r="V110" s="1142"/>
      <c r="W110" s="1142"/>
      <c r="X110" s="1142"/>
      <c r="Y110" s="1142"/>
      <c r="Z110" s="1142"/>
      <c r="AA110" s="1143"/>
      <c r="AB110" s="1144"/>
      <c r="AC110" s="1142"/>
      <c r="AD110" s="1142"/>
      <c r="AE110" s="1142"/>
      <c r="AF110" s="1145"/>
    </row>
    <row r="111" spans="2:32" outlineLevel="1">
      <c r="B111" s="653" t="s">
        <v>327</v>
      </c>
      <c r="C111" s="642"/>
      <c r="D111" s="642"/>
      <c r="E111" s="642"/>
      <c r="F111" s="643"/>
      <c r="G111" s="1419"/>
      <c r="H111" s="1419"/>
      <c r="I111" s="1419"/>
      <c r="J111" s="647"/>
      <c r="K111" s="645"/>
      <c r="L111" s="646"/>
      <c r="M111" s="654"/>
      <c r="N111" s="385"/>
      <c r="O111" s="385"/>
      <c r="P111" s="385"/>
      <c r="Q111" s="385"/>
      <c r="T111" s="1141"/>
      <c r="U111" s="1142"/>
      <c r="V111" s="1142"/>
      <c r="W111" s="1142"/>
      <c r="X111" s="1142"/>
      <c r="Y111" s="1142"/>
      <c r="Z111" s="1142"/>
      <c r="AA111" s="1143"/>
      <c r="AB111" s="1144"/>
      <c r="AC111" s="1142"/>
      <c r="AD111" s="1142"/>
      <c r="AE111" s="1142"/>
      <c r="AF111" s="1145"/>
    </row>
    <row r="112" spans="2:32" outlineLevel="1">
      <c r="B112" s="641" t="s">
        <v>328</v>
      </c>
      <c r="C112" s="642"/>
      <c r="D112" s="642"/>
      <c r="E112" s="642"/>
      <c r="F112" s="643"/>
      <c r="G112" s="1419"/>
      <c r="H112" s="1419"/>
      <c r="I112" s="1419"/>
      <c r="J112" s="647"/>
      <c r="K112" s="645"/>
      <c r="L112" s="646"/>
      <c r="M112" s="654"/>
      <c r="N112" s="385"/>
      <c r="O112" s="385"/>
      <c r="P112" s="385"/>
      <c r="Q112" s="385"/>
      <c r="T112" s="1141"/>
      <c r="U112" s="1142"/>
      <c r="V112" s="1142"/>
      <c r="W112" s="1142"/>
      <c r="X112" s="1142"/>
      <c r="Y112" s="1142"/>
      <c r="Z112" s="1142"/>
      <c r="AA112" s="1143"/>
      <c r="AB112" s="1144"/>
      <c r="AC112" s="1142"/>
      <c r="AD112" s="1142"/>
      <c r="AE112" s="1142"/>
      <c r="AF112" s="1145"/>
    </row>
    <row r="113" spans="2:32" outlineLevel="1">
      <c r="B113" s="653" t="s">
        <v>329</v>
      </c>
      <c r="C113" s="642"/>
      <c r="D113" s="642"/>
      <c r="E113" s="642"/>
      <c r="F113" s="643"/>
      <c r="G113" s="1419"/>
      <c r="H113" s="1419"/>
      <c r="I113" s="1419"/>
      <c r="J113" s="647"/>
      <c r="K113" s="645"/>
      <c r="L113" s="646"/>
      <c r="M113" s="654"/>
      <c r="N113" s="385"/>
      <c r="O113" s="385"/>
      <c r="P113" s="385"/>
      <c r="Q113" s="385"/>
      <c r="T113" s="1141"/>
      <c r="U113" s="1142"/>
      <c r="V113" s="1142"/>
      <c r="W113" s="1142"/>
      <c r="X113" s="1142"/>
      <c r="Y113" s="1142"/>
      <c r="Z113" s="1142"/>
      <c r="AA113" s="1143"/>
      <c r="AB113" s="1144"/>
      <c r="AC113" s="1142"/>
      <c r="AD113" s="1142"/>
      <c r="AE113" s="1142"/>
      <c r="AF113" s="1145"/>
    </row>
    <row r="114" spans="2:32" outlineLevel="1">
      <c r="B114" s="641" t="s">
        <v>330</v>
      </c>
      <c r="C114" s="642"/>
      <c r="D114" s="642"/>
      <c r="E114" s="642"/>
      <c r="F114" s="643"/>
      <c r="G114" s="1419"/>
      <c r="H114" s="1419"/>
      <c r="I114" s="1419"/>
      <c r="J114" s="647"/>
      <c r="K114" s="645"/>
      <c r="L114" s="646"/>
      <c r="M114" s="654"/>
      <c r="N114" s="385"/>
      <c r="O114" s="385"/>
      <c r="P114" s="385"/>
      <c r="Q114" s="385"/>
      <c r="T114" s="1141"/>
      <c r="U114" s="1142"/>
      <c r="V114" s="1142"/>
      <c r="W114" s="1142"/>
      <c r="X114" s="1142"/>
      <c r="Y114" s="1142"/>
      <c r="Z114" s="1142"/>
      <c r="AA114" s="1143"/>
      <c r="AB114" s="1144"/>
      <c r="AC114" s="1142"/>
      <c r="AD114" s="1142"/>
      <c r="AE114" s="1142"/>
      <c r="AF114" s="1145"/>
    </row>
    <row r="115" spans="2:32" outlineLevel="1">
      <c r="B115" s="650" t="s">
        <v>433</v>
      </c>
      <c r="C115" s="1713" t="s">
        <v>401</v>
      </c>
      <c r="D115" s="1714"/>
      <c r="E115" s="1714"/>
      <c r="F115" s="1714"/>
      <c r="G115" s="1714"/>
      <c r="H115" s="1714"/>
      <c r="I115" s="1714"/>
      <c r="J115" s="1714"/>
      <c r="K115" s="1714"/>
      <c r="L115" s="1714"/>
      <c r="M115" s="1715"/>
      <c r="N115" s="385"/>
      <c r="O115" s="385"/>
      <c r="P115" s="385"/>
      <c r="Q115" s="385"/>
      <c r="T115" s="1141"/>
      <c r="U115" s="1142"/>
      <c r="V115" s="1142"/>
      <c r="W115" s="1142"/>
      <c r="X115" s="1142"/>
      <c r="Y115" s="1142"/>
      <c r="Z115" s="1142"/>
      <c r="AA115" s="1143"/>
      <c r="AB115" s="1144"/>
      <c r="AC115" s="1142"/>
      <c r="AD115" s="1142"/>
      <c r="AE115" s="1142"/>
      <c r="AF115" s="1145"/>
    </row>
    <row r="116" spans="2:32" s="357" customFormat="1">
      <c r="B116" s="403"/>
      <c r="C116" s="403"/>
      <c r="E116" s="389"/>
      <c r="F116" s="393"/>
      <c r="G116" s="393"/>
      <c r="H116" s="393"/>
      <c r="I116" s="393"/>
      <c r="J116" s="389"/>
      <c r="K116" s="389"/>
      <c r="L116" s="389"/>
      <c r="M116" s="389"/>
      <c r="N116" s="389"/>
      <c r="O116" s="389"/>
      <c r="P116" s="389"/>
      <c r="Q116" s="389"/>
      <c r="S116" s="392" t="s">
        <v>434</v>
      </c>
      <c r="T116" s="1136">
        <f>SUM(T106:T115)</f>
        <v>1904</v>
      </c>
      <c r="U116" s="1137">
        <f t="shared" ref="U116:AF116" si="4">SUM(U106:U115)</f>
        <v>1957</v>
      </c>
      <c r="V116" s="1137">
        <f t="shared" si="4"/>
        <v>1532</v>
      </c>
      <c r="W116" s="1137">
        <f t="shared" si="4"/>
        <v>-21</v>
      </c>
      <c r="X116" s="1137">
        <f t="shared" si="4"/>
        <v>-667</v>
      </c>
      <c r="Y116" s="1137">
        <f t="shared" si="4"/>
        <v>-1234.2</v>
      </c>
      <c r="Z116" s="1137">
        <f t="shared" si="4"/>
        <v>-603</v>
      </c>
      <c r="AA116" s="1138">
        <f t="shared" si="4"/>
        <v>-603.54</v>
      </c>
      <c r="AB116" s="1558">
        <f t="shared" si="4"/>
        <v>0</v>
      </c>
      <c r="AC116" s="1533">
        <f t="shared" si="4"/>
        <v>0</v>
      </c>
      <c r="AD116" s="1533">
        <f t="shared" si="4"/>
        <v>0</v>
      </c>
      <c r="AE116" s="1533">
        <f t="shared" si="4"/>
        <v>0</v>
      </c>
      <c r="AF116" s="1559">
        <f t="shared" si="4"/>
        <v>0</v>
      </c>
    </row>
    <row r="117" spans="2:32" s="389" customFormat="1">
      <c r="B117" s="393"/>
      <c r="C117" s="393"/>
      <c r="F117" s="393"/>
      <c r="G117" s="393"/>
      <c r="H117" s="393"/>
      <c r="I117" s="393"/>
      <c r="T117" s="386"/>
      <c r="U117" s="386"/>
      <c r="V117" s="386"/>
      <c r="W117" s="386"/>
      <c r="X117" s="386"/>
      <c r="Y117" s="386"/>
      <c r="Z117" s="386"/>
      <c r="AA117" s="386"/>
      <c r="AB117" s="386"/>
      <c r="AC117" s="386"/>
      <c r="AD117" s="386"/>
      <c r="AE117" s="386"/>
      <c r="AF117" s="386"/>
    </row>
    <row r="118" spans="2:32">
      <c r="B118" s="638" t="s">
        <v>331</v>
      </c>
      <c r="C118" s="638"/>
      <c r="D118" s="385" t="s">
        <v>435</v>
      </c>
      <c r="E118" s="385"/>
      <c r="F118" s="385"/>
      <c r="G118" s="385"/>
      <c r="H118" s="385"/>
      <c r="I118" s="385"/>
      <c r="J118" s="385"/>
      <c r="K118" s="385"/>
      <c r="L118" s="385"/>
      <c r="M118" s="385"/>
      <c r="N118" s="385"/>
      <c r="O118" s="385"/>
      <c r="P118" s="385"/>
      <c r="Q118" s="385"/>
      <c r="R118" s="385"/>
      <c r="S118" s="385"/>
      <c r="T118" s="363"/>
      <c r="U118" s="363"/>
      <c r="V118" s="363"/>
      <c r="W118" s="363"/>
      <c r="X118" s="363"/>
      <c r="Y118" s="363"/>
      <c r="Z118" s="363"/>
      <c r="AA118" s="363"/>
      <c r="AB118" s="607"/>
      <c r="AC118" s="363"/>
      <c r="AD118" s="363"/>
      <c r="AE118" s="363"/>
      <c r="AF118" s="363"/>
    </row>
    <row r="119" spans="2:32" ht="25.5" outlineLevel="1">
      <c r="B119" s="683"/>
      <c r="C119" s="706" t="s">
        <v>762</v>
      </c>
      <c r="D119" s="690"/>
      <c r="E119" s="675"/>
      <c r="F119" s="679"/>
      <c r="G119" s="679"/>
      <c r="H119" s="679"/>
      <c r="I119" s="679"/>
      <c r="J119" s="679"/>
      <c r="K119" s="679"/>
      <c r="L119" s="679"/>
      <c r="M119" s="679"/>
      <c r="N119" s="691"/>
      <c r="O119" s="685" t="s">
        <v>584</v>
      </c>
      <c r="P119" s="685" t="s">
        <v>585</v>
      </c>
      <c r="Q119" s="686" t="s">
        <v>583</v>
      </c>
      <c r="R119" s="385"/>
      <c r="S119" s="385"/>
      <c r="T119" s="680" t="s">
        <v>333</v>
      </c>
      <c r="U119" s="681" t="s">
        <v>333</v>
      </c>
      <c r="V119" s="681" t="s">
        <v>333</v>
      </c>
      <c r="W119" s="681" t="s">
        <v>333</v>
      </c>
      <c r="X119" s="681" t="s">
        <v>333</v>
      </c>
      <c r="Y119" s="681" t="s">
        <v>333</v>
      </c>
      <c r="Z119" s="681" t="s">
        <v>333</v>
      </c>
      <c r="AA119" s="786" t="s">
        <v>333</v>
      </c>
      <c r="AB119" s="795" t="s">
        <v>333</v>
      </c>
      <c r="AC119" s="681" t="s">
        <v>333</v>
      </c>
      <c r="AD119" s="681" t="s">
        <v>333</v>
      </c>
      <c r="AE119" s="681" t="s">
        <v>333</v>
      </c>
      <c r="AF119" s="682" t="s">
        <v>333</v>
      </c>
    </row>
    <row r="120" spans="2:32" outlineLevel="1">
      <c r="B120" s="687" t="s">
        <v>287</v>
      </c>
      <c r="C120" s="1311"/>
      <c r="D120" s="693" t="s">
        <v>334</v>
      </c>
      <c r="E120" s="678"/>
      <c r="F120" s="395"/>
      <c r="G120" s="395"/>
      <c r="H120" s="395"/>
      <c r="I120" s="395"/>
      <c r="J120" s="395"/>
      <c r="K120" s="395"/>
      <c r="L120" s="395"/>
      <c r="M120" s="395"/>
      <c r="N120" s="692"/>
      <c r="O120" s="688" t="s">
        <v>414</v>
      </c>
      <c r="P120" s="688" t="s">
        <v>414</v>
      </c>
      <c r="Q120" s="689"/>
      <c r="R120" s="385"/>
      <c r="S120" s="385"/>
      <c r="T120" s="460" t="s">
        <v>288</v>
      </c>
      <c r="U120" s="461" t="s">
        <v>288</v>
      </c>
      <c r="V120" s="461" t="s">
        <v>288</v>
      </c>
      <c r="W120" s="461" t="s">
        <v>288</v>
      </c>
      <c r="X120" s="461" t="s">
        <v>288</v>
      </c>
      <c r="Y120" s="461" t="s">
        <v>288</v>
      </c>
      <c r="Z120" s="461" t="s">
        <v>288</v>
      </c>
      <c r="AA120" s="593" t="s">
        <v>288</v>
      </c>
      <c r="AB120" s="615" t="s">
        <v>288</v>
      </c>
      <c r="AC120" s="461" t="s">
        <v>288</v>
      </c>
      <c r="AD120" s="461" t="s">
        <v>288</v>
      </c>
      <c r="AE120" s="461" t="s">
        <v>288</v>
      </c>
      <c r="AF120" s="462" t="s">
        <v>288</v>
      </c>
    </row>
    <row r="121" spans="2:32" outlineLevel="1">
      <c r="B121" s="671" t="s">
        <v>335</v>
      </c>
      <c r="C121" s="642"/>
      <c r="D121" s="1709"/>
      <c r="E121" s="1709"/>
      <c r="F121" s="1709"/>
      <c r="G121" s="1709"/>
      <c r="H121" s="1709"/>
      <c r="I121" s="1709"/>
      <c r="J121" s="1709"/>
      <c r="K121" s="1709"/>
      <c r="L121" s="1709"/>
      <c r="M121" s="1709"/>
      <c r="N121" s="1709"/>
      <c r="O121" s="672"/>
      <c r="P121" s="672"/>
      <c r="Q121" s="652"/>
      <c r="R121" s="385"/>
      <c r="S121" s="385"/>
      <c r="T121" s="1141"/>
      <c r="U121" s="1142"/>
      <c r="V121" s="1142"/>
      <c r="W121" s="1142"/>
      <c r="X121" s="1142"/>
      <c r="Y121" s="1142"/>
      <c r="Z121" s="1142"/>
      <c r="AA121" s="1143"/>
      <c r="AB121" s="1144"/>
      <c r="AC121" s="1142"/>
      <c r="AD121" s="1142"/>
      <c r="AE121" s="1142"/>
      <c r="AF121" s="1145"/>
    </row>
    <row r="122" spans="2:32" outlineLevel="1">
      <c r="B122" s="653" t="s">
        <v>336</v>
      </c>
      <c r="C122" s="642"/>
      <c r="D122" s="1708"/>
      <c r="E122" s="1708"/>
      <c r="F122" s="1708"/>
      <c r="G122" s="1708"/>
      <c r="H122" s="1708"/>
      <c r="I122" s="1708"/>
      <c r="J122" s="1708"/>
      <c r="K122" s="1708"/>
      <c r="L122" s="1708"/>
      <c r="M122" s="1708"/>
      <c r="N122" s="1708"/>
      <c r="O122" s="642"/>
      <c r="P122" s="642"/>
      <c r="Q122" s="652"/>
      <c r="R122" s="385"/>
      <c r="S122" s="385"/>
      <c r="T122" s="1141"/>
      <c r="U122" s="1142"/>
      <c r="V122" s="1142"/>
      <c r="W122" s="1142"/>
      <c r="X122" s="1142"/>
      <c r="Y122" s="1142"/>
      <c r="Z122" s="1142"/>
      <c r="AA122" s="1143"/>
      <c r="AB122" s="1144"/>
      <c r="AC122" s="1142"/>
      <c r="AD122" s="1142"/>
      <c r="AE122" s="1142"/>
      <c r="AF122" s="1145"/>
    </row>
    <row r="123" spans="2:32" outlineLevel="1">
      <c r="B123" s="653" t="s">
        <v>337</v>
      </c>
      <c r="C123" s="642"/>
      <c r="D123" s="1708"/>
      <c r="E123" s="1708"/>
      <c r="F123" s="1708"/>
      <c r="G123" s="1708"/>
      <c r="H123" s="1708"/>
      <c r="I123" s="1708"/>
      <c r="J123" s="1708"/>
      <c r="K123" s="1708"/>
      <c r="L123" s="1708"/>
      <c r="M123" s="1708"/>
      <c r="N123" s="1708"/>
      <c r="O123" s="642"/>
      <c r="P123" s="642"/>
      <c r="Q123" s="652"/>
      <c r="R123" s="385"/>
      <c r="S123" s="385"/>
      <c r="T123" s="1141"/>
      <c r="U123" s="1142"/>
      <c r="V123" s="1142"/>
      <c r="W123" s="1142"/>
      <c r="X123" s="1142"/>
      <c r="Y123" s="1142"/>
      <c r="Z123" s="1142"/>
      <c r="AA123" s="1143"/>
      <c r="AB123" s="1144"/>
      <c r="AC123" s="1142"/>
      <c r="AD123" s="1142"/>
      <c r="AE123" s="1142"/>
      <c r="AF123" s="1145"/>
    </row>
    <row r="124" spans="2:32" outlineLevel="1">
      <c r="B124" s="653" t="s">
        <v>338</v>
      </c>
      <c r="C124" s="642"/>
      <c r="D124" s="1708"/>
      <c r="E124" s="1708"/>
      <c r="F124" s="1708"/>
      <c r="G124" s="1708"/>
      <c r="H124" s="1708"/>
      <c r="I124" s="1708"/>
      <c r="J124" s="1708"/>
      <c r="K124" s="1708"/>
      <c r="L124" s="1708"/>
      <c r="M124" s="1708"/>
      <c r="N124" s="1708"/>
      <c r="O124" s="642"/>
      <c r="P124" s="642"/>
      <c r="Q124" s="652"/>
      <c r="R124" s="385"/>
      <c r="S124" s="385"/>
      <c r="T124" s="1141"/>
      <c r="U124" s="1142"/>
      <c r="V124" s="1142"/>
      <c r="W124" s="1142"/>
      <c r="X124" s="1142"/>
      <c r="Y124" s="1142"/>
      <c r="Z124" s="1142"/>
      <c r="AA124" s="1143"/>
      <c r="AB124" s="1144"/>
      <c r="AC124" s="1142"/>
      <c r="AD124" s="1142"/>
      <c r="AE124" s="1142"/>
      <c r="AF124" s="1145"/>
    </row>
    <row r="125" spans="2:32" outlineLevel="1">
      <c r="B125" s="653" t="s">
        <v>339</v>
      </c>
      <c r="C125" s="642"/>
      <c r="D125" s="1708"/>
      <c r="E125" s="1708"/>
      <c r="F125" s="1708"/>
      <c r="G125" s="1708"/>
      <c r="H125" s="1708"/>
      <c r="I125" s="1708"/>
      <c r="J125" s="1708"/>
      <c r="K125" s="1708"/>
      <c r="L125" s="1708"/>
      <c r="M125" s="1708"/>
      <c r="N125" s="1708"/>
      <c r="O125" s="642"/>
      <c r="P125" s="642"/>
      <c r="Q125" s="652"/>
      <c r="R125" s="385"/>
      <c r="S125" s="385"/>
      <c r="T125" s="1141"/>
      <c r="U125" s="1142"/>
      <c r="V125" s="1142"/>
      <c r="W125" s="1142"/>
      <c r="X125" s="1142"/>
      <c r="Y125" s="1142"/>
      <c r="Z125" s="1142"/>
      <c r="AA125" s="1143"/>
      <c r="AB125" s="1144"/>
      <c r="AC125" s="1142"/>
      <c r="AD125" s="1142"/>
      <c r="AE125" s="1142"/>
      <c r="AF125" s="1145"/>
    </row>
    <row r="126" spans="2:32" outlineLevel="1">
      <c r="B126" s="653" t="s">
        <v>340</v>
      </c>
      <c r="C126" s="642"/>
      <c r="D126" s="1708"/>
      <c r="E126" s="1708"/>
      <c r="F126" s="1708"/>
      <c r="G126" s="1708"/>
      <c r="H126" s="1708"/>
      <c r="I126" s="1708"/>
      <c r="J126" s="1708"/>
      <c r="K126" s="1708"/>
      <c r="L126" s="1708"/>
      <c r="M126" s="1708"/>
      <c r="N126" s="1708"/>
      <c r="O126" s="642"/>
      <c r="P126" s="642"/>
      <c r="Q126" s="652"/>
      <c r="R126" s="385"/>
      <c r="S126" s="385"/>
      <c r="T126" s="1141"/>
      <c r="U126" s="1142"/>
      <c r="V126" s="1142"/>
      <c r="W126" s="1142"/>
      <c r="X126" s="1142"/>
      <c r="Y126" s="1142"/>
      <c r="Z126" s="1142"/>
      <c r="AA126" s="1143"/>
      <c r="AB126" s="1144"/>
      <c r="AC126" s="1142"/>
      <c r="AD126" s="1142"/>
      <c r="AE126" s="1142"/>
      <c r="AF126" s="1145"/>
    </row>
    <row r="127" spans="2:32" outlineLevel="1">
      <c r="B127" s="653" t="s">
        <v>341</v>
      </c>
      <c r="C127" s="642"/>
      <c r="D127" s="1708"/>
      <c r="E127" s="1708"/>
      <c r="F127" s="1708"/>
      <c r="G127" s="1708"/>
      <c r="H127" s="1708"/>
      <c r="I127" s="1708"/>
      <c r="J127" s="1708"/>
      <c r="K127" s="1708"/>
      <c r="L127" s="1708"/>
      <c r="M127" s="1708"/>
      <c r="N127" s="1708"/>
      <c r="O127" s="642"/>
      <c r="P127" s="642"/>
      <c r="Q127" s="652"/>
      <c r="R127" s="385"/>
      <c r="S127" s="385"/>
      <c r="T127" s="1141"/>
      <c r="U127" s="1142"/>
      <c r="V127" s="1142"/>
      <c r="W127" s="1142"/>
      <c r="X127" s="1142"/>
      <c r="Y127" s="1142"/>
      <c r="Z127" s="1142"/>
      <c r="AA127" s="1143"/>
      <c r="AB127" s="1144"/>
      <c r="AC127" s="1142"/>
      <c r="AD127" s="1142"/>
      <c r="AE127" s="1142"/>
      <c r="AF127" s="1145"/>
    </row>
    <row r="128" spans="2:32" outlineLevel="1">
      <c r="B128" s="653" t="s">
        <v>342</v>
      </c>
      <c r="C128" s="642"/>
      <c r="D128" s="1708"/>
      <c r="E128" s="1708"/>
      <c r="F128" s="1708"/>
      <c r="G128" s="1708"/>
      <c r="H128" s="1708"/>
      <c r="I128" s="1708"/>
      <c r="J128" s="1708"/>
      <c r="K128" s="1708"/>
      <c r="L128" s="1708"/>
      <c r="M128" s="1708"/>
      <c r="N128" s="1708"/>
      <c r="O128" s="642"/>
      <c r="P128" s="642"/>
      <c r="Q128" s="652"/>
      <c r="R128" s="385"/>
      <c r="S128" s="385"/>
      <c r="T128" s="1141"/>
      <c r="U128" s="1142"/>
      <c r="V128" s="1142"/>
      <c r="W128" s="1142"/>
      <c r="X128" s="1142"/>
      <c r="Y128" s="1142"/>
      <c r="Z128" s="1142"/>
      <c r="AA128" s="1143"/>
      <c r="AB128" s="1144"/>
      <c r="AC128" s="1142"/>
      <c r="AD128" s="1142"/>
      <c r="AE128" s="1142"/>
      <c r="AF128" s="1145"/>
    </row>
    <row r="129" spans="2:32" outlineLevel="1">
      <c r="B129" s="653" t="s">
        <v>343</v>
      </c>
      <c r="C129" s="642"/>
      <c r="D129" s="1708"/>
      <c r="E129" s="1708"/>
      <c r="F129" s="1708"/>
      <c r="G129" s="1708"/>
      <c r="H129" s="1708"/>
      <c r="I129" s="1708"/>
      <c r="J129" s="1708"/>
      <c r="K129" s="1708"/>
      <c r="L129" s="1708"/>
      <c r="M129" s="1708"/>
      <c r="N129" s="1708"/>
      <c r="O129" s="642"/>
      <c r="P129" s="642"/>
      <c r="Q129" s="649"/>
      <c r="R129" s="385"/>
      <c r="S129" s="385"/>
      <c r="T129" s="1141"/>
      <c r="U129" s="1142"/>
      <c r="V129" s="1142"/>
      <c r="W129" s="1142"/>
      <c r="X129" s="1142"/>
      <c r="Y129" s="1142"/>
      <c r="Z129" s="1142"/>
      <c r="AA129" s="1143"/>
      <c r="AB129" s="1144"/>
      <c r="AC129" s="1142"/>
      <c r="AD129" s="1142"/>
      <c r="AE129" s="1142"/>
      <c r="AF129" s="1145"/>
    </row>
    <row r="130" spans="2:32" outlineLevel="1">
      <c r="B130" s="650" t="s">
        <v>440</v>
      </c>
      <c r="C130" s="1713" t="s">
        <v>401</v>
      </c>
      <c r="D130" s="1714"/>
      <c r="E130" s="1714"/>
      <c r="F130" s="1714"/>
      <c r="G130" s="1714"/>
      <c r="H130" s="1714"/>
      <c r="I130" s="1714"/>
      <c r="J130" s="1714"/>
      <c r="K130" s="1714"/>
      <c r="L130" s="1714"/>
      <c r="M130" s="1714"/>
      <c r="N130" s="1714"/>
      <c r="O130" s="1714"/>
      <c r="P130" s="1714"/>
      <c r="Q130" s="1715"/>
      <c r="R130" s="385"/>
      <c r="T130" s="1141"/>
      <c r="U130" s="1142"/>
      <c r="V130" s="1142"/>
      <c r="W130" s="1142"/>
      <c r="X130" s="1142"/>
      <c r="Y130" s="1142"/>
      <c r="Z130" s="1142"/>
      <c r="AA130" s="1143"/>
      <c r="AB130" s="1144"/>
      <c r="AC130" s="1142"/>
      <c r="AD130" s="1142"/>
      <c r="AE130" s="1142"/>
      <c r="AF130" s="1145"/>
    </row>
    <row r="131" spans="2:32" s="357" customFormat="1">
      <c r="B131" s="403"/>
      <c r="C131" s="403"/>
      <c r="F131" s="393"/>
      <c r="G131" s="393"/>
      <c r="H131" s="393"/>
      <c r="I131" s="393"/>
      <c r="J131" s="389"/>
      <c r="K131" s="389"/>
      <c r="L131" s="389"/>
      <c r="M131" s="389"/>
      <c r="N131" s="389"/>
      <c r="O131" s="389"/>
      <c r="P131" s="389"/>
      <c r="Q131" s="389"/>
      <c r="R131" s="389"/>
      <c r="S131" s="661" t="s">
        <v>441</v>
      </c>
      <c r="T131" s="1558">
        <f t="shared" ref="T131:AF131" si="5">SUM(T121:T130)</f>
        <v>0</v>
      </c>
      <c r="U131" s="1558">
        <f t="shared" si="5"/>
        <v>0</v>
      </c>
      <c r="V131" s="1558">
        <f t="shared" si="5"/>
        <v>0</v>
      </c>
      <c r="W131" s="1558">
        <f t="shared" si="5"/>
        <v>0</v>
      </c>
      <c r="X131" s="1558">
        <f t="shared" si="5"/>
        <v>0</v>
      </c>
      <c r="Y131" s="1558">
        <f t="shared" si="5"/>
        <v>0</v>
      </c>
      <c r="Z131" s="1558">
        <f t="shared" si="5"/>
        <v>0</v>
      </c>
      <c r="AA131" s="1558">
        <f t="shared" si="5"/>
        <v>0</v>
      </c>
      <c r="AB131" s="1558">
        <f t="shared" si="5"/>
        <v>0</v>
      </c>
      <c r="AC131" s="1558">
        <f t="shared" si="5"/>
        <v>0</v>
      </c>
      <c r="AD131" s="1558">
        <f t="shared" si="5"/>
        <v>0</v>
      </c>
      <c r="AE131" s="1558">
        <f t="shared" si="5"/>
        <v>0</v>
      </c>
      <c r="AF131" s="1558">
        <f t="shared" si="5"/>
        <v>0</v>
      </c>
    </row>
    <row r="132" spans="2:32" s="357" customFormat="1">
      <c r="B132" s="403"/>
      <c r="C132" s="403"/>
      <c r="D132" s="389"/>
      <c r="E132" s="389"/>
      <c r="F132" s="393"/>
      <c r="G132" s="393"/>
      <c r="H132" s="393"/>
      <c r="I132" s="393"/>
      <c r="J132" s="389"/>
      <c r="K132" s="389"/>
      <c r="L132" s="389"/>
      <c r="M132" s="389"/>
      <c r="N132" s="389"/>
      <c r="O132" s="389"/>
      <c r="P132" s="389"/>
      <c r="Q132" s="389"/>
      <c r="R132" s="389"/>
    </row>
    <row r="133" spans="2:32">
      <c r="B133" s="638" t="s">
        <v>442</v>
      </c>
      <c r="C133" s="638"/>
      <c r="D133" s="385" t="s">
        <v>650</v>
      </c>
      <c r="E133" s="385"/>
      <c r="F133" s="385"/>
      <c r="G133" s="385"/>
      <c r="H133" s="385"/>
      <c r="I133" s="385"/>
      <c r="J133" s="385"/>
      <c r="K133" s="385"/>
      <c r="L133" s="385"/>
      <c r="M133" s="385"/>
      <c r="N133" s="385"/>
      <c r="O133" s="385"/>
      <c r="P133" s="385"/>
      <c r="Q133" s="385"/>
      <c r="R133" s="385"/>
      <c r="S133" s="385"/>
      <c r="T133" s="363"/>
      <c r="U133" s="363"/>
      <c r="V133" s="363"/>
      <c r="W133" s="363"/>
      <c r="X133" s="363"/>
      <c r="Y133" s="363"/>
      <c r="Z133" s="363"/>
      <c r="AA133" s="363"/>
      <c r="AB133" s="607"/>
      <c r="AC133" s="363"/>
      <c r="AD133" s="363"/>
      <c r="AE133" s="363"/>
      <c r="AF133" s="363"/>
    </row>
    <row r="134" spans="2:32" ht="25.5" outlineLevel="1">
      <c r="B134" s="673"/>
      <c r="C134" s="706" t="s">
        <v>762</v>
      </c>
      <c r="D134" s="695"/>
      <c r="E134" s="674"/>
      <c r="F134" s="674"/>
      <c r="G134" s="674"/>
      <c r="H134" s="674"/>
      <c r="I134" s="674"/>
      <c r="J134" s="674"/>
      <c r="K134" s="674"/>
      <c r="L134" s="674"/>
      <c r="M134" s="674"/>
      <c r="N134" s="674"/>
      <c r="O134" s="684" t="s">
        <v>436</v>
      </c>
      <c r="P134" s="684" t="s">
        <v>437</v>
      </c>
      <c r="Q134" s="694" t="s">
        <v>438</v>
      </c>
      <c r="R134" s="385"/>
      <c r="S134" s="385"/>
      <c r="T134" s="662" t="s">
        <v>444</v>
      </c>
      <c r="U134" s="663" t="s">
        <v>444</v>
      </c>
      <c r="V134" s="663" t="s">
        <v>444</v>
      </c>
      <c r="W134" s="663" t="s">
        <v>444</v>
      </c>
      <c r="X134" s="663" t="s">
        <v>444</v>
      </c>
      <c r="Y134" s="663" t="s">
        <v>444</v>
      </c>
      <c r="Z134" s="663" t="s">
        <v>444</v>
      </c>
      <c r="AA134" s="787" t="s">
        <v>444</v>
      </c>
      <c r="AB134" s="796" t="s">
        <v>444</v>
      </c>
      <c r="AC134" s="663" t="s">
        <v>444</v>
      </c>
      <c r="AD134" s="663" t="s">
        <v>444</v>
      </c>
      <c r="AE134" s="663" t="s">
        <v>444</v>
      </c>
      <c r="AF134" s="664" t="s">
        <v>444</v>
      </c>
    </row>
    <row r="135" spans="2:32" outlineLevel="1">
      <c r="B135" s="677"/>
      <c r="C135" s="696"/>
      <c r="D135" s="1314"/>
      <c r="E135" s="426"/>
      <c r="F135" s="389"/>
      <c r="G135" s="389"/>
      <c r="H135" s="389"/>
      <c r="I135" s="389"/>
      <c r="J135" s="389"/>
      <c r="K135" s="389"/>
      <c r="L135" s="389"/>
      <c r="M135" s="389"/>
      <c r="N135" s="389"/>
      <c r="O135" s="696" t="s">
        <v>439</v>
      </c>
      <c r="P135" s="696" t="s">
        <v>439</v>
      </c>
      <c r="Q135" s="697" t="s">
        <v>423</v>
      </c>
      <c r="R135" s="385"/>
      <c r="S135" s="385"/>
      <c r="T135" s="665" t="s">
        <v>445</v>
      </c>
      <c r="U135" s="666" t="s">
        <v>445</v>
      </c>
      <c r="V135" s="666" t="s">
        <v>445</v>
      </c>
      <c r="W135" s="666" t="s">
        <v>445</v>
      </c>
      <c r="X135" s="666" t="s">
        <v>445</v>
      </c>
      <c r="Y135" s="666" t="s">
        <v>445</v>
      </c>
      <c r="Z135" s="666" t="s">
        <v>445</v>
      </c>
      <c r="AA135" s="788" t="s">
        <v>445</v>
      </c>
      <c r="AB135" s="797" t="s">
        <v>445</v>
      </c>
      <c r="AC135" s="666" t="s">
        <v>445</v>
      </c>
      <c r="AD135" s="666" t="s">
        <v>445</v>
      </c>
      <c r="AE135" s="666" t="s">
        <v>445</v>
      </c>
      <c r="AF135" s="667" t="s">
        <v>445</v>
      </c>
    </row>
    <row r="136" spans="2:32" outlineLevel="1">
      <c r="B136" s="698" t="s">
        <v>287</v>
      </c>
      <c r="C136" s="1312"/>
      <c r="D136" s="699" t="s">
        <v>334</v>
      </c>
      <c r="E136" s="678"/>
      <c r="F136" s="395"/>
      <c r="G136" s="395"/>
      <c r="H136" s="395"/>
      <c r="I136" s="395"/>
      <c r="J136" s="395"/>
      <c r="K136" s="395"/>
      <c r="L136" s="395"/>
      <c r="M136" s="395"/>
      <c r="N136" s="692"/>
      <c r="O136" s="688" t="s">
        <v>414</v>
      </c>
      <c r="P136" s="688" t="s">
        <v>414</v>
      </c>
      <c r="Q136" s="689"/>
      <c r="R136" s="385"/>
      <c r="S136" s="385"/>
      <c r="T136" s="668" t="s">
        <v>288</v>
      </c>
      <c r="U136" s="669" t="s">
        <v>288</v>
      </c>
      <c r="V136" s="669" t="s">
        <v>288</v>
      </c>
      <c r="W136" s="669" t="s">
        <v>288</v>
      </c>
      <c r="X136" s="669" t="s">
        <v>288</v>
      </c>
      <c r="Y136" s="669" t="s">
        <v>288</v>
      </c>
      <c r="Z136" s="669" t="s">
        <v>288</v>
      </c>
      <c r="AA136" s="789" t="s">
        <v>288</v>
      </c>
      <c r="AB136" s="798" t="s">
        <v>288</v>
      </c>
      <c r="AC136" s="669" t="s">
        <v>288</v>
      </c>
      <c r="AD136" s="669" t="s">
        <v>288</v>
      </c>
      <c r="AE136" s="669" t="s">
        <v>288</v>
      </c>
      <c r="AF136" s="670" t="s">
        <v>288</v>
      </c>
    </row>
    <row r="137" spans="2:32" outlineLevel="1">
      <c r="B137" s="655" t="s">
        <v>446</v>
      </c>
      <c r="C137" s="642"/>
      <c r="D137" s="1709"/>
      <c r="E137" s="1709"/>
      <c r="F137" s="1709"/>
      <c r="G137" s="1709"/>
      <c r="H137" s="1709"/>
      <c r="I137" s="1709"/>
      <c r="J137" s="1709"/>
      <c r="K137" s="1709"/>
      <c r="L137" s="1709"/>
      <c r="M137" s="1709"/>
      <c r="N137" s="1709"/>
      <c r="O137" s="672"/>
      <c r="P137" s="672"/>
      <c r="Q137" s="652"/>
      <c r="R137" s="385"/>
      <c r="S137" s="385"/>
      <c r="T137" s="1141"/>
      <c r="U137" s="1142"/>
      <c r="V137" s="1142"/>
      <c r="W137" s="1142"/>
      <c r="X137" s="1142"/>
      <c r="Y137" s="1142"/>
      <c r="Z137" s="1142"/>
      <c r="AA137" s="1143"/>
      <c r="AB137" s="1144"/>
      <c r="AC137" s="1142"/>
      <c r="AD137" s="1142"/>
      <c r="AE137" s="1142"/>
      <c r="AF137" s="1145"/>
    </row>
    <row r="138" spans="2:32" outlineLevel="1">
      <c r="B138" s="655" t="s">
        <v>447</v>
      </c>
      <c r="C138" s="642"/>
      <c r="D138" s="1708"/>
      <c r="E138" s="1708"/>
      <c r="F138" s="1708"/>
      <c r="G138" s="1708"/>
      <c r="H138" s="1708"/>
      <c r="I138" s="1708"/>
      <c r="J138" s="1708"/>
      <c r="K138" s="1708"/>
      <c r="L138" s="1708"/>
      <c r="M138" s="1708"/>
      <c r="N138" s="1708"/>
      <c r="O138" s="642"/>
      <c r="P138" s="642"/>
      <c r="Q138" s="652"/>
      <c r="R138" s="385"/>
      <c r="S138" s="385"/>
      <c r="T138" s="1141"/>
      <c r="U138" s="1142"/>
      <c r="V138" s="1142"/>
      <c r="W138" s="1142"/>
      <c r="X138" s="1142"/>
      <c r="Y138" s="1142"/>
      <c r="Z138" s="1142"/>
      <c r="AA138" s="1143"/>
      <c r="AB138" s="1144"/>
      <c r="AC138" s="1142"/>
      <c r="AD138" s="1142"/>
      <c r="AE138" s="1142"/>
      <c r="AF138" s="1145"/>
    </row>
    <row r="139" spans="2:32" outlineLevel="1">
      <c r="B139" s="655" t="s">
        <v>448</v>
      </c>
      <c r="C139" s="642"/>
      <c r="D139" s="1708"/>
      <c r="E139" s="1708"/>
      <c r="F139" s="1708"/>
      <c r="G139" s="1708"/>
      <c r="H139" s="1708"/>
      <c r="I139" s="1708"/>
      <c r="J139" s="1708"/>
      <c r="K139" s="1708"/>
      <c r="L139" s="1708"/>
      <c r="M139" s="1708"/>
      <c r="N139" s="1708"/>
      <c r="O139" s="642"/>
      <c r="P139" s="642"/>
      <c r="Q139" s="652"/>
      <c r="R139" s="385"/>
      <c r="S139" s="385"/>
      <c r="T139" s="1141"/>
      <c r="U139" s="1142"/>
      <c r="V139" s="1142"/>
      <c r="W139" s="1142"/>
      <c r="X139" s="1142"/>
      <c r="Y139" s="1142"/>
      <c r="Z139" s="1142"/>
      <c r="AA139" s="1143"/>
      <c r="AB139" s="1144"/>
      <c r="AC139" s="1142"/>
      <c r="AD139" s="1142"/>
      <c r="AE139" s="1142"/>
      <c r="AF139" s="1145"/>
    </row>
    <row r="140" spans="2:32" outlineLevel="1">
      <c r="B140" s="655" t="s">
        <v>449</v>
      </c>
      <c r="C140" s="642"/>
      <c r="D140" s="1708"/>
      <c r="E140" s="1708"/>
      <c r="F140" s="1708"/>
      <c r="G140" s="1708"/>
      <c r="H140" s="1708"/>
      <c r="I140" s="1708"/>
      <c r="J140" s="1708"/>
      <c r="K140" s="1708"/>
      <c r="L140" s="1708"/>
      <c r="M140" s="1708"/>
      <c r="N140" s="1708"/>
      <c r="O140" s="642"/>
      <c r="P140" s="642"/>
      <c r="Q140" s="652"/>
      <c r="R140" s="385"/>
      <c r="S140" s="385"/>
      <c r="T140" s="1141"/>
      <c r="U140" s="1142"/>
      <c r="V140" s="1142"/>
      <c r="W140" s="1142"/>
      <c r="X140" s="1142"/>
      <c r="Y140" s="1142"/>
      <c r="Z140" s="1142"/>
      <c r="AA140" s="1143"/>
      <c r="AB140" s="1144"/>
      <c r="AC140" s="1142"/>
      <c r="AD140" s="1142"/>
      <c r="AE140" s="1142"/>
      <c r="AF140" s="1145"/>
    </row>
    <row r="141" spans="2:32" outlineLevel="1">
      <c r="B141" s="655" t="s">
        <v>450</v>
      </c>
      <c r="C141" s="642"/>
      <c r="D141" s="1708"/>
      <c r="E141" s="1708"/>
      <c r="F141" s="1708"/>
      <c r="G141" s="1708"/>
      <c r="H141" s="1708"/>
      <c r="I141" s="1708"/>
      <c r="J141" s="1708"/>
      <c r="K141" s="1708"/>
      <c r="L141" s="1708"/>
      <c r="M141" s="1708"/>
      <c r="N141" s="1708"/>
      <c r="O141" s="642"/>
      <c r="P141" s="642"/>
      <c r="Q141" s="652"/>
      <c r="R141" s="385"/>
      <c r="S141" s="385"/>
      <c r="T141" s="1141"/>
      <c r="U141" s="1142"/>
      <c r="V141" s="1142"/>
      <c r="W141" s="1142"/>
      <c r="X141" s="1142"/>
      <c r="Y141" s="1142"/>
      <c r="Z141" s="1142"/>
      <c r="AA141" s="1143"/>
      <c r="AB141" s="1144"/>
      <c r="AC141" s="1142"/>
      <c r="AD141" s="1142"/>
      <c r="AE141" s="1142"/>
      <c r="AF141" s="1145"/>
    </row>
    <row r="142" spans="2:32" outlineLevel="1">
      <c r="B142" s="655" t="s">
        <v>451</v>
      </c>
      <c r="C142" s="642"/>
      <c r="D142" s="1708"/>
      <c r="E142" s="1708"/>
      <c r="F142" s="1708"/>
      <c r="G142" s="1708"/>
      <c r="H142" s="1708"/>
      <c r="I142" s="1708"/>
      <c r="J142" s="1708"/>
      <c r="K142" s="1708"/>
      <c r="L142" s="1708"/>
      <c r="M142" s="1708"/>
      <c r="N142" s="1708"/>
      <c r="O142" s="642"/>
      <c r="P142" s="642"/>
      <c r="Q142" s="652"/>
      <c r="R142" s="385"/>
      <c r="S142" s="385"/>
      <c r="T142" s="1141"/>
      <c r="U142" s="1142"/>
      <c r="V142" s="1142"/>
      <c r="W142" s="1142"/>
      <c r="X142" s="1142"/>
      <c r="Y142" s="1142"/>
      <c r="Z142" s="1142"/>
      <c r="AA142" s="1143"/>
      <c r="AB142" s="1144"/>
      <c r="AC142" s="1142"/>
      <c r="AD142" s="1142"/>
      <c r="AE142" s="1142"/>
      <c r="AF142" s="1145"/>
    </row>
    <row r="143" spans="2:32" outlineLevel="1">
      <c r="B143" s="655" t="s">
        <v>452</v>
      </c>
      <c r="C143" s="642"/>
      <c r="D143" s="1708"/>
      <c r="E143" s="1708"/>
      <c r="F143" s="1708"/>
      <c r="G143" s="1708"/>
      <c r="H143" s="1708"/>
      <c r="I143" s="1708"/>
      <c r="J143" s="1708"/>
      <c r="K143" s="1708"/>
      <c r="L143" s="1708"/>
      <c r="M143" s="1708"/>
      <c r="N143" s="1708"/>
      <c r="O143" s="642"/>
      <c r="P143" s="642"/>
      <c r="Q143" s="652"/>
      <c r="R143" s="385"/>
      <c r="S143" s="385"/>
      <c r="T143" s="1141"/>
      <c r="U143" s="1142"/>
      <c r="V143" s="1142"/>
      <c r="W143" s="1142"/>
      <c r="X143" s="1142"/>
      <c r="Y143" s="1142"/>
      <c r="Z143" s="1142"/>
      <c r="AA143" s="1143"/>
      <c r="AB143" s="1144"/>
      <c r="AC143" s="1142"/>
      <c r="AD143" s="1142"/>
      <c r="AE143" s="1142"/>
      <c r="AF143" s="1145"/>
    </row>
    <row r="144" spans="2:32" outlineLevel="1">
      <c r="B144" s="655" t="s">
        <v>453</v>
      </c>
      <c r="C144" s="642"/>
      <c r="D144" s="1708"/>
      <c r="E144" s="1708"/>
      <c r="F144" s="1708"/>
      <c r="G144" s="1708"/>
      <c r="H144" s="1708"/>
      <c r="I144" s="1708"/>
      <c r="J144" s="1708"/>
      <c r="K144" s="1708"/>
      <c r="L144" s="1708"/>
      <c r="M144" s="1708"/>
      <c r="N144" s="1708"/>
      <c r="O144" s="642"/>
      <c r="P144" s="642"/>
      <c r="Q144" s="652"/>
      <c r="R144" s="385"/>
      <c r="S144" s="385"/>
      <c r="T144" s="1141"/>
      <c r="U144" s="1142"/>
      <c r="V144" s="1142"/>
      <c r="W144" s="1142"/>
      <c r="X144" s="1142"/>
      <c r="Y144" s="1142"/>
      <c r="Z144" s="1142"/>
      <c r="AA144" s="1143"/>
      <c r="AB144" s="1144"/>
      <c r="AC144" s="1142"/>
      <c r="AD144" s="1142"/>
      <c r="AE144" s="1142"/>
      <c r="AF144" s="1145"/>
    </row>
    <row r="145" spans="2:32" outlineLevel="1">
      <c r="B145" s="655" t="s">
        <v>454</v>
      </c>
      <c r="C145" s="642"/>
      <c r="D145" s="1708"/>
      <c r="E145" s="1708"/>
      <c r="F145" s="1708"/>
      <c r="G145" s="1708"/>
      <c r="H145" s="1708"/>
      <c r="I145" s="1708"/>
      <c r="J145" s="1708"/>
      <c r="K145" s="1708"/>
      <c r="L145" s="1708"/>
      <c r="M145" s="1708"/>
      <c r="N145" s="1708"/>
      <c r="O145" s="642"/>
      <c r="P145" s="642"/>
      <c r="Q145" s="649"/>
      <c r="R145" s="385"/>
      <c r="S145" s="385"/>
      <c r="T145" s="1141"/>
      <c r="U145" s="1142"/>
      <c r="V145" s="1142"/>
      <c r="W145" s="1142"/>
      <c r="X145" s="1142"/>
      <c r="Y145" s="1142"/>
      <c r="Z145" s="1142"/>
      <c r="AA145" s="1143"/>
      <c r="AB145" s="1144"/>
      <c r="AC145" s="1142"/>
      <c r="AD145" s="1142"/>
      <c r="AE145" s="1142"/>
      <c r="AF145" s="1145"/>
    </row>
    <row r="146" spans="2:32" outlineLevel="1">
      <c r="B146" s="650" t="s">
        <v>455</v>
      </c>
      <c r="C146" s="1713" t="s">
        <v>401</v>
      </c>
      <c r="D146" s="1714"/>
      <c r="E146" s="1714"/>
      <c r="F146" s="1714"/>
      <c r="G146" s="1714"/>
      <c r="H146" s="1714"/>
      <c r="I146" s="1714"/>
      <c r="J146" s="1714"/>
      <c r="K146" s="1714"/>
      <c r="L146" s="1714"/>
      <c r="M146" s="1714"/>
      <c r="N146" s="1714"/>
      <c r="O146" s="1714"/>
      <c r="P146" s="1714"/>
      <c r="Q146" s="1715"/>
      <c r="R146" s="385"/>
      <c r="T146" s="1141"/>
      <c r="U146" s="1142"/>
      <c r="V146" s="1142"/>
      <c r="W146" s="1142"/>
      <c r="X146" s="1142"/>
      <c r="Y146" s="1142"/>
      <c r="Z146" s="1142"/>
      <c r="AA146" s="1143"/>
      <c r="AB146" s="1144"/>
      <c r="AC146" s="1142"/>
      <c r="AD146" s="1142"/>
      <c r="AE146" s="1142"/>
      <c r="AF146" s="1145"/>
    </row>
    <row r="147" spans="2:32" s="357" customFormat="1">
      <c r="B147" s="403"/>
      <c r="C147" s="403"/>
      <c r="F147" s="393"/>
      <c r="G147" s="393"/>
      <c r="H147" s="393"/>
      <c r="I147" s="393"/>
      <c r="J147" s="389"/>
      <c r="K147" s="389"/>
      <c r="L147" s="389"/>
      <c r="M147" s="389"/>
      <c r="N147" s="389"/>
      <c r="O147" s="389"/>
      <c r="P147" s="389"/>
      <c r="Q147" s="389"/>
      <c r="R147" s="385"/>
      <c r="S147" s="392" t="s">
        <v>456</v>
      </c>
      <c r="T147" s="1532">
        <f t="shared" ref="T147:AF147" si="6">SUM(T137:T146)</f>
        <v>0</v>
      </c>
      <c r="U147" s="1533">
        <f t="shared" si="6"/>
        <v>0</v>
      </c>
      <c r="V147" s="1533">
        <f t="shared" si="6"/>
        <v>0</v>
      </c>
      <c r="W147" s="1533">
        <f t="shared" si="6"/>
        <v>0</v>
      </c>
      <c r="X147" s="1533">
        <f t="shared" si="6"/>
        <v>0</v>
      </c>
      <c r="Y147" s="1533">
        <f t="shared" si="6"/>
        <v>0</v>
      </c>
      <c r="Z147" s="1533">
        <f t="shared" si="6"/>
        <v>0</v>
      </c>
      <c r="AA147" s="1557">
        <f t="shared" si="6"/>
        <v>0</v>
      </c>
      <c r="AB147" s="1558">
        <f t="shared" si="6"/>
        <v>0</v>
      </c>
      <c r="AC147" s="1533">
        <f t="shared" si="6"/>
        <v>0</v>
      </c>
      <c r="AD147" s="1533">
        <f t="shared" si="6"/>
        <v>0</v>
      </c>
      <c r="AE147" s="1533">
        <f t="shared" si="6"/>
        <v>0</v>
      </c>
      <c r="AF147" s="1559">
        <f t="shared" si="6"/>
        <v>0</v>
      </c>
    </row>
    <row r="148" spans="2:32" s="357" customFormat="1">
      <c r="B148" s="403"/>
      <c r="C148" s="403"/>
      <c r="D148" s="389"/>
      <c r="E148" s="389"/>
      <c r="F148" s="393"/>
      <c r="G148" s="393"/>
      <c r="H148" s="393"/>
      <c r="I148" s="393"/>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E148" s="389"/>
      <c r="AF148" s="389"/>
    </row>
    <row r="149" spans="2:32">
      <c r="B149" s="638" t="s">
        <v>457</v>
      </c>
      <c r="C149" s="638"/>
      <c r="D149" s="397" t="s">
        <v>458</v>
      </c>
      <c r="E149" s="385"/>
      <c r="F149" s="386"/>
      <c r="G149" s="386"/>
      <c r="H149" s="386"/>
      <c r="I149" s="386"/>
      <c r="J149" s="386"/>
      <c r="K149" s="386"/>
      <c r="L149" s="386"/>
      <c r="M149" s="386"/>
      <c r="N149" s="386"/>
      <c r="O149" s="386"/>
      <c r="P149" s="386"/>
      <c r="Q149" s="386"/>
      <c r="R149" s="386"/>
      <c r="S149" s="386"/>
      <c r="X149" s="355"/>
      <c r="Y149" s="355"/>
      <c r="Z149" s="355"/>
      <c r="AA149" s="355"/>
      <c r="AB149" s="612"/>
      <c r="AC149" s="355"/>
      <c r="AD149" s="355"/>
      <c r="AE149" s="355"/>
      <c r="AF149" s="355"/>
    </row>
    <row r="150" spans="2:32" outlineLevel="1">
      <c r="D150" s="386"/>
      <c r="E150" s="386"/>
      <c r="F150" s="386"/>
      <c r="G150" s="386"/>
      <c r="H150" s="386"/>
      <c r="I150" s="386"/>
      <c r="J150" s="386"/>
      <c r="K150" s="386"/>
      <c r="L150" s="386"/>
      <c r="M150" s="386"/>
      <c r="N150" s="386"/>
      <c r="O150" s="386"/>
      <c r="P150" s="386"/>
      <c r="Q150" s="386"/>
      <c r="R150" s="386"/>
      <c r="S150" s="386"/>
      <c r="T150" s="358"/>
      <c r="U150" s="358"/>
      <c r="V150" s="358"/>
      <c r="W150" s="358"/>
      <c r="AA150" s="358"/>
      <c r="AB150" s="619"/>
      <c r="AC150" s="358"/>
      <c r="AD150" s="358"/>
      <c r="AE150" s="358"/>
    </row>
    <row r="151" spans="2:32" s="1208" customFormat="1" ht="31.5" customHeight="1" outlineLevel="1">
      <c r="B151" s="1211"/>
      <c r="C151" s="706" t="s">
        <v>762</v>
      </c>
      <c r="D151" s="684" t="s">
        <v>404</v>
      </c>
      <c r="E151" s="675" t="s">
        <v>405</v>
      </c>
      <c r="F151" s="1706" t="s">
        <v>459</v>
      </c>
      <c r="G151" s="675" t="s">
        <v>460</v>
      </c>
      <c r="H151" s="684" t="s">
        <v>461</v>
      </c>
      <c r="I151" s="675" t="s">
        <v>462</v>
      </c>
      <c r="J151" s="706" t="s">
        <v>463</v>
      </c>
      <c r="K151" s="675" t="s">
        <v>460</v>
      </c>
      <c r="L151" s="684" t="s">
        <v>460</v>
      </c>
      <c r="M151" s="675" t="s">
        <v>460</v>
      </c>
      <c r="N151" s="684" t="s">
        <v>464</v>
      </c>
      <c r="O151" s="675" t="s">
        <v>464</v>
      </c>
      <c r="P151" s="684" t="s">
        <v>464</v>
      </c>
      <c r="Q151" s="676" t="s">
        <v>438</v>
      </c>
      <c r="R151" s="1207"/>
      <c r="S151" s="1207"/>
      <c r="AB151" s="1209"/>
    </row>
    <row r="152" spans="2:32" s="1227" customFormat="1" ht="45.75" customHeight="1" outlineLevel="1">
      <c r="B152" s="1212" t="s">
        <v>287</v>
      </c>
      <c r="C152" s="1213"/>
      <c r="D152" s="1213" t="s">
        <v>414</v>
      </c>
      <c r="E152" s="1214" t="s">
        <v>414</v>
      </c>
      <c r="F152" s="1707"/>
      <c r="G152" s="1215" t="s">
        <v>465</v>
      </c>
      <c r="H152" s="1216" t="s">
        <v>465</v>
      </c>
      <c r="I152" s="1217" t="s">
        <v>288</v>
      </c>
      <c r="J152" s="1216" t="s">
        <v>466</v>
      </c>
      <c r="K152" s="1215" t="s">
        <v>467</v>
      </c>
      <c r="L152" s="1218" t="s">
        <v>468</v>
      </c>
      <c r="M152" s="1219" t="s">
        <v>469</v>
      </c>
      <c r="N152" s="1216" t="s">
        <v>467</v>
      </c>
      <c r="O152" s="1219" t="s">
        <v>470</v>
      </c>
      <c r="P152" s="1218" t="s">
        <v>469</v>
      </c>
      <c r="Q152" s="1220" t="s">
        <v>423</v>
      </c>
      <c r="R152" s="1221"/>
      <c r="S152" s="1221"/>
      <c r="T152" s="1222" t="s">
        <v>288</v>
      </c>
      <c r="U152" s="1223" t="s">
        <v>288</v>
      </c>
      <c r="V152" s="1223" t="s">
        <v>288</v>
      </c>
      <c r="W152" s="1223" t="s">
        <v>288</v>
      </c>
      <c r="X152" s="1223" t="s">
        <v>288</v>
      </c>
      <c r="Y152" s="1223" t="s">
        <v>288</v>
      </c>
      <c r="Z152" s="1223" t="s">
        <v>288</v>
      </c>
      <c r="AA152" s="1224" t="s">
        <v>288</v>
      </c>
      <c r="AB152" s="1225" t="s">
        <v>288</v>
      </c>
      <c r="AC152" s="1223" t="s">
        <v>288</v>
      </c>
      <c r="AD152" s="1223" t="s">
        <v>288</v>
      </c>
      <c r="AE152" s="1223" t="s">
        <v>288</v>
      </c>
      <c r="AF152" s="1226" t="s">
        <v>288</v>
      </c>
    </row>
    <row r="153" spans="2:32" outlineLevel="1">
      <c r="B153" s="700" t="s">
        <v>471</v>
      </c>
      <c r="C153" s="672" t="s">
        <v>1178</v>
      </c>
      <c r="D153" s="672">
        <v>40108</v>
      </c>
      <c r="E153" s="672">
        <v>43773</v>
      </c>
      <c r="F153" s="1496" t="s">
        <v>1179</v>
      </c>
      <c r="G153" s="645" t="s">
        <v>681</v>
      </c>
      <c r="H153" s="645" t="s">
        <v>678</v>
      </c>
      <c r="I153" s="1497">
        <v>-30.032167000000001</v>
      </c>
      <c r="J153" s="701" t="s">
        <v>1180</v>
      </c>
      <c r="K153" s="709" t="s">
        <v>1087</v>
      </c>
      <c r="L153" s="1498">
        <v>4.02E-2</v>
      </c>
      <c r="M153" s="702" t="s">
        <v>1181</v>
      </c>
      <c r="N153" s="703" t="s">
        <v>418</v>
      </c>
      <c r="O153" s="704">
        <v>8.5000000000000006E-3</v>
      </c>
      <c r="P153" s="705" t="s">
        <v>1182</v>
      </c>
      <c r="Q153" s="652" t="s">
        <v>1183</v>
      </c>
      <c r="R153" s="386"/>
      <c r="S153" s="386"/>
      <c r="T153" s="1530">
        <v>0</v>
      </c>
      <c r="U153" s="1530">
        <v>0</v>
      </c>
      <c r="V153" s="1530">
        <v>0</v>
      </c>
      <c r="W153" s="1530">
        <v>0</v>
      </c>
      <c r="X153" s="1141">
        <v>-5.7972258499999993</v>
      </c>
      <c r="Y153" s="1141">
        <v>-8.1999999999999993</v>
      </c>
      <c r="Z153" s="1530">
        <v>0</v>
      </c>
      <c r="AA153" s="1530">
        <v>0</v>
      </c>
      <c r="AB153" s="1530">
        <v>0</v>
      </c>
      <c r="AC153" s="1530">
        <v>0</v>
      </c>
      <c r="AD153" s="1530">
        <v>0</v>
      </c>
      <c r="AE153" s="1530">
        <v>0</v>
      </c>
      <c r="AF153" s="1530">
        <v>0</v>
      </c>
    </row>
    <row r="154" spans="2:32" outlineLevel="1">
      <c r="B154" s="655" t="s">
        <v>474</v>
      </c>
      <c r="C154" s="672" t="s">
        <v>1184</v>
      </c>
      <c r="D154" s="672">
        <v>40200</v>
      </c>
      <c r="E154" s="672">
        <v>43864</v>
      </c>
      <c r="F154" s="1496" t="s">
        <v>1185</v>
      </c>
      <c r="G154" s="645" t="s">
        <v>681</v>
      </c>
      <c r="H154" s="645" t="s">
        <v>678</v>
      </c>
      <c r="I154" s="1497">
        <v>-30.353666</v>
      </c>
      <c r="J154" s="701" t="s">
        <v>1180</v>
      </c>
      <c r="K154" s="709" t="s">
        <v>1087</v>
      </c>
      <c r="L154" s="1498">
        <v>4.2299999999999997E-2</v>
      </c>
      <c r="M154" s="702" t="s">
        <v>1181</v>
      </c>
      <c r="N154" s="703" t="s">
        <v>418</v>
      </c>
      <c r="O154" s="704">
        <v>7.0000000000000001E-3</v>
      </c>
      <c r="P154" s="705" t="s">
        <v>1182</v>
      </c>
      <c r="Q154" s="652" t="s">
        <v>1186</v>
      </c>
      <c r="R154" s="386"/>
      <c r="S154" s="386"/>
      <c r="T154" s="1530">
        <v>0</v>
      </c>
      <c r="U154" s="1530">
        <v>0</v>
      </c>
      <c r="V154" s="1530">
        <v>0</v>
      </c>
      <c r="W154" s="1530">
        <v>0</v>
      </c>
      <c r="X154" s="1141">
        <v>-5.2340813399999995</v>
      </c>
      <c r="Y154" s="1141">
        <v>-7.6</v>
      </c>
      <c r="Z154" s="1530">
        <v>0</v>
      </c>
      <c r="AA154" s="1530">
        <v>0</v>
      </c>
      <c r="AB154" s="1530">
        <v>0</v>
      </c>
      <c r="AC154" s="1530">
        <v>0</v>
      </c>
      <c r="AD154" s="1530">
        <v>0</v>
      </c>
      <c r="AE154" s="1530">
        <v>0</v>
      </c>
      <c r="AF154" s="1530">
        <v>0</v>
      </c>
    </row>
    <row r="155" spans="2:32" outlineLevel="1">
      <c r="B155" s="655" t="s">
        <v>475</v>
      </c>
      <c r="C155" s="672" t="s">
        <v>1187</v>
      </c>
      <c r="D155" s="672">
        <v>41257</v>
      </c>
      <c r="E155" s="672">
        <v>46742</v>
      </c>
      <c r="F155" s="1496" t="s">
        <v>1188</v>
      </c>
      <c r="G155" s="645" t="s">
        <v>681</v>
      </c>
      <c r="H155" s="645" t="s">
        <v>678</v>
      </c>
      <c r="I155" s="1497">
        <v>-24.005761379999999</v>
      </c>
      <c r="J155" s="701" t="s">
        <v>1180</v>
      </c>
      <c r="K155" s="709" t="s">
        <v>1087</v>
      </c>
      <c r="L155" s="1498">
        <v>3.0499999999999999E-2</v>
      </c>
      <c r="M155" s="702" t="s">
        <v>1181</v>
      </c>
      <c r="N155" s="703" t="s">
        <v>418</v>
      </c>
      <c r="O155" s="704">
        <v>9.7999999999999997E-3</v>
      </c>
      <c r="P155" s="705" t="s">
        <v>1182</v>
      </c>
      <c r="Q155" s="652" t="s">
        <v>1186</v>
      </c>
      <c r="R155" s="386"/>
      <c r="S155" s="386"/>
      <c r="T155" s="1530">
        <v>0</v>
      </c>
      <c r="U155" s="1530">
        <v>0</v>
      </c>
      <c r="V155" s="1530">
        <v>0</v>
      </c>
      <c r="W155" s="1530">
        <v>0</v>
      </c>
      <c r="X155" s="1141">
        <v>-2.4815673700000005</v>
      </c>
      <c r="Y155" s="1141">
        <v>-5.9</v>
      </c>
      <c r="Z155" s="1141">
        <v>-10.199999999999999</v>
      </c>
      <c r="AA155" s="1141">
        <v>-9.6304944096703302</v>
      </c>
      <c r="AB155" s="1141">
        <v>-9.0272859337004299</v>
      </c>
      <c r="AC155" s="1141">
        <v>-8.4161469399641664</v>
      </c>
      <c r="AD155" s="1141">
        <v>-7.8269417079741341</v>
      </c>
      <c r="AE155" s="1141">
        <v>-7.2547548064881919</v>
      </c>
      <c r="AF155" s="1141">
        <v>-6.6892359632417584</v>
      </c>
    </row>
    <row r="156" spans="2:32" outlineLevel="1">
      <c r="B156" s="655" t="s">
        <v>476</v>
      </c>
      <c r="C156" s="672" t="s">
        <v>1189</v>
      </c>
      <c r="D156" s="672">
        <v>36189</v>
      </c>
      <c r="E156" s="672">
        <v>47200</v>
      </c>
      <c r="F156" s="1496" t="s">
        <v>1190</v>
      </c>
      <c r="G156" s="645" t="s">
        <v>680</v>
      </c>
      <c r="H156" s="645" t="s">
        <v>678</v>
      </c>
      <c r="I156" s="1497">
        <v>-52.207999999999998</v>
      </c>
      <c r="J156" s="701" t="s">
        <v>1191</v>
      </c>
      <c r="K156" s="709" t="s">
        <v>1087</v>
      </c>
      <c r="L156" s="1498">
        <v>4.3099999999999999E-2</v>
      </c>
      <c r="M156" s="702" t="s">
        <v>1181</v>
      </c>
      <c r="N156" s="703" t="s">
        <v>418</v>
      </c>
      <c r="O156" s="704">
        <v>3.0000000000000001E-3</v>
      </c>
      <c r="P156" s="705" t="s">
        <v>1182</v>
      </c>
      <c r="Q156" s="652" t="s">
        <v>1183</v>
      </c>
      <c r="R156" s="386"/>
      <c r="S156" s="386"/>
      <c r="T156" s="1530">
        <v>0</v>
      </c>
      <c r="U156" s="1530">
        <v>0</v>
      </c>
      <c r="V156" s="1530">
        <v>0</v>
      </c>
      <c r="W156" s="1530">
        <v>0</v>
      </c>
      <c r="X156" s="1141">
        <v>-40.328481069999995</v>
      </c>
      <c r="Y156" s="1141">
        <v>-44.8</v>
      </c>
      <c r="Z156" s="1141">
        <v>-52.1</v>
      </c>
      <c r="AA156" s="1141">
        <v>-49.507499957500002</v>
      </c>
      <c r="AB156" s="1141">
        <v>-46.880936239239134</v>
      </c>
      <c r="AC156" s="1141">
        <v>-44.231438354456522</v>
      </c>
      <c r="AD156" s="1141">
        <v>-41.651019493548731</v>
      </c>
      <c r="AE156" s="1141">
        <v>-39.095700176295978</v>
      </c>
      <c r="AF156" s="1141">
        <v>-36.553554406630425</v>
      </c>
    </row>
    <row r="157" spans="2:32" outlineLevel="1">
      <c r="B157" s="655" t="s">
        <v>477</v>
      </c>
      <c r="C157" s="672" t="s">
        <v>1192</v>
      </c>
      <c r="D157" s="672">
        <v>36440</v>
      </c>
      <c r="E157" s="672">
        <v>47434</v>
      </c>
      <c r="F157" s="1496" t="s">
        <v>1193</v>
      </c>
      <c r="G157" s="645" t="s">
        <v>680</v>
      </c>
      <c r="H157" s="645" t="s">
        <v>678</v>
      </c>
      <c r="I157" s="1497">
        <v>-11.205</v>
      </c>
      <c r="J157" s="701" t="s">
        <v>1180</v>
      </c>
      <c r="K157" s="709" t="s">
        <v>1087</v>
      </c>
      <c r="L157" s="1498">
        <v>4.6300004999999998E-2</v>
      </c>
      <c r="M157" s="702" t="s">
        <v>1181</v>
      </c>
      <c r="N157" s="703" t="s">
        <v>418</v>
      </c>
      <c r="O157" s="704">
        <v>3.8999999999999998E-3</v>
      </c>
      <c r="P157" s="705" t="s">
        <v>1182</v>
      </c>
      <c r="Q157" s="652" t="s">
        <v>1194</v>
      </c>
      <c r="R157" s="386"/>
      <c r="S157" s="386"/>
      <c r="T157" s="1530">
        <v>0</v>
      </c>
      <c r="U157" s="1530">
        <v>0</v>
      </c>
      <c r="V157" s="1530">
        <v>0</v>
      </c>
      <c r="W157" s="1530">
        <v>0</v>
      </c>
      <c r="X157" s="1141">
        <v>-7.8873666999999985</v>
      </c>
      <c r="Y157" s="1141">
        <v>-8.8000000000000007</v>
      </c>
      <c r="Z157" s="1141">
        <v>-10.3</v>
      </c>
      <c r="AA157" s="1141">
        <v>-9.7199812657775819</v>
      </c>
      <c r="AB157" s="1141">
        <v>-9.1244067052250966</v>
      </c>
      <c r="AC157" s="1141">
        <v>-8.5246593479162289</v>
      </c>
      <c r="AD157" s="1141">
        <v>-7.9375046249731387</v>
      </c>
      <c r="AE157" s="1141">
        <v>-7.3567462233466436</v>
      </c>
      <c r="AF157" s="1141">
        <v>-6.7790027930151515</v>
      </c>
    </row>
    <row r="158" spans="2:32" outlineLevel="1">
      <c r="B158" s="655" t="s">
        <v>478</v>
      </c>
      <c r="C158" s="672" t="s">
        <v>1195</v>
      </c>
      <c r="D158" s="672">
        <v>36440</v>
      </c>
      <c r="E158" s="672">
        <v>47434</v>
      </c>
      <c r="F158" s="1496" t="s">
        <v>1196</v>
      </c>
      <c r="G158" s="645" t="s">
        <v>680</v>
      </c>
      <c r="H158" s="645" t="s">
        <v>678</v>
      </c>
      <c r="I158" s="1497">
        <v>-44.82</v>
      </c>
      <c r="J158" s="701" t="s">
        <v>1180</v>
      </c>
      <c r="K158" s="709" t="s">
        <v>1087</v>
      </c>
      <c r="L158" s="1498">
        <v>4.6300000000000001E-2</v>
      </c>
      <c r="M158" s="702" t="s">
        <v>1181</v>
      </c>
      <c r="N158" s="703" t="s">
        <v>418</v>
      </c>
      <c r="O158" s="704">
        <v>3.8999999999999998E-3</v>
      </c>
      <c r="P158" s="705" t="s">
        <v>1182</v>
      </c>
      <c r="Q158" s="652" t="s">
        <v>1183</v>
      </c>
      <c r="R158" s="386"/>
      <c r="S158" s="386"/>
      <c r="T158" s="1530">
        <v>0</v>
      </c>
      <c r="U158" s="1530">
        <v>0</v>
      </c>
      <c r="V158" s="1530">
        <v>0</v>
      </c>
      <c r="W158" s="1530">
        <v>0</v>
      </c>
      <c r="X158" s="1141">
        <v>-33.32457952</v>
      </c>
      <c r="Y158" s="1141">
        <v>-37.200000000000003</v>
      </c>
      <c r="Z158" s="1141">
        <v>-43.8</v>
      </c>
      <c r="AA158" s="1141">
        <v>-41.479925058537134</v>
      </c>
      <c r="AB158" s="1141">
        <v>-39.097626826327193</v>
      </c>
      <c r="AC158" s="1141">
        <v>-36.698637371758537</v>
      </c>
      <c r="AD158" s="1141">
        <v>-34.350018472365079</v>
      </c>
      <c r="AE158" s="1141">
        <v>-32.02698487881338</v>
      </c>
      <c r="AF158" s="1141">
        <v>-29.716011167487409</v>
      </c>
    </row>
    <row r="159" spans="2:32" outlineLevel="1">
      <c r="B159" s="655" t="s">
        <v>479</v>
      </c>
      <c r="C159" s="672" t="s">
        <v>1197</v>
      </c>
      <c r="D159" s="672">
        <v>39436</v>
      </c>
      <c r="E159" s="672">
        <v>44936</v>
      </c>
      <c r="F159" s="1496" t="s">
        <v>1198</v>
      </c>
      <c r="G159" s="645" t="s">
        <v>1118</v>
      </c>
      <c r="H159" s="645" t="s">
        <v>678</v>
      </c>
      <c r="I159" s="1497">
        <v>-13.324450369999999</v>
      </c>
      <c r="J159" s="701" t="s">
        <v>1180</v>
      </c>
      <c r="K159" s="709" t="s">
        <v>1087</v>
      </c>
      <c r="L159" s="1498">
        <v>2.5399999999999999E-2</v>
      </c>
      <c r="M159" s="702" t="s">
        <v>1181</v>
      </c>
      <c r="N159" s="703" t="s">
        <v>418</v>
      </c>
      <c r="O159" s="704">
        <v>7.0000000000000001E-3</v>
      </c>
      <c r="P159" s="705" t="s">
        <v>1182</v>
      </c>
      <c r="Q159" s="652" t="s">
        <v>1186</v>
      </c>
      <c r="R159" s="386"/>
      <c r="S159" s="386"/>
      <c r="T159" s="1530">
        <v>0</v>
      </c>
      <c r="U159" s="1530">
        <v>0</v>
      </c>
      <c r="V159" s="1530">
        <v>0</v>
      </c>
      <c r="W159" s="1530">
        <v>0</v>
      </c>
      <c r="X159" s="1141">
        <v>-9.156891390000002</v>
      </c>
      <c r="Y159" s="1141">
        <v>-9.5</v>
      </c>
      <c r="Z159" s="1141">
        <v>-10.7</v>
      </c>
      <c r="AA159" s="1141">
        <v>-10.303863809408657</v>
      </c>
      <c r="AB159" s="1141">
        <v>-9.8893474801268884</v>
      </c>
      <c r="AC159" s="1530">
        <v>0</v>
      </c>
      <c r="AD159" s="1530">
        <v>0</v>
      </c>
      <c r="AE159" s="1530">
        <v>0</v>
      </c>
      <c r="AF159" s="1530">
        <v>0</v>
      </c>
    </row>
    <row r="160" spans="2:32" outlineLevel="1">
      <c r="B160" s="655" t="s">
        <v>480</v>
      </c>
      <c r="C160" s="672" t="s">
        <v>1199</v>
      </c>
      <c r="D160" s="672">
        <v>39549</v>
      </c>
      <c r="E160" s="672">
        <v>43957</v>
      </c>
      <c r="F160" s="1496" t="s">
        <v>1200</v>
      </c>
      <c r="G160" s="645" t="s">
        <v>1126</v>
      </c>
      <c r="H160" s="645" t="s">
        <v>678</v>
      </c>
      <c r="I160" s="1497">
        <v>-8.8691795999999989</v>
      </c>
      <c r="J160" s="701" t="s">
        <v>1180</v>
      </c>
      <c r="K160" s="709" t="s">
        <v>1087</v>
      </c>
      <c r="L160" s="1498">
        <v>8.5999999999999993E-2</v>
      </c>
      <c r="M160" s="702" t="s">
        <v>1181</v>
      </c>
      <c r="N160" s="703" t="s">
        <v>418</v>
      </c>
      <c r="O160" s="704">
        <v>8.9999999999999993E-3</v>
      </c>
      <c r="P160" s="705" t="s">
        <v>1182</v>
      </c>
      <c r="Q160" s="652" t="s">
        <v>1201</v>
      </c>
      <c r="R160" s="386"/>
      <c r="S160" s="386"/>
      <c r="T160" s="1530">
        <v>0</v>
      </c>
      <c r="U160" s="1530">
        <v>0</v>
      </c>
      <c r="V160" s="1530">
        <v>0</v>
      </c>
      <c r="W160" s="1530">
        <v>0</v>
      </c>
      <c r="X160" s="1141">
        <v>0.18062638</v>
      </c>
      <c r="Y160" s="1141">
        <v>0.8</v>
      </c>
      <c r="Z160" s="1141">
        <v>1</v>
      </c>
      <c r="AA160" s="1530">
        <v>0</v>
      </c>
      <c r="AB160" s="1530">
        <v>0</v>
      </c>
      <c r="AC160" s="1530">
        <v>0</v>
      </c>
      <c r="AD160" s="1530">
        <v>0</v>
      </c>
      <c r="AE160" s="1530">
        <v>0</v>
      </c>
      <c r="AF160" s="1530">
        <v>0</v>
      </c>
    </row>
    <row r="161" spans="2:32" outlineLevel="1">
      <c r="B161" s="655" t="s">
        <v>484</v>
      </c>
      <c r="C161" s="672" t="s">
        <v>1202</v>
      </c>
      <c r="D161" s="672">
        <v>36808</v>
      </c>
      <c r="E161" s="672">
        <v>43252</v>
      </c>
      <c r="F161" s="1496" t="s">
        <v>1203</v>
      </c>
      <c r="G161" s="645" t="s">
        <v>680</v>
      </c>
      <c r="H161" s="645" t="s">
        <v>678</v>
      </c>
      <c r="I161" s="1497">
        <v>-99.466666669999995</v>
      </c>
      <c r="J161" s="701" t="s">
        <v>1180</v>
      </c>
      <c r="K161" s="709" t="s">
        <v>1087</v>
      </c>
      <c r="L161" s="1498">
        <v>6.6250000000000003E-2</v>
      </c>
      <c r="M161" s="702" t="s">
        <v>1181</v>
      </c>
      <c r="N161" s="703" t="s">
        <v>418</v>
      </c>
      <c r="O161" s="704">
        <v>2.0669999999999998E-3</v>
      </c>
      <c r="P161" s="705" t="s">
        <v>1182</v>
      </c>
      <c r="Q161" s="652" t="s">
        <v>1204</v>
      </c>
      <c r="R161" s="386"/>
      <c r="S161" s="386"/>
      <c r="T161" s="1530">
        <v>0</v>
      </c>
      <c r="U161" s="1530">
        <v>0</v>
      </c>
      <c r="V161" s="1530">
        <v>0</v>
      </c>
      <c r="W161" s="1530">
        <v>0</v>
      </c>
      <c r="X161" s="1141">
        <v>-17.618843860000002</v>
      </c>
      <c r="Y161" s="1530">
        <v>0</v>
      </c>
      <c r="Z161" s="1530">
        <v>0</v>
      </c>
      <c r="AA161" s="1530">
        <v>0</v>
      </c>
      <c r="AB161" s="1530">
        <v>0</v>
      </c>
      <c r="AC161" s="1530">
        <v>0</v>
      </c>
      <c r="AD161" s="1530">
        <v>0</v>
      </c>
      <c r="AE161" s="1530">
        <v>0</v>
      </c>
      <c r="AF161" s="1530">
        <v>0</v>
      </c>
    </row>
    <row r="162" spans="2:32" outlineLevel="1">
      <c r="B162" s="655" t="s">
        <v>906</v>
      </c>
      <c r="C162" s="672" t="s">
        <v>1205</v>
      </c>
      <c r="D162" s="672">
        <v>36808</v>
      </c>
      <c r="E162" s="672">
        <v>43252</v>
      </c>
      <c r="F162" s="1496" t="s">
        <v>1206</v>
      </c>
      <c r="G162" s="645" t="s">
        <v>680</v>
      </c>
      <c r="H162" s="645" t="s">
        <v>678</v>
      </c>
      <c r="I162" s="1497">
        <v>-24.866666670000001</v>
      </c>
      <c r="J162" s="701" t="s">
        <v>1180</v>
      </c>
      <c r="K162" s="709" t="s">
        <v>1087</v>
      </c>
      <c r="L162" s="1498">
        <v>6.6250000000000003E-2</v>
      </c>
      <c r="M162" s="702" t="s">
        <v>1181</v>
      </c>
      <c r="N162" s="703" t="s">
        <v>418</v>
      </c>
      <c r="O162" s="704">
        <v>2.1329999999999999E-3</v>
      </c>
      <c r="P162" s="705" t="s">
        <v>1182</v>
      </c>
      <c r="Q162" s="652" t="s">
        <v>1207</v>
      </c>
      <c r="R162" s="386"/>
      <c r="S162" s="386"/>
      <c r="T162" s="1530">
        <v>0</v>
      </c>
      <c r="U162" s="1530">
        <v>0</v>
      </c>
      <c r="V162" s="1530">
        <v>0</v>
      </c>
      <c r="W162" s="1530">
        <v>0</v>
      </c>
      <c r="X162" s="1141">
        <v>-4.4038934600000008</v>
      </c>
      <c r="Y162" s="1530">
        <v>0</v>
      </c>
      <c r="Z162" s="1530">
        <v>0</v>
      </c>
      <c r="AA162" s="1530">
        <v>0</v>
      </c>
      <c r="AB162" s="1530">
        <v>0</v>
      </c>
      <c r="AC162" s="1530">
        <v>0</v>
      </c>
      <c r="AD162" s="1530">
        <v>0</v>
      </c>
      <c r="AE162" s="1530">
        <v>0</v>
      </c>
      <c r="AF162" s="1530">
        <v>0</v>
      </c>
    </row>
    <row r="163" spans="2:32" outlineLevel="1">
      <c r="B163" s="655" t="s">
        <v>907</v>
      </c>
      <c r="C163" s="672" t="s">
        <v>1208</v>
      </c>
      <c r="D163" s="672">
        <v>37481</v>
      </c>
      <c r="E163" s="672">
        <v>43252</v>
      </c>
      <c r="F163" s="1496" t="s">
        <v>1209</v>
      </c>
      <c r="G163" s="645" t="s">
        <v>680</v>
      </c>
      <c r="H163" s="645" t="s">
        <v>678</v>
      </c>
      <c r="I163" s="1497">
        <v>-44.7</v>
      </c>
      <c r="J163" s="701" t="s">
        <v>1180</v>
      </c>
      <c r="K163" s="709" t="s">
        <v>1087</v>
      </c>
      <c r="L163" s="1498">
        <v>6.6250000000000003E-2</v>
      </c>
      <c r="M163" s="702" t="s">
        <v>1181</v>
      </c>
      <c r="N163" s="703" t="s">
        <v>418</v>
      </c>
      <c r="O163" s="704">
        <v>2.1096000000000001E-3</v>
      </c>
      <c r="P163" s="705" t="s">
        <v>1182</v>
      </c>
      <c r="Q163" s="652" t="s">
        <v>1210</v>
      </c>
      <c r="R163" s="386"/>
      <c r="S163" s="386"/>
      <c r="T163" s="1530">
        <v>0</v>
      </c>
      <c r="U163" s="1530">
        <v>0</v>
      </c>
      <c r="V163" s="1530">
        <v>0</v>
      </c>
      <c r="W163" s="1530">
        <v>0</v>
      </c>
      <c r="X163" s="1141">
        <v>0.81537156</v>
      </c>
      <c r="Y163" s="1530">
        <v>0</v>
      </c>
      <c r="Z163" s="1530">
        <v>0</v>
      </c>
      <c r="AA163" s="1530">
        <v>0</v>
      </c>
      <c r="AB163" s="1530">
        <v>0</v>
      </c>
      <c r="AC163" s="1530">
        <v>0</v>
      </c>
      <c r="AD163" s="1530">
        <v>0</v>
      </c>
      <c r="AE163" s="1530">
        <v>0</v>
      </c>
      <c r="AF163" s="1530">
        <v>0</v>
      </c>
    </row>
    <row r="164" spans="2:32" outlineLevel="1">
      <c r="B164" s="655" t="s">
        <v>908</v>
      </c>
      <c r="C164" s="672" t="s">
        <v>1211</v>
      </c>
      <c r="D164" s="672">
        <v>41787</v>
      </c>
      <c r="E164" s="672">
        <v>43252</v>
      </c>
      <c r="F164" s="1496" t="s">
        <v>1212</v>
      </c>
      <c r="G164" s="645" t="s">
        <v>680</v>
      </c>
      <c r="H164" s="645" t="s">
        <v>678</v>
      </c>
      <c r="I164" s="1497">
        <v>-24.866665999999999</v>
      </c>
      <c r="J164" s="701" t="s">
        <v>1180</v>
      </c>
      <c r="K164" s="709" t="s">
        <v>1087</v>
      </c>
      <c r="L164" s="1498">
        <v>6.6250000000000003E-2</v>
      </c>
      <c r="M164" s="702" t="s">
        <v>1181</v>
      </c>
      <c r="N164" s="703" t="s">
        <v>418</v>
      </c>
      <c r="O164" s="704">
        <v>2.2910000000000001E-3</v>
      </c>
      <c r="P164" s="705" t="s">
        <v>1182</v>
      </c>
      <c r="Q164" s="652" t="s">
        <v>1183</v>
      </c>
      <c r="R164" s="386"/>
      <c r="S164" s="386"/>
      <c r="T164" s="1530">
        <v>0</v>
      </c>
      <c r="U164" s="1530">
        <v>0</v>
      </c>
      <c r="V164" s="1530">
        <v>0</v>
      </c>
      <c r="W164" s="1530">
        <v>0</v>
      </c>
      <c r="X164" s="1141">
        <v>-4.4027777999999991</v>
      </c>
      <c r="Y164" s="1530">
        <v>0</v>
      </c>
      <c r="Z164" s="1530">
        <v>0</v>
      </c>
      <c r="AA164" s="1530">
        <v>0</v>
      </c>
      <c r="AB164" s="1530">
        <v>0</v>
      </c>
      <c r="AC164" s="1530">
        <v>0</v>
      </c>
      <c r="AD164" s="1530">
        <v>0</v>
      </c>
      <c r="AE164" s="1530">
        <v>0</v>
      </c>
      <c r="AF164" s="1530">
        <v>0</v>
      </c>
    </row>
    <row r="165" spans="2:32" outlineLevel="1">
      <c r="B165" s="655" t="s">
        <v>909</v>
      </c>
      <c r="C165" s="672" t="s">
        <v>1213</v>
      </c>
      <c r="D165" s="672">
        <v>36398</v>
      </c>
      <c r="E165" s="672">
        <v>44504</v>
      </c>
      <c r="F165" s="1496" t="s">
        <v>1214</v>
      </c>
      <c r="G165" s="645" t="s">
        <v>680</v>
      </c>
      <c r="H165" s="645" t="s">
        <v>678</v>
      </c>
      <c r="I165" s="1497">
        <v>-265.76258995000001</v>
      </c>
      <c r="J165" s="701" t="s">
        <v>1215</v>
      </c>
      <c r="K165" s="709" t="s">
        <v>1087</v>
      </c>
      <c r="L165" s="1498">
        <v>8.3786264999999999E-2</v>
      </c>
      <c r="M165" s="702" t="s">
        <v>1181</v>
      </c>
      <c r="N165" s="703" t="s">
        <v>1087</v>
      </c>
      <c r="O165" s="704">
        <v>0.12959459500000001</v>
      </c>
      <c r="P165" s="705" t="s">
        <v>1181</v>
      </c>
      <c r="Q165" s="652" t="s">
        <v>1216</v>
      </c>
      <c r="R165" s="386"/>
      <c r="S165" s="386"/>
      <c r="T165" s="1530">
        <v>0</v>
      </c>
      <c r="U165" s="1530">
        <v>0</v>
      </c>
      <c r="V165" s="1530">
        <v>0</v>
      </c>
      <c r="W165" s="1530">
        <v>0</v>
      </c>
      <c r="X165" s="1141">
        <v>-206.60755269000001</v>
      </c>
      <c r="Y165" s="1141">
        <v>-271.8</v>
      </c>
      <c r="Z165" s="1141">
        <v>-337.3</v>
      </c>
      <c r="AA165" s="1141">
        <v>-306.80830963541638</v>
      </c>
      <c r="AB165" s="1530">
        <v>0</v>
      </c>
      <c r="AC165" s="1530">
        <v>0</v>
      </c>
      <c r="AD165" s="1530">
        <v>0</v>
      </c>
      <c r="AE165" s="1530">
        <v>0</v>
      </c>
      <c r="AF165" s="1530">
        <v>0</v>
      </c>
    </row>
    <row r="166" spans="2:32" outlineLevel="1">
      <c r="B166" s="655" t="s">
        <v>910</v>
      </c>
      <c r="C166" s="672" t="s">
        <v>1217</v>
      </c>
      <c r="D166" s="672">
        <v>37337</v>
      </c>
      <c r="E166" s="672">
        <v>44504</v>
      </c>
      <c r="F166" s="1496" t="s">
        <v>1218</v>
      </c>
      <c r="G166" s="645" t="s">
        <v>678</v>
      </c>
      <c r="H166" s="645" t="s">
        <v>680</v>
      </c>
      <c r="I166" s="1497">
        <v>-18.723539199999998</v>
      </c>
      <c r="J166" s="701" t="s">
        <v>1215</v>
      </c>
      <c r="K166" s="709" t="s">
        <v>1087</v>
      </c>
      <c r="L166" s="1498">
        <v>0.12959459500000001</v>
      </c>
      <c r="M166" s="702" t="s">
        <v>1181</v>
      </c>
      <c r="N166" s="703" t="s">
        <v>1087</v>
      </c>
      <c r="O166" s="704">
        <v>8.3786264999999999E-2</v>
      </c>
      <c r="P166" s="705" t="s">
        <v>1181</v>
      </c>
      <c r="Q166" s="652" t="s">
        <v>1219</v>
      </c>
      <c r="R166" s="386"/>
      <c r="S166" s="386"/>
      <c r="T166" s="1530">
        <v>0</v>
      </c>
      <c r="U166" s="1530">
        <v>0</v>
      </c>
      <c r="V166" s="1530">
        <v>0</v>
      </c>
      <c r="W166" s="1530">
        <v>0</v>
      </c>
      <c r="X166" s="1141">
        <v>5.54508007</v>
      </c>
      <c r="Y166" s="1141">
        <v>7.3</v>
      </c>
      <c r="Z166" s="1141">
        <v>9.1</v>
      </c>
      <c r="AA166" s="1141">
        <v>6.7774674904178838</v>
      </c>
      <c r="AB166" s="1530">
        <v>0</v>
      </c>
      <c r="AC166" s="1530">
        <v>0</v>
      </c>
      <c r="AD166" s="1530">
        <v>0</v>
      </c>
      <c r="AE166" s="1530">
        <v>0</v>
      </c>
      <c r="AF166" s="1530">
        <v>0</v>
      </c>
    </row>
    <row r="167" spans="2:32" outlineLevel="1">
      <c r="B167" s="650" t="s">
        <v>481</v>
      </c>
      <c r="C167" s="1713" t="s">
        <v>401</v>
      </c>
      <c r="D167" s="1714"/>
      <c r="E167" s="1714"/>
      <c r="F167" s="1714"/>
      <c r="G167" s="1714"/>
      <c r="H167" s="1714"/>
      <c r="I167" s="1714"/>
      <c r="J167" s="1714"/>
      <c r="K167" s="1714"/>
      <c r="L167" s="1714"/>
      <c r="M167" s="1714"/>
      <c r="N167" s="1714"/>
      <c r="O167" s="1714"/>
      <c r="P167" s="1714"/>
      <c r="Q167" s="1715"/>
      <c r="R167" s="386"/>
      <c r="T167" s="1530"/>
      <c r="U167" s="1531"/>
      <c r="V167" s="1531"/>
      <c r="W167" s="1531"/>
      <c r="X167" s="1142"/>
      <c r="Y167" s="1142"/>
      <c r="Z167" s="1142"/>
      <c r="AA167" s="1143"/>
      <c r="AB167" s="1144"/>
      <c r="AC167" s="1142"/>
      <c r="AD167" s="1142"/>
      <c r="AE167" s="1142"/>
      <c r="AF167" s="1145"/>
    </row>
    <row r="168" spans="2:32" s="357" customFormat="1">
      <c r="B168" s="403"/>
      <c r="C168" s="403"/>
      <c r="D168" s="389"/>
      <c r="E168" s="389"/>
      <c r="F168" s="393"/>
      <c r="G168" s="393"/>
      <c r="H168" s="393"/>
      <c r="I168" s="1504"/>
      <c r="J168" s="389"/>
      <c r="K168" s="389"/>
      <c r="L168" s="389"/>
      <c r="M168" s="389"/>
      <c r="N168" s="389"/>
      <c r="O168" s="389"/>
      <c r="P168" s="389"/>
      <c r="Q168" s="389"/>
      <c r="R168" s="389"/>
      <c r="S168" s="392"/>
      <c r="T168" s="1532">
        <f>SUM(T153:T167)</f>
        <v>0</v>
      </c>
      <c r="U168" s="1532">
        <f t="shared" ref="U168:AF168" si="7">SUM(U153:U167)</f>
        <v>0</v>
      </c>
      <c r="V168" s="1532">
        <f t="shared" si="7"/>
        <v>0</v>
      </c>
      <c r="W168" s="1532">
        <f t="shared" si="7"/>
        <v>0</v>
      </c>
      <c r="X168" s="1136">
        <f t="shared" si="7"/>
        <v>-330.70218304000002</v>
      </c>
      <c r="Y168" s="1136">
        <f t="shared" si="7"/>
        <v>-385.7</v>
      </c>
      <c r="Z168" s="1136">
        <f t="shared" si="7"/>
        <v>-454.29999999999995</v>
      </c>
      <c r="AA168" s="1136">
        <f t="shared" si="7"/>
        <v>-420.67260664589219</v>
      </c>
      <c r="AB168" s="1136">
        <f t="shared" si="7"/>
        <v>-114.01960318461873</v>
      </c>
      <c r="AC168" s="1136">
        <f t="shared" si="7"/>
        <v>-97.870882014095457</v>
      </c>
      <c r="AD168" s="1136">
        <f t="shared" si="7"/>
        <v>-91.765484298861082</v>
      </c>
      <c r="AE168" s="1136">
        <f t="shared" si="7"/>
        <v>-85.734186084944199</v>
      </c>
      <c r="AF168" s="1136">
        <f t="shared" si="7"/>
        <v>-79.737804330374743</v>
      </c>
    </row>
    <row r="169" spans="2:32" outlineLevel="1">
      <c r="B169" s="656" t="s">
        <v>287</v>
      </c>
      <c r="C169" s="1732" t="s">
        <v>483</v>
      </c>
      <c r="D169" s="1733"/>
      <c r="E169" s="1733"/>
      <c r="F169" s="1733"/>
      <c r="G169" s="1733"/>
      <c r="H169" s="1733"/>
      <c r="I169" s="1733"/>
      <c r="J169" s="1733"/>
      <c r="K169" s="1733"/>
      <c r="L169" s="1733"/>
      <c r="M169" s="1733"/>
      <c r="N169" s="1733"/>
      <c r="O169" s="1733"/>
      <c r="P169" s="1733"/>
      <c r="Q169" s="1734"/>
      <c r="R169" s="386"/>
      <c r="S169" s="398"/>
      <c r="T169" s="398"/>
      <c r="U169" s="398"/>
      <c r="V169" s="398"/>
      <c r="W169" s="398"/>
      <c r="X169" s="398"/>
      <c r="Y169" s="398"/>
      <c r="Z169" s="398"/>
      <c r="AA169" s="398"/>
      <c r="AB169" s="398"/>
      <c r="AC169" s="398"/>
      <c r="AD169" s="398"/>
      <c r="AE169" s="398"/>
      <c r="AF169" s="398"/>
    </row>
    <row r="170" spans="2:32" outlineLevel="1">
      <c r="B170" s="655" t="s">
        <v>471</v>
      </c>
      <c r="C170" s="1740"/>
      <c r="D170" s="1741"/>
      <c r="E170" s="1741"/>
      <c r="F170" s="1741"/>
      <c r="G170" s="1741"/>
      <c r="H170" s="1741"/>
      <c r="I170" s="1741"/>
      <c r="J170" s="1741"/>
      <c r="K170" s="1741"/>
      <c r="L170" s="1741"/>
      <c r="M170" s="1741"/>
      <c r="N170" s="1741"/>
      <c r="O170" s="1741"/>
      <c r="P170" s="1741"/>
      <c r="Q170" s="1742"/>
      <c r="R170" s="386"/>
      <c r="S170" s="399"/>
      <c r="X170" s="355"/>
      <c r="Y170" s="355"/>
      <c r="Z170" s="355"/>
      <c r="AA170" s="355"/>
      <c r="AB170" s="612"/>
      <c r="AC170" s="355"/>
      <c r="AD170" s="355"/>
      <c r="AE170" s="355"/>
      <c r="AF170" s="355"/>
    </row>
    <row r="171" spans="2:32" outlineLevel="1">
      <c r="B171" s="655" t="s">
        <v>474</v>
      </c>
      <c r="C171" s="1740"/>
      <c r="D171" s="1741"/>
      <c r="E171" s="1741"/>
      <c r="F171" s="1741"/>
      <c r="G171" s="1741"/>
      <c r="H171" s="1741"/>
      <c r="I171" s="1741"/>
      <c r="J171" s="1741"/>
      <c r="K171" s="1741"/>
      <c r="L171" s="1741"/>
      <c r="M171" s="1741"/>
      <c r="N171" s="1741"/>
      <c r="O171" s="1741"/>
      <c r="P171" s="1741"/>
      <c r="Q171" s="1742"/>
      <c r="R171" s="386"/>
      <c r="S171" s="399"/>
      <c r="X171" s="355"/>
      <c r="Y171" s="355"/>
      <c r="Z171" s="355"/>
      <c r="AA171" s="355"/>
      <c r="AB171" s="612"/>
      <c r="AC171" s="355"/>
      <c r="AD171" s="355"/>
      <c r="AE171" s="355"/>
      <c r="AF171" s="355"/>
    </row>
    <row r="172" spans="2:32" outlineLevel="1">
      <c r="B172" s="655" t="s">
        <v>475</v>
      </c>
      <c r="C172" s="1740"/>
      <c r="D172" s="1741"/>
      <c r="E172" s="1741"/>
      <c r="F172" s="1741"/>
      <c r="G172" s="1741"/>
      <c r="H172" s="1741"/>
      <c r="I172" s="1741"/>
      <c r="J172" s="1741"/>
      <c r="K172" s="1741"/>
      <c r="L172" s="1741"/>
      <c r="M172" s="1741"/>
      <c r="N172" s="1741"/>
      <c r="O172" s="1741"/>
      <c r="P172" s="1741"/>
      <c r="Q172" s="1742"/>
      <c r="R172" s="386"/>
      <c r="S172" s="399"/>
      <c r="X172" s="355"/>
      <c r="Y172" s="355"/>
      <c r="Z172" s="355"/>
      <c r="AA172" s="355"/>
      <c r="AB172" s="612"/>
      <c r="AC172" s="355"/>
      <c r="AD172" s="355"/>
      <c r="AE172" s="355"/>
      <c r="AF172" s="355"/>
    </row>
    <row r="173" spans="2:32" outlineLevel="1">
      <c r="B173" s="655" t="s">
        <v>476</v>
      </c>
      <c r="C173" s="1740"/>
      <c r="D173" s="1741"/>
      <c r="E173" s="1741"/>
      <c r="F173" s="1741"/>
      <c r="G173" s="1741"/>
      <c r="H173" s="1741"/>
      <c r="I173" s="1741"/>
      <c r="J173" s="1741"/>
      <c r="K173" s="1741"/>
      <c r="L173" s="1741"/>
      <c r="M173" s="1741"/>
      <c r="N173" s="1741"/>
      <c r="O173" s="1741"/>
      <c r="P173" s="1741"/>
      <c r="Q173" s="1742"/>
      <c r="R173" s="386"/>
      <c r="S173" s="399"/>
      <c r="X173" s="355"/>
      <c r="Y173" s="355"/>
      <c r="Z173" s="355"/>
      <c r="AA173" s="355"/>
      <c r="AB173" s="612"/>
      <c r="AC173" s="355"/>
      <c r="AD173" s="355"/>
      <c r="AE173" s="355"/>
      <c r="AF173" s="355"/>
    </row>
    <row r="174" spans="2:32" outlineLevel="1">
      <c r="B174" s="655" t="s">
        <v>477</v>
      </c>
      <c r="C174" s="1740"/>
      <c r="D174" s="1741"/>
      <c r="E174" s="1741"/>
      <c r="F174" s="1741"/>
      <c r="G174" s="1741"/>
      <c r="H174" s="1741"/>
      <c r="I174" s="1741"/>
      <c r="J174" s="1741"/>
      <c r="K174" s="1741"/>
      <c r="L174" s="1741"/>
      <c r="M174" s="1741"/>
      <c r="N174" s="1741"/>
      <c r="O174" s="1741"/>
      <c r="P174" s="1741"/>
      <c r="Q174" s="1742"/>
      <c r="R174" s="386"/>
      <c r="S174" s="399"/>
      <c r="X174" s="355"/>
      <c r="Y174" s="355"/>
      <c r="Z174" s="355"/>
      <c r="AA174" s="355"/>
      <c r="AB174" s="612"/>
      <c r="AC174" s="355"/>
      <c r="AD174" s="355"/>
      <c r="AE174" s="355"/>
      <c r="AF174" s="355"/>
    </row>
    <row r="175" spans="2:32" outlineLevel="1">
      <c r="B175" s="655" t="s">
        <v>478</v>
      </c>
      <c r="C175" s="1740"/>
      <c r="D175" s="1741"/>
      <c r="E175" s="1741"/>
      <c r="F175" s="1741"/>
      <c r="G175" s="1741"/>
      <c r="H175" s="1741"/>
      <c r="I175" s="1741"/>
      <c r="J175" s="1741"/>
      <c r="K175" s="1741"/>
      <c r="L175" s="1741"/>
      <c r="M175" s="1741"/>
      <c r="N175" s="1741"/>
      <c r="O175" s="1741"/>
      <c r="P175" s="1741"/>
      <c r="Q175" s="1742"/>
      <c r="R175" s="386"/>
      <c r="S175" s="399"/>
      <c r="X175" s="355"/>
      <c r="Y175" s="355"/>
      <c r="Z175" s="355"/>
      <c r="AA175" s="355"/>
      <c r="AB175" s="612"/>
      <c r="AC175" s="355"/>
      <c r="AD175" s="355"/>
      <c r="AE175" s="355"/>
      <c r="AF175" s="355"/>
    </row>
    <row r="176" spans="2:32" outlineLevel="1">
      <c r="B176" s="655" t="s">
        <v>479</v>
      </c>
      <c r="C176" s="1740"/>
      <c r="D176" s="1741"/>
      <c r="E176" s="1741"/>
      <c r="F176" s="1741"/>
      <c r="G176" s="1741"/>
      <c r="H176" s="1741"/>
      <c r="I176" s="1741"/>
      <c r="J176" s="1741"/>
      <c r="K176" s="1741"/>
      <c r="L176" s="1741"/>
      <c r="M176" s="1741"/>
      <c r="N176" s="1741"/>
      <c r="O176" s="1741"/>
      <c r="P176" s="1741"/>
      <c r="Q176" s="1742"/>
      <c r="R176" s="386"/>
      <c r="S176" s="399"/>
      <c r="X176" s="355"/>
      <c r="Y176" s="355"/>
      <c r="Z176" s="355"/>
      <c r="AA176" s="355"/>
      <c r="AB176" s="612"/>
      <c r="AC176" s="355"/>
      <c r="AD176" s="355"/>
      <c r="AE176" s="355"/>
      <c r="AF176" s="355"/>
    </row>
    <row r="177" spans="2:32" outlineLevel="1">
      <c r="B177" s="655" t="s">
        <v>480</v>
      </c>
      <c r="C177" s="1740"/>
      <c r="D177" s="1741"/>
      <c r="E177" s="1741"/>
      <c r="F177" s="1741"/>
      <c r="G177" s="1741"/>
      <c r="H177" s="1741"/>
      <c r="I177" s="1741"/>
      <c r="J177" s="1741"/>
      <c r="K177" s="1741"/>
      <c r="L177" s="1741"/>
      <c r="M177" s="1741"/>
      <c r="N177" s="1741"/>
      <c r="O177" s="1741"/>
      <c r="P177" s="1741"/>
      <c r="Q177" s="1742"/>
      <c r="R177" s="386"/>
      <c r="S177" s="399"/>
      <c r="X177" s="355"/>
      <c r="Y177" s="355"/>
      <c r="Z177" s="355"/>
      <c r="AA177" s="355"/>
      <c r="AB177" s="612"/>
      <c r="AC177" s="355"/>
      <c r="AD177" s="355"/>
      <c r="AE177" s="355"/>
      <c r="AF177" s="355"/>
    </row>
    <row r="178" spans="2:32" outlineLevel="1">
      <c r="B178" s="655" t="s">
        <v>484</v>
      </c>
      <c r="C178" s="1740"/>
      <c r="D178" s="1741"/>
      <c r="E178" s="1741"/>
      <c r="F178" s="1741"/>
      <c r="G178" s="1741"/>
      <c r="H178" s="1741"/>
      <c r="I178" s="1741"/>
      <c r="J178" s="1741"/>
      <c r="K178" s="1741"/>
      <c r="L178" s="1741"/>
      <c r="M178" s="1741"/>
      <c r="N178" s="1741"/>
      <c r="O178" s="1741"/>
      <c r="P178" s="1741"/>
      <c r="Q178" s="1742"/>
      <c r="R178" s="386"/>
      <c r="S178" s="399"/>
      <c r="X178" s="355"/>
      <c r="Y178" s="355"/>
      <c r="Z178" s="355"/>
      <c r="AA178" s="355"/>
      <c r="AB178" s="612"/>
      <c r="AC178" s="355"/>
      <c r="AD178" s="355"/>
      <c r="AE178" s="355"/>
      <c r="AF178" s="355"/>
    </row>
    <row r="179" spans="2:32" outlineLevel="1">
      <c r="B179" s="650" t="s">
        <v>481</v>
      </c>
      <c r="C179" s="1713" t="s">
        <v>401</v>
      </c>
      <c r="D179" s="1714"/>
      <c r="E179" s="1714"/>
      <c r="F179" s="1714"/>
      <c r="G179" s="1714"/>
      <c r="H179" s="1714"/>
      <c r="I179" s="1714"/>
      <c r="J179" s="1714"/>
      <c r="K179" s="1714"/>
      <c r="L179" s="1714"/>
      <c r="M179" s="1714"/>
      <c r="N179" s="1714"/>
      <c r="O179" s="1714"/>
      <c r="P179" s="1714"/>
      <c r="Q179" s="1715"/>
      <c r="R179" s="386"/>
      <c r="S179" s="399"/>
      <c r="X179" s="355"/>
      <c r="Y179" s="355"/>
      <c r="Z179" s="355"/>
      <c r="AA179" s="355"/>
      <c r="AB179" s="612"/>
      <c r="AC179" s="355"/>
      <c r="AD179" s="355"/>
      <c r="AE179" s="355"/>
      <c r="AF179" s="355"/>
    </row>
    <row r="180" spans="2:32">
      <c r="AB180" s="600"/>
    </row>
    <row r="181" spans="2:32" s="357" customFormat="1">
      <c r="B181" s="403"/>
      <c r="C181" s="403"/>
      <c r="D181" s="389"/>
      <c r="E181" s="389"/>
      <c r="F181" s="393"/>
      <c r="G181" s="393"/>
      <c r="H181" s="393"/>
      <c r="I181" s="393"/>
      <c r="J181" s="389"/>
      <c r="K181" s="389"/>
      <c r="L181" s="389"/>
      <c r="M181" s="389"/>
      <c r="N181" s="389"/>
      <c r="O181" s="389"/>
      <c r="P181" s="389"/>
      <c r="Q181" s="389"/>
      <c r="R181" s="389"/>
      <c r="S181" s="389"/>
      <c r="AB181" s="612"/>
    </row>
    <row r="182" spans="2:32">
      <c r="B182" s="638" t="s">
        <v>485</v>
      </c>
      <c r="C182" s="638"/>
      <c r="D182" s="397" t="s">
        <v>486</v>
      </c>
      <c r="E182" s="385"/>
      <c r="F182" s="386"/>
      <c r="G182" s="386"/>
      <c r="H182" s="386"/>
      <c r="I182" s="386"/>
      <c r="J182" s="364"/>
      <c r="K182" s="364"/>
      <c r="L182" s="364"/>
      <c r="M182" s="364"/>
      <c r="N182" s="364"/>
      <c r="O182" s="364"/>
      <c r="P182" s="364"/>
      <c r="Q182" s="364"/>
      <c r="R182" s="364"/>
      <c r="S182" s="364"/>
      <c r="T182" s="358"/>
      <c r="U182" s="358"/>
      <c r="V182" s="358"/>
      <c r="W182" s="358"/>
      <c r="AA182" s="358"/>
      <c r="AB182" s="619"/>
      <c r="AC182" s="358"/>
      <c r="AD182" s="358"/>
      <c r="AE182" s="358"/>
    </row>
    <row r="183" spans="2:32" outlineLevel="1">
      <c r="B183" s="639"/>
      <c r="C183" s="639"/>
      <c r="D183" s="360"/>
      <c r="E183" s="360"/>
      <c r="F183" s="360"/>
      <c r="G183" s="360"/>
      <c r="H183" s="360"/>
      <c r="I183" s="360"/>
      <c r="J183" s="1688"/>
      <c r="K183" s="1688"/>
      <c r="L183" s="1688"/>
      <c r="M183" s="1688"/>
      <c r="N183" s="1688"/>
      <c r="O183" s="1688"/>
      <c r="P183" s="1688"/>
      <c r="Q183" s="1688"/>
      <c r="R183" s="1689"/>
      <c r="S183" s="400"/>
      <c r="X183" s="355"/>
      <c r="Y183" s="355"/>
      <c r="Z183" s="355"/>
      <c r="AA183" s="355"/>
      <c r="AB183" s="612"/>
      <c r="AC183" s="355"/>
      <c r="AD183" s="355"/>
      <c r="AE183" s="355"/>
      <c r="AF183" s="355"/>
    </row>
    <row r="184" spans="2:32" s="1208" customFormat="1" ht="32.25" customHeight="1" outlineLevel="1">
      <c r="B184" s="1210"/>
      <c r="C184" s="706" t="s">
        <v>762</v>
      </c>
      <c r="D184" s="684" t="s">
        <v>404</v>
      </c>
      <c r="E184" s="675" t="s">
        <v>405</v>
      </c>
      <c r="F184" s="1706" t="s">
        <v>459</v>
      </c>
      <c r="G184" s="675" t="s">
        <v>460</v>
      </c>
      <c r="H184" s="684" t="s">
        <v>461</v>
      </c>
      <c r="I184" s="675" t="s">
        <v>462</v>
      </c>
      <c r="J184" s="706" t="s">
        <v>463</v>
      </c>
      <c r="K184" s="675" t="s">
        <v>460</v>
      </c>
      <c r="L184" s="684" t="s">
        <v>460</v>
      </c>
      <c r="M184" s="675" t="s">
        <v>460</v>
      </c>
      <c r="N184" s="684" t="s">
        <v>464</v>
      </c>
      <c r="O184" s="675" t="s">
        <v>464</v>
      </c>
      <c r="P184" s="684" t="s">
        <v>464</v>
      </c>
      <c r="Q184" s="676" t="s">
        <v>438</v>
      </c>
      <c r="R184" s="891"/>
      <c r="S184" s="891"/>
      <c r="AB184" s="1209"/>
    </row>
    <row r="185" spans="2:32" s="1235" customFormat="1" ht="53.25" customHeight="1" outlineLevel="1">
      <c r="B185" s="1228" t="s">
        <v>287</v>
      </c>
      <c r="C185" s="1213"/>
      <c r="D185" s="1213" t="s">
        <v>414</v>
      </c>
      <c r="E185" s="1214" t="s">
        <v>414</v>
      </c>
      <c r="F185" s="1707"/>
      <c r="G185" s="1215" t="s">
        <v>465</v>
      </c>
      <c r="H185" s="1216" t="s">
        <v>465</v>
      </c>
      <c r="I185" s="1217" t="s">
        <v>288</v>
      </c>
      <c r="J185" s="1216" t="s">
        <v>466</v>
      </c>
      <c r="K185" s="1215" t="s">
        <v>467</v>
      </c>
      <c r="L185" s="1218" t="s">
        <v>468</v>
      </c>
      <c r="M185" s="1219" t="s">
        <v>469</v>
      </c>
      <c r="N185" s="1216" t="s">
        <v>467</v>
      </c>
      <c r="O185" s="1219" t="s">
        <v>470</v>
      </c>
      <c r="P185" s="1218" t="s">
        <v>469</v>
      </c>
      <c r="Q185" s="1220" t="s">
        <v>423</v>
      </c>
      <c r="R185" s="1229"/>
      <c r="S185" s="1229"/>
      <c r="T185" s="1230" t="s">
        <v>288</v>
      </c>
      <c r="U185" s="1231" t="s">
        <v>288</v>
      </c>
      <c r="V185" s="1231" t="s">
        <v>288</v>
      </c>
      <c r="W185" s="1231" t="s">
        <v>288</v>
      </c>
      <c r="X185" s="1231" t="s">
        <v>288</v>
      </c>
      <c r="Y185" s="1231" t="s">
        <v>288</v>
      </c>
      <c r="Z185" s="1231" t="s">
        <v>288</v>
      </c>
      <c r="AA185" s="1232" t="s">
        <v>288</v>
      </c>
      <c r="AB185" s="1233" t="s">
        <v>288</v>
      </c>
      <c r="AC185" s="1231" t="s">
        <v>288</v>
      </c>
      <c r="AD185" s="1231" t="s">
        <v>288</v>
      </c>
      <c r="AE185" s="1231" t="s">
        <v>288</v>
      </c>
      <c r="AF185" s="1234" t="s">
        <v>288</v>
      </c>
    </row>
    <row r="186" spans="2:32" outlineLevel="1">
      <c r="B186" s="655" t="s">
        <v>487</v>
      </c>
      <c r="C186" s="672" t="s">
        <v>1220</v>
      </c>
      <c r="D186" s="672">
        <v>40311</v>
      </c>
      <c r="E186" s="672">
        <v>52635</v>
      </c>
      <c r="F186" s="1496" t="s">
        <v>1221</v>
      </c>
      <c r="G186" s="645" t="s">
        <v>678</v>
      </c>
      <c r="H186" s="645" t="s">
        <v>678</v>
      </c>
      <c r="I186" s="1497">
        <v>-10.244999999999999</v>
      </c>
      <c r="J186" s="701" t="s">
        <v>1180</v>
      </c>
      <c r="K186" s="709" t="s">
        <v>1087</v>
      </c>
      <c r="L186" s="702">
        <v>7.1249999999999994E-2</v>
      </c>
      <c r="M186" s="702" t="s">
        <v>1181</v>
      </c>
      <c r="N186" s="703" t="s">
        <v>418</v>
      </c>
      <c r="O186" s="704">
        <v>3.0324E-2</v>
      </c>
      <c r="P186" s="705" t="s">
        <v>1182</v>
      </c>
      <c r="Q186" s="652" t="s">
        <v>473</v>
      </c>
      <c r="R186" s="400"/>
      <c r="S186" s="400"/>
      <c r="T186" s="1534">
        <v>0</v>
      </c>
      <c r="U186" s="1534">
        <v>0</v>
      </c>
      <c r="V186" s="1534">
        <v>0</v>
      </c>
      <c r="W186" s="1534">
        <v>0</v>
      </c>
      <c r="X186" s="1151">
        <v>-5.1799519099999998</v>
      </c>
      <c r="Y186" s="1151">
        <v>-5.2</v>
      </c>
      <c r="Z186" s="1534">
        <v>0</v>
      </c>
      <c r="AA186" s="1534">
        <v>0</v>
      </c>
      <c r="AB186" s="1534">
        <v>0</v>
      </c>
      <c r="AC186" s="1534">
        <v>0</v>
      </c>
      <c r="AD186" s="1534">
        <v>0</v>
      </c>
      <c r="AE186" s="1534">
        <v>0</v>
      </c>
      <c r="AF186" s="1534">
        <v>0</v>
      </c>
    </row>
    <row r="187" spans="2:32" outlineLevel="1">
      <c r="B187" s="655" t="s">
        <v>488</v>
      </c>
      <c r="C187" s="672" t="s">
        <v>1222</v>
      </c>
      <c r="D187" s="672">
        <v>40401</v>
      </c>
      <c r="E187" s="672">
        <v>52635</v>
      </c>
      <c r="F187" s="1496" t="s">
        <v>1223</v>
      </c>
      <c r="G187" s="645" t="s">
        <v>678</v>
      </c>
      <c r="H187" s="645" t="s">
        <v>678</v>
      </c>
      <c r="I187" s="1497">
        <v>-10.244999999999999</v>
      </c>
      <c r="J187" s="701" t="s">
        <v>1224</v>
      </c>
      <c r="K187" s="709" t="s">
        <v>418</v>
      </c>
      <c r="L187" s="702">
        <v>2.8725000000000001E-2</v>
      </c>
      <c r="M187" s="702" t="s">
        <v>1182</v>
      </c>
      <c r="N187" s="703" t="s">
        <v>1087</v>
      </c>
      <c r="O187" s="704">
        <v>7.1249999999999994E-2</v>
      </c>
      <c r="P187" s="705" t="s">
        <v>1181</v>
      </c>
      <c r="Q187" s="652" t="s">
        <v>473</v>
      </c>
      <c r="R187" s="400"/>
      <c r="S187" s="400"/>
      <c r="T187" s="1534">
        <v>0</v>
      </c>
      <c r="U187" s="1534">
        <v>0</v>
      </c>
      <c r="V187" s="1534">
        <v>0</v>
      </c>
      <c r="W187" s="1534">
        <v>0</v>
      </c>
      <c r="X187" s="1151">
        <v>5.5069306399999993</v>
      </c>
      <c r="Y187" s="1151">
        <v>5.5</v>
      </c>
      <c r="Z187" s="1534">
        <v>0</v>
      </c>
      <c r="AA187" s="1534">
        <v>0</v>
      </c>
      <c r="AB187" s="1534">
        <v>0</v>
      </c>
      <c r="AC187" s="1534">
        <v>0</v>
      </c>
      <c r="AD187" s="1534">
        <v>0</v>
      </c>
      <c r="AE187" s="1534">
        <v>0</v>
      </c>
      <c r="AF187" s="1534">
        <v>0</v>
      </c>
    </row>
    <row r="188" spans="2:32" outlineLevel="1">
      <c r="B188" s="655" t="s">
        <v>489</v>
      </c>
      <c r="C188" s="672" t="s">
        <v>1088</v>
      </c>
      <c r="D188" s="672">
        <v>38373</v>
      </c>
      <c r="E188" s="672">
        <v>45835</v>
      </c>
      <c r="F188" s="1496" t="s">
        <v>1225</v>
      </c>
      <c r="G188" s="645" t="s">
        <v>678</v>
      </c>
      <c r="H188" s="645" t="s">
        <v>678</v>
      </c>
      <c r="I188" s="1497">
        <v>-24</v>
      </c>
      <c r="J188" s="701" t="s">
        <v>1180</v>
      </c>
      <c r="K188" s="709" t="s">
        <v>1087</v>
      </c>
      <c r="L188" s="702">
        <v>8.7499999999999994E-2</v>
      </c>
      <c r="M188" s="702" t="s">
        <v>1181</v>
      </c>
      <c r="N188" s="703" t="s">
        <v>418</v>
      </c>
      <c r="O188" s="704">
        <v>3.8120000000000001E-2</v>
      </c>
      <c r="P188" s="705" t="s">
        <v>1182</v>
      </c>
      <c r="Q188" s="652" t="s">
        <v>1226</v>
      </c>
      <c r="R188" s="400"/>
      <c r="S188" s="400"/>
      <c r="T188" s="1534">
        <v>0</v>
      </c>
      <c r="U188" s="1534">
        <v>0</v>
      </c>
      <c r="V188" s="1534">
        <v>0</v>
      </c>
      <c r="W188" s="1534">
        <v>0</v>
      </c>
      <c r="X188" s="1534">
        <v>0</v>
      </c>
      <c r="Y188" s="1534">
        <v>0</v>
      </c>
      <c r="Z188" s="1534">
        <v>0</v>
      </c>
      <c r="AA188" s="1534">
        <v>0</v>
      </c>
      <c r="AB188" s="1534">
        <v>0</v>
      </c>
      <c r="AC188" s="1534">
        <v>0</v>
      </c>
      <c r="AD188" s="1534">
        <v>0</v>
      </c>
      <c r="AE188" s="1534">
        <v>0</v>
      </c>
      <c r="AF188" s="1534">
        <v>0</v>
      </c>
    </row>
    <row r="189" spans="2:32" outlineLevel="1">
      <c r="B189" s="655" t="s">
        <v>490</v>
      </c>
      <c r="C189" s="672" t="s">
        <v>1227</v>
      </c>
      <c r="D189" s="672">
        <v>38810</v>
      </c>
      <c r="E189" s="672">
        <v>45835</v>
      </c>
      <c r="F189" s="1496" t="s">
        <v>1228</v>
      </c>
      <c r="G189" s="645" t="s">
        <v>678</v>
      </c>
      <c r="H189" s="645" t="s">
        <v>678</v>
      </c>
      <c r="I189" s="1497">
        <v>-20</v>
      </c>
      <c r="J189" s="701" t="s">
        <v>1180</v>
      </c>
      <c r="K189" s="709" t="s">
        <v>1087</v>
      </c>
      <c r="L189" s="702">
        <v>8.7499999999999994E-2</v>
      </c>
      <c r="M189" s="702" t="s">
        <v>1181</v>
      </c>
      <c r="N189" s="703" t="s">
        <v>418</v>
      </c>
      <c r="O189" s="704">
        <v>4.0869999999999997E-2</v>
      </c>
      <c r="P189" s="705" t="s">
        <v>1182</v>
      </c>
      <c r="Q189" s="652" t="s">
        <v>1229</v>
      </c>
      <c r="R189" s="400"/>
      <c r="S189" s="400"/>
      <c r="T189" s="1534">
        <v>0</v>
      </c>
      <c r="U189" s="1534">
        <v>0</v>
      </c>
      <c r="V189" s="1534">
        <v>0</v>
      </c>
      <c r="W189" s="1534">
        <v>0</v>
      </c>
      <c r="X189" s="1151">
        <v>-5.4256792899999997</v>
      </c>
      <c r="Y189" s="1151">
        <v>-5.3</v>
      </c>
      <c r="Z189" s="1151">
        <v>-4.2</v>
      </c>
      <c r="AA189" s="1151">
        <v>-3.5528761233490953</v>
      </c>
      <c r="AB189" s="1151">
        <v>-2.8812168650090095</v>
      </c>
      <c r="AC189" s="1151">
        <v>-2.2045374205866644</v>
      </c>
      <c r="AD189" s="1151">
        <v>-1.5454706491000842</v>
      </c>
      <c r="AE189" s="1151">
        <v>-0.89465148027885122</v>
      </c>
      <c r="AF189" s="1534">
        <v>0</v>
      </c>
    </row>
    <row r="190" spans="2:32" outlineLevel="1">
      <c r="B190" s="655" t="s">
        <v>491</v>
      </c>
      <c r="C190" s="672" t="s">
        <v>1230</v>
      </c>
      <c r="D190" s="672">
        <v>42654</v>
      </c>
      <c r="E190" s="672">
        <v>45835</v>
      </c>
      <c r="F190" s="1496" t="s">
        <v>1231</v>
      </c>
      <c r="G190" s="645" t="s">
        <v>678</v>
      </c>
      <c r="H190" s="645" t="s">
        <v>678</v>
      </c>
      <c r="I190" s="1497">
        <v>-4</v>
      </c>
      <c r="J190" s="701" t="s">
        <v>1224</v>
      </c>
      <c r="K190" s="709" t="s">
        <v>418</v>
      </c>
      <c r="L190" s="702">
        <v>7.8240000000000004E-2</v>
      </c>
      <c r="M190" s="702" t="s">
        <v>1182</v>
      </c>
      <c r="N190" s="703" t="s">
        <v>1087</v>
      </c>
      <c r="O190" s="704">
        <v>8.7499999999999994E-2</v>
      </c>
      <c r="P190" s="705" t="s">
        <v>1181</v>
      </c>
      <c r="Q190" s="652" t="s">
        <v>1232</v>
      </c>
      <c r="R190" s="400"/>
      <c r="S190" s="400"/>
      <c r="T190" s="1534">
        <v>0</v>
      </c>
      <c r="U190" s="1534">
        <v>0</v>
      </c>
      <c r="V190" s="1534">
        <v>0</v>
      </c>
      <c r="W190" s="1534">
        <v>0</v>
      </c>
      <c r="X190" s="1151">
        <v>3.2956959999999993E-2</v>
      </c>
      <c r="Y190" s="1151">
        <v>0.1</v>
      </c>
      <c r="Z190" s="1534">
        <v>0</v>
      </c>
      <c r="AA190" s="1534">
        <v>0</v>
      </c>
      <c r="AB190" s="1534">
        <v>0</v>
      </c>
      <c r="AC190" s="1534">
        <v>0</v>
      </c>
      <c r="AD190" s="1534">
        <v>0</v>
      </c>
      <c r="AE190" s="1534">
        <v>0</v>
      </c>
      <c r="AF190" s="1534">
        <v>0</v>
      </c>
    </row>
    <row r="191" spans="2:32" outlineLevel="1">
      <c r="B191" s="655" t="s">
        <v>492</v>
      </c>
      <c r="C191" s="672" t="s">
        <v>1233</v>
      </c>
      <c r="D191" s="672">
        <v>40310</v>
      </c>
      <c r="E191" s="672">
        <v>47028</v>
      </c>
      <c r="F191" s="1496" t="s">
        <v>1234</v>
      </c>
      <c r="G191" s="645" t="s">
        <v>678</v>
      </c>
      <c r="H191" s="645" t="s">
        <v>678</v>
      </c>
      <c r="I191" s="1497">
        <v>-50</v>
      </c>
      <c r="J191" s="701" t="s">
        <v>1180</v>
      </c>
      <c r="K191" s="709" t="s">
        <v>1087</v>
      </c>
      <c r="L191" s="702">
        <v>6.2E-2</v>
      </c>
      <c r="M191" s="702" t="s">
        <v>1181</v>
      </c>
      <c r="N191" s="703" t="s">
        <v>418</v>
      </c>
      <c r="O191" s="704">
        <v>2.0975000000000001E-2</v>
      </c>
      <c r="P191" s="705" t="s">
        <v>1182</v>
      </c>
      <c r="Q191" s="652" t="s">
        <v>1232</v>
      </c>
      <c r="R191" s="400"/>
      <c r="S191" s="400"/>
      <c r="T191" s="1534">
        <v>0</v>
      </c>
      <c r="U191" s="1534">
        <v>0</v>
      </c>
      <c r="V191" s="1534">
        <v>0</v>
      </c>
      <c r="W191" s="1534">
        <v>0</v>
      </c>
      <c r="X191" s="1151">
        <v>-13.23068394</v>
      </c>
      <c r="Y191" s="1151">
        <v>-13.6</v>
      </c>
      <c r="Z191" s="1151">
        <v>-15.2</v>
      </c>
      <c r="AA191" s="1151">
        <v>-13.42409993189964</v>
      </c>
      <c r="AB191" s="1151">
        <v>-11.602784721892551</v>
      </c>
      <c r="AC191" s="1151">
        <v>-9.7585517085958511</v>
      </c>
      <c r="AD191" s="1151">
        <v>-7.984334616812391</v>
      </c>
      <c r="AE191" s="1151">
        <v>-6.2322415723321214</v>
      </c>
      <c r="AF191" s="1151">
        <v>-4.4926979598046515</v>
      </c>
    </row>
    <row r="192" spans="2:32" outlineLevel="1">
      <c r="B192" s="655" t="s">
        <v>493</v>
      </c>
      <c r="C192" s="672" t="s">
        <v>1235</v>
      </c>
      <c r="D192" s="672">
        <v>40401</v>
      </c>
      <c r="E192" s="672">
        <v>47028</v>
      </c>
      <c r="F192" s="1496" t="s">
        <v>1236</v>
      </c>
      <c r="G192" s="645" t="s">
        <v>678</v>
      </c>
      <c r="H192" s="645" t="s">
        <v>678</v>
      </c>
      <c r="I192" s="1497">
        <v>-50</v>
      </c>
      <c r="J192" s="701" t="s">
        <v>1215</v>
      </c>
      <c r="K192" s="709" t="s">
        <v>418</v>
      </c>
      <c r="L192" s="702">
        <v>2.0750000000000001E-2</v>
      </c>
      <c r="M192" s="702" t="s">
        <v>1182</v>
      </c>
      <c r="N192" s="703" t="s">
        <v>1087</v>
      </c>
      <c r="O192" s="704">
        <v>6.2E-2</v>
      </c>
      <c r="P192" s="705" t="s">
        <v>1181</v>
      </c>
      <c r="Q192" s="652" t="s">
        <v>1237</v>
      </c>
      <c r="R192" s="400"/>
      <c r="S192" s="400"/>
      <c r="T192" s="1534">
        <v>0</v>
      </c>
      <c r="U192" s="1534">
        <v>0</v>
      </c>
      <c r="V192" s="1534">
        <v>0</v>
      </c>
      <c r="W192" s="1534">
        <v>0</v>
      </c>
      <c r="X192" s="1151">
        <v>13.575803370000001</v>
      </c>
      <c r="Y192" s="1151">
        <v>13.9</v>
      </c>
      <c r="Z192" s="1151">
        <v>15.4</v>
      </c>
      <c r="AA192" s="1151">
        <v>13.612911573512541</v>
      </c>
      <c r="AB192" s="1151">
        <v>11.780346359584861</v>
      </c>
      <c r="AC192" s="1151">
        <v>9.9248633543650815</v>
      </c>
      <c r="AD192" s="1151">
        <v>8.1393654406375209</v>
      </c>
      <c r="AE192" s="1151">
        <v>6.3760223961782607</v>
      </c>
      <c r="AF192" s="1151">
        <v>4.6252287836507904</v>
      </c>
    </row>
    <row r="193" spans="2:32" outlineLevel="1">
      <c r="B193" s="655" t="s">
        <v>494</v>
      </c>
      <c r="C193" s="672" t="s">
        <v>1238</v>
      </c>
      <c r="D193" s="672">
        <v>41390</v>
      </c>
      <c r="E193" s="672">
        <v>47028</v>
      </c>
      <c r="F193" s="1496" t="s">
        <v>1239</v>
      </c>
      <c r="G193" s="645" t="s">
        <v>678</v>
      </c>
      <c r="H193" s="645" t="s">
        <v>678</v>
      </c>
      <c r="I193" s="1497">
        <v>-50</v>
      </c>
      <c r="J193" s="701" t="s">
        <v>1180</v>
      </c>
      <c r="K193" s="709" t="s">
        <v>1087</v>
      </c>
      <c r="L193" s="702">
        <v>6.2E-2</v>
      </c>
      <c r="M193" s="702" t="s">
        <v>1181</v>
      </c>
      <c r="N193" s="703" t="s">
        <v>418</v>
      </c>
      <c r="O193" s="704">
        <v>3.78E-2</v>
      </c>
      <c r="P193" s="705" t="s">
        <v>1182</v>
      </c>
      <c r="Q193" s="652" t="s">
        <v>1219</v>
      </c>
      <c r="R193" s="400"/>
      <c r="S193" s="400"/>
      <c r="T193" s="1534">
        <v>0</v>
      </c>
      <c r="U193" s="1534">
        <v>0</v>
      </c>
      <c r="V193" s="1534">
        <v>0</v>
      </c>
      <c r="W193" s="1534">
        <v>0</v>
      </c>
      <c r="X193" s="1151">
        <v>-4.9430041999999998</v>
      </c>
      <c r="Y193" s="1151">
        <v>-5.9</v>
      </c>
      <c r="Z193" s="1534">
        <v>0</v>
      </c>
      <c r="AA193" s="1534">
        <v>0</v>
      </c>
      <c r="AB193" s="1534">
        <v>0</v>
      </c>
      <c r="AC193" s="1534">
        <v>0</v>
      </c>
      <c r="AD193" s="1534">
        <v>0</v>
      </c>
      <c r="AE193" s="1534">
        <v>0</v>
      </c>
      <c r="AF193" s="1534">
        <v>0</v>
      </c>
    </row>
    <row r="194" spans="2:32" outlineLevel="1">
      <c r="B194" s="655" t="s">
        <v>497</v>
      </c>
      <c r="C194" s="672" t="s">
        <v>1240</v>
      </c>
      <c r="D194" s="672">
        <v>41505</v>
      </c>
      <c r="E194" s="672">
        <v>47028</v>
      </c>
      <c r="F194" s="1496" t="s">
        <v>1241</v>
      </c>
      <c r="G194" s="645" t="s">
        <v>678</v>
      </c>
      <c r="H194" s="645" t="s">
        <v>678</v>
      </c>
      <c r="I194" s="1497">
        <v>-50</v>
      </c>
      <c r="J194" s="701" t="s">
        <v>1215</v>
      </c>
      <c r="K194" s="709" t="s">
        <v>418</v>
      </c>
      <c r="L194" s="702">
        <v>3.3419999999999998E-2</v>
      </c>
      <c r="M194" s="702" t="s">
        <v>1182</v>
      </c>
      <c r="N194" s="703" t="s">
        <v>1087</v>
      </c>
      <c r="O194" s="704">
        <v>6.2E-2</v>
      </c>
      <c r="P194" s="705" t="s">
        <v>1181</v>
      </c>
      <c r="Q194" s="652" t="s">
        <v>1219</v>
      </c>
      <c r="R194" s="427"/>
      <c r="S194" s="427"/>
      <c r="T194" s="1534">
        <v>0</v>
      </c>
      <c r="U194" s="1534">
        <v>0</v>
      </c>
      <c r="V194" s="1534">
        <v>0</v>
      </c>
      <c r="W194" s="1534">
        <v>0</v>
      </c>
      <c r="X194" s="1151">
        <v>7.1858031100000002</v>
      </c>
      <c r="Y194" s="1151">
        <v>8</v>
      </c>
      <c r="Z194" s="1534">
        <v>0</v>
      </c>
      <c r="AA194" s="1534">
        <v>0</v>
      </c>
      <c r="AB194" s="1534">
        <v>0</v>
      </c>
      <c r="AC194" s="1534">
        <v>0</v>
      </c>
      <c r="AD194" s="1534">
        <v>0</v>
      </c>
      <c r="AE194" s="1534">
        <v>0</v>
      </c>
      <c r="AF194" s="1534">
        <v>0</v>
      </c>
    </row>
    <row r="195" spans="2:32" outlineLevel="1">
      <c r="B195" s="655" t="s">
        <v>911</v>
      </c>
      <c r="C195" s="672" t="s">
        <v>1242</v>
      </c>
      <c r="D195" s="672">
        <v>39338</v>
      </c>
      <c r="E195" s="672">
        <v>45642</v>
      </c>
      <c r="F195" s="1496" t="s">
        <v>1243</v>
      </c>
      <c r="G195" s="645" t="s">
        <v>678</v>
      </c>
      <c r="H195" s="645" t="s">
        <v>678</v>
      </c>
      <c r="I195" s="1497">
        <v>-20</v>
      </c>
      <c r="J195" s="701" t="s">
        <v>1180</v>
      </c>
      <c r="K195" s="709" t="s">
        <v>1087</v>
      </c>
      <c r="L195" s="702">
        <v>7.0000000000000007E-2</v>
      </c>
      <c r="M195" s="702" t="s">
        <v>1181</v>
      </c>
      <c r="N195" s="703" t="s">
        <v>418</v>
      </c>
      <c r="O195" s="704">
        <v>2.6519999999999998E-2</v>
      </c>
      <c r="P195" s="705" t="s">
        <v>1182</v>
      </c>
      <c r="Q195" s="652" t="s">
        <v>1237</v>
      </c>
      <c r="R195" s="1481"/>
      <c r="S195" s="1481"/>
      <c r="T195" s="1534">
        <v>0</v>
      </c>
      <c r="U195" s="1534">
        <v>0</v>
      </c>
      <c r="V195" s="1534">
        <v>0</v>
      </c>
      <c r="W195" s="1534">
        <v>0</v>
      </c>
      <c r="X195" s="1151">
        <v>-3.94498909</v>
      </c>
      <c r="Y195" s="1151">
        <v>-3.8</v>
      </c>
      <c r="Z195" s="1151">
        <v>-3.7</v>
      </c>
      <c r="AA195" s="1151">
        <v>-2.9519265805744714</v>
      </c>
      <c r="AB195" s="1151">
        <v>-2.1756424571129336</v>
      </c>
      <c r="AC195" s="1151">
        <v>-1.3925321044206256</v>
      </c>
      <c r="AD195" s="1151">
        <v>-0.63099013639864754</v>
      </c>
      <c r="AE195" s="1534">
        <v>0</v>
      </c>
      <c r="AF195" s="1534">
        <v>0</v>
      </c>
    </row>
    <row r="196" spans="2:32" outlineLevel="1">
      <c r="B196" s="655" t="s">
        <v>912</v>
      </c>
      <c r="C196" s="672" t="s">
        <v>1088</v>
      </c>
      <c r="D196" s="672">
        <v>39336</v>
      </c>
      <c r="E196" s="672">
        <v>45642</v>
      </c>
      <c r="F196" s="1496" t="s">
        <v>1244</v>
      </c>
      <c r="G196" s="645" t="s">
        <v>678</v>
      </c>
      <c r="H196" s="645" t="s">
        <v>678</v>
      </c>
      <c r="I196" s="1497">
        <v>-24</v>
      </c>
      <c r="J196" s="701" t="s">
        <v>1180</v>
      </c>
      <c r="K196" s="709" t="s">
        <v>1087</v>
      </c>
      <c r="L196" s="702">
        <v>7.0000000000000007E-2</v>
      </c>
      <c r="M196" s="702" t="s">
        <v>1181</v>
      </c>
      <c r="N196" s="703" t="s">
        <v>418</v>
      </c>
      <c r="O196" s="704">
        <v>2.052E-2</v>
      </c>
      <c r="P196" s="705" t="s">
        <v>1182</v>
      </c>
      <c r="Q196" s="652" t="s">
        <v>1226</v>
      </c>
      <c r="R196" s="1481"/>
      <c r="S196" s="1481"/>
      <c r="T196" s="1534">
        <v>0</v>
      </c>
      <c r="U196" s="1534">
        <v>0</v>
      </c>
      <c r="V196" s="1534">
        <v>0</v>
      </c>
      <c r="W196" s="1534">
        <v>0</v>
      </c>
      <c r="X196" s="1534">
        <v>0</v>
      </c>
      <c r="Y196" s="1534">
        <v>0</v>
      </c>
      <c r="Z196" s="1534">
        <v>0</v>
      </c>
      <c r="AA196" s="1534">
        <v>0</v>
      </c>
      <c r="AB196" s="1534">
        <v>0</v>
      </c>
      <c r="AC196" s="1534">
        <v>0</v>
      </c>
      <c r="AD196" s="1534">
        <v>0</v>
      </c>
      <c r="AE196" s="1534">
        <v>0</v>
      </c>
      <c r="AF196" s="1534">
        <v>0</v>
      </c>
    </row>
    <row r="197" spans="2:32" outlineLevel="1">
      <c r="B197" s="655" t="s">
        <v>913</v>
      </c>
      <c r="C197" s="672" t="s">
        <v>1245</v>
      </c>
      <c r="D197" s="672">
        <v>39906</v>
      </c>
      <c r="E197" s="672">
        <v>45642</v>
      </c>
      <c r="F197" s="1496" t="s">
        <v>1246</v>
      </c>
      <c r="G197" s="645" t="s">
        <v>678</v>
      </c>
      <c r="H197" s="645" t="s">
        <v>678</v>
      </c>
      <c r="I197" s="1497">
        <v>-45</v>
      </c>
      <c r="J197" s="701" t="s">
        <v>1180</v>
      </c>
      <c r="K197" s="709" t="s">
        <v>1087</v>
      </c>
      <c r="L197" s="702">
        <v>7.0000000000000007E-2</v>
      </c>
      <c r="M197" s="702" t="s">
        <v>1181</v>
      </c>
      <c r="N197" s="703" t="s">
        <v>418</v>
      </c>
      <c r="O197" s="704">
        <v>2.9274999999999999E-2</v>
      </c>
      <c r="P197" s="705" t="s">
        <v>1182</v>
      </c>
      <c r="Q197" s="652" t="s">
        <v>1237</v>
      </c>
      <c r="R197" s="1481"/>
      <c r="S197" s="1481"/>
      <c r="T197" s="1534">
        <v>0</v>
      </c>
      <c r="U197" s="1534">
        <v>0</v>
      </c>
      <c r="V197" s="1534">
        <v>0</v>
      </c>
      <c r="W197" s="1534">
        <v>0</v>
      </c>
      <c r="X197" s="1151">
        <v>-8.0492184200000008</v>
      </c>
      <c r="Y197" s="1151">
        <v>-7.7</v>
      </c>
      <c r="Z197" s="1151">
        <v>-7.8</v>
      </c>
      <c r="AA197" s="1151">
        <v>-6.2404701524464095</v>
      </c>
      <c r="AB197" s="1151">
        <v>-4.617805871677179</v>
      </c>
      <c r="AC197" s="1151">
        <v>-2.979782562061799</v>
      </c>
      <c r="AD197" s="1151">
        <v>-1.3906277718969591</v>
      </c>
      <c r="AE197" s="1534">
        <v>0</v>
      </c>
      <c r="AF197" s="1534">
        <v>0</v>
      </c>
    </row>
    <row r="198" spans="2:32" outlineLevel="1">
      <c r="B198" s="655" t="s">
        <v>914</v>
      </c>
      <c r="C198" s="672" t="s">
        <v>1088</v>
      </c>
      <c r="D198" s="672">
        <v>40308</v>
      </c>
      <c r="E198" s="672">
        <v>45642</v>
      </c>
      <c r="F198" s="1496" t="s">
        <v>1247</v>
      </c>
      <c r="G198" s="645" t="s">
        <v>678</v>
      </c>
      <c r="H198" s="645" t="s">
        <v>678</v>
      </c>
      <c r="I198" s="1497">
        <v>-50</v>
      </c>
      <c r="J198" s="701" t="s">
        <v>1180</v>
      </c>
      <c r="K198" s="709" t="s">
        <v>1087</v>
      </c>
      <c r="L198" s="702">
        <v>7.0000000000000007E-2</v>
      </c>
      <c r="M198" s="702" t="s">
        <v>1181</v>
      </c>
      <c r="N198" s="703" t="s">
        <v>418</v>
      </c>
      <c r="O198" s="704">
        <v>2.8475E-2</v>
      </c>
      <c r="P198" s="705" t="s">
        <v>1182</v>
      </c>
      <c r="Q198" s="652" t="s">
        <v>1226</v>
      </c>
      <c r="R198" s="1481"/>
      <c r="S198" s="1481"/>
      <c r="T198" s="1534">
        <v>0</v>
      </c>
      <c r="U198" s="1534">
        <v>0</v>
      </c>
      <c r="V198" s="1534">
        <v>0</v>
      </c>
      <c r="W198" s="1534">
        <v>0</v>
      </c>
      <c r="X198" s="1534">
        <v>0</v>
      </c>
      <c r="Y198" s="1534">
        <v>0</v>
      </c>
      <c r="Z198" s="1534">
        <v>0</v>
      </c>
      <c r="AA198" s="1534">
        <v>0</v>
      </c>
      <c r="AB198" s="1534">
        <v>0</v>
      </c>
      <c r="AC198" s="1534">
        <v>0</v>
      </c>
      <c r="AD198" s="1534">
        <v>0</v>
      </c>
      <c r="AE198" s="1534">
        <v>0</v>
      </c>
      <c r="AF198" s="1534">
        <v>0</v>
      </c>
    </row>
    <row r="199" spans="2:32" outlineLevel="1">
      <c r="B199" s="655" t="s">
        <v>915</v>
      </c>
      <c r="C199" s="672" t="s">
        <v>1248</v>
      </c>
      <c r="D199" s="672">
        <v>40310</v>
      </c>
      <c r="E199" s="672">
        <v>45642</v>
      </c>
      <c r="F199" s="1496" t="s">
        <v>1249</v>
      </c>
      <c r="G199" s="645" t="s">
        <v>678</v>
      </c>
      <c r="H199" s="645" t="s">
        <v>678</v>
      </c>
      <c r="I199" s="1497">
        <v>-55</v>
      </c>
      <c r="J199" s="701" t="s">
        <v>1180</v>
      </c>
      <c r="K199" s="709" t="s">
        <v>1087</v>
      </c>
      <c r="L199" s="702">
        <v>7.0000000000000007E-2</v>
      </c>
      <c r="M199" s="702" t="s">
        <v>1181</v>
      </c>
      <c r="N199" s="703" t="s">
        <v>418</v>
      </c>
      <c r="O199" s="704">
        <v>2.8625000000000001E-2</v>
      </c>
      <c r="P199" s="705" t="s">
        <v>1182</v>
      </c>
      <c r="Q199" s="652" t="s">
        <v>1237</v>
      </c>
      <c r="R199" s="1481"/>
      <c r="S199" s="1481"/>
      <c r="T199" s="1534">
        <v>0</v>
      </c>
      <c r="U199" s="1534">
        <v>0</v>
      </c>
      <c r="V199" s="1534">
        <v>0</v>
      </c>
      <c r="W199" s="1534">
        <v>0</v>
      </c>
      <c r="X199" s="1151">
        <v>-10.07641317</v>
      </c>
      <c r="Y199" s="1151">
        <v>-9.6999999999999993</v>
      </c>
      <c r="Z199" s="1151">
        <v>-9.6999999999999993</v>
      </c>
      <c r="AA199" s="1151">
        <v>-7.7582559088223295</v>
      </c>
      <c r="AB199" s="1151">
        <v>-5.7392495692069492</v>
      </c>
      <c r="AC199" s="1151">
        <v>-3.7014710853607991</v>
      </c>
      <c r="AD199" s="1151">
        <v>-1.723322841954209</v>
      </c>
      <c r="AE199" s="1534">
        <v>0</v>
      </c>
      <c r="AF199" s="1534">
        <v>0</v>
      </c>
    </row>
    <row r="200" spans="2:32" outlineLevel="1">
      <c r="B200" s="655" t="s">
        <v>916</v>
      </c>
      <c r="C200" s="672" t="s">
        <v>1088</v>
      </c>
      <c r="D200" s="672">
        <v>41717</v>
      </c>
      <c r="E200" s="672">
        <v>45642</v>
      </c>
      <c r="F200" s="1496" t="s">
        <v>1250</v>
      </c>
      <c r="G200" s="645" t="s">
        <v>678</v>
      </c>
      <c r="H200" s="645" t="s">
        <v>678</v>
      </c>
      <c r="I200" s="1497">
        <v>-27</v>
      </c>
      <c r="J200" s="701" t="s">
        <v>1180</v>
      </c>
      <c r="K200" s="709" t="s">
        <v>1087</v>
      </c>
      <c r="L200" s="702">
        <v>7.0000000000000007E-2</v>
      </c>
      <c r="M200" s="702" t="s">
        <v>1181</v>
      </c>
      <c r="N200" s="703" t="s">
        <v>418</v>
      </c>
      <c r="O200" s="704">
        <v>1.6070000000000001E-2</v>
      </c>
      <c r="P200" s="705" t="s">
        <v>1182</v>
      </c>
      <c r="Q200" s="652" t="s">
        <v>1226</v>
      </c>
      <c r="R200" s="1481"/>
      <c r="S200" s="1481"/>
      <c r="T200" s="1534">
        <v>0</v>
      </c>
      <c r="U200" s="1534">
        <v>0</v>
      </c>
      <c r="V200" s="1534">
        <v>0</v>
      </c>
      <c r="W200" s="1534">
        <v>0</v>
      </c>
      <c r="X200" s="1534">
        <v>0</v>
      </c>
      <c r="Y200" s="1534">
        <v>0</v>
      </c>
      <c r="Z200" s="1534">
        <v>0</v>
      </c>
      <c r="AA200" s="1534">
        <v>0</v>
      </c>
      <c r="AB200" s="1534">
        <v>0</v>
      </c>
      <c r="AC200" s="1534">
        <v>0</v>
      </c>
      <c r="AD200" s="1534">
        <v>0</v>
      </c>
      <c r="AE200" s="1534">
        <v>0</v>
      </c>
      <c r="AF200" s="1534">
        <v>0</v>
      </c>
    </row>
    <row r="201" spans="2:32" outlineLevel="1">
      <c r="B201" s="655" t="s">
        <v>917</v>
      </c>
      <c r="C201" s="672" t="s">
        <v>1251</v>
      </c>
      <c r="D201" s="672">
        <v>41975</v>
      </c>
      <c r="E201" s="672">
        <v>45642</v>
      </c>
      <c r="F201" s="1496" t="s">
        <v>1252</v>
      </c>
      <c r="G201" s="645" t="s">
        <v>678</v>
      </c>
      <c r="H201" s="645" t="s">
        <v>678</v>
      </c>
      <c r="I201" s="1497">
        <v>-15</v>
      </c>
      <c r="J201" s="701" t="s">
        <v>1224</v>
      </c>
      <c r="K201" s="709" t="s">
        <v>418</v>
      </c>
      <c r="L201" s="702">
        <v>4.9515000000000003E-2</v>
      </c>
      <c r="M201" s="702" t="s">
        <v>1182</v>
      </c>
      <c r="N201" s="703" t="s">
        <v>1087</v>
      </c>
      <c r="O201" s="704">
        <v>7.0000000000000007E-2</v>
      </c>
      <c r="P201" s="705" t="s">
        <v>1181</v>
      </c>
      <c r="Q201" s="652" t="s">
        <v>1232</v>
      </c>
      <c r="R201" s="1481"/>
      <c r="S201" s="1481"/>
      <c r="T201" s="1534">
        <v>0</v>
      </c>
      <c r="U201" s="1534">
        <v>0</v>
      </c>
      <c r="V201" s="1534">
        <v>0</v>
      </c>
      <c r="W201" s="1534">
        <v>0</v>
      </c>
      <c r="X201" s="1151">
        <v>0.64618747999999993</v>
      </c>
      <c r="Y201" s="1151">
        <v>0.8</v>
      </c>
      <c r="Z201" s="1151">
        <v>1.1000000000000001</v>
      </c>
      <c r="AA201" s="1151">
        <v>0.88292493439260211</v>
      </c>
      <c r="AB201" s="1151">
        <v>0.64563683746952516</v>
      </c>
      <c r="AC201" s="1151">
        <v>0.40322906477721715</v>
      </c>
      <c r="AD201" s="1151">
        <v>0.17794258340359115</v>
      </c>
      <c r="AE201" s="1534">
        <v>0</v>
      </c>
      <c r="AF201" s="1534">
        <v>0</v>
      </c>
    </row>
    <row r="202" spans="2:32" outlineLevel="1">
      <c r="B202" s="655" t="s">
        <v>918</v>
      </c>
      <c r="C202" s="672" t="s">
        <v>1253</v>
      </c>
      <c r="D202" s="672">
        <v>42026</v>
      </c>
      <c r="E202" s="672">
        <v>45642</v>
      </c>
      <c r="F202" s="1496" t="s">
        <v>1254</v>
      </c>
      <c r="G202" s="645" t="s">
        <v>678</v>
      </c>
      <c r="H202" s="645" t="s">
        <v>678</v>
      </c>
      <c r="I202" s="1497">
        <v>-100</v>
      </c>
      <c r="J202" s="701" t="s">
        <v>1224</v>
      </c>
      <c r="K202" s="709" t="s">
        <v>418</v>
      </c>
      <c r="L202" s="702">
        <v>2.7910000000000001E-2</v>
      </c>
      <c r="M202" s="702" t="s">
        <v>1182</v>
      </c>
      <c r="N202" s="703" t="s">
        <v>1087</v>
      </c>
      <c r="O202" s="704">
        <v>7.0000000000000007E-2</v>
      </c>
      <c r="P202" s="705" t="s">
        <v>1181</v>
      </c>
      <c r="Q202" s="652" t="s">
        <v>1183</v>
      </c>
      <c r="R202" s="1481"/>
      <c r="S202" s="1481"/>
      <c r="T202" s="1534">
        <v>0</v>
      </c>
      <c r="U202" s="1534">
        <v>0</v>
      </c>
      <c r="V202" s="1534">
        <v>0</v>
      </c>
      <c r="W202" s="1534">
        <v>0</v>
      </c>
      <c r="X202" s="1151">
        <v>18.879867950000001</v>
      </c>
      <c r="Y202" s="1151">
        <v>18.100000000000001</v>
      </c>
      <c r="Z202" s="1151">
        <v>18.100000000000001</v>
      </c>
      <c r="AA202" s="1151">
        <v>14.498252093383082</v>
      </c>
      <c r="AB202" s="1151">
        <v>10.755831482998472</v>
      </c>
      <c r="AC202" s="1151">
        <v>6.9792796895369325</v>
      </c>
      <c r="AD202" s="1151">
        <v>3.3109506333281424</v>
      </c>
      <c r="AE202" s="1534">
        <v>0</v>
      </c>
      <c r="AF202" s="1534">
        <v>0</v>
      </c>
    </row>
    <row r="203" spans="2:32" outlineLevel="1">
      <c r="B203" s="655" t="s">
        <v>919</v>
      </c>
      <c r="C203" s="672" t="s">
        <v>1088</v>
      </c>
      <c r="D203" s="672">
        <v>37678</v>
      </c>
      <c r="E203" s="672">
        <v>42893</v>
      </c>
      <c r="F203" s="1496" t="s">
        <v>1255</v>
      </c>
      <c r="G203" s="645" t="s">
        <v>678</v>
      </c>
      <c r="H203" s="645" t="s">
        <v>678</v>
      </c>
      <c r="I203" s="1497">
        <v>-35</v>
      </c>
      <c r="J203" s="701" t="s">
        <v>1180</v>
      </c>
      <c r="K203" s="709" t="s">
        <v>1087</v>
      </c>
      <c r="L203" s="702">
        <v>0.06</v>
      </c>
      <c r="M203" s="702" t="s">
        <v>1181</v>
      </c>
      <c r="N203" s="703" t="s">
        <v>418</v>
      </c>
      <c r="O203" s="704">
        <v>1.26E-2</v>
      </c>
      <c r="P203" s="705" t="s">
        <v>1182</v>
      </c>
      <c r="Q203" s="652" t="s">
        <v>1256</v>
      </c>
      <c r="R203" s="1481"/>
      <c r="S203" s="1481"/>
      <c r="T203" s="1534">
        <v>0</v>
      </c>
      <c r="U203" s="1534">
        <v>0</v>
      </c>
      <c r="V203" s="1534">
        <v>0</v>
      </c>
      <c r="W203" s="1534">
        <v>0</v>
      </c>
      <c r="X203" s="1534">
        <v>0</v>
      </c>
      <c r="Y203" s="1534">
        <v>0</v>
      </c>
      <c r="Z203" s="1534">
        <v>0</v>
      </c>
      <c r="AA203" s="1534">
        <v>0</v>
      </c>
      <c r="AB203" s="1534">
        <v>0</v>
      </c>
      <c r="AC203" s="1534">
        <v>0</v>
      </c>
      <c r="AD203" s="1534">
        <v>0</v>
      </c>
      <c r="AE203" s="1534">
        <v>0</v>
      </c>
      <c r="AF203" s="1534">
        <v>0</v>
      </c>
    </row>
    <row r="204" spans="2:32" outlineLevel="1">
      <c r="B204" s="655" t="s">
        <v>920</v>
      </c>
      <c r="C204" s="672" t="s">
        <v>1257</v>
      </c>
      <c r="D204" s="672">
        <v>37805</v>
      </c>
      <c r="E204" s="672">
        <v>42893</v>
      </c>
      <c r="F204" s="1496" t="s">
        <v>1258</v>
      </c>
      <c r="G204" s="645" t="s">
        <v>678</v>
      </c>
      <c r="H204" s="645" t="s">
        <v>678</v>
      </c>
      <c r="I204" s="1497">
        <v>-15</v>
      </c>
      <c r="J204" s="701" t="s">
        <v>1180</v>
      </c>
      <c r="K204" s="709" t="s">
        <v>1087</v>
      </c>
      <c r="L204" s="702">
        <v>0.06</v>
      </c>
      <c r="M204" s="702" t="s">
        <v>1181</v>
      </c>
      <c r="N204" s="703" t="s">
        <v>418</v>
      </c>
      <c r="O204" s="704">
        <v>1.2500000000000001E-2</v>
      </c>
      <c r="P204" s="705" t="s">
        <v>1182</v>
      </c>
      <c r="Q204" s="652" t="s">
        <v>1259</v>
      </c>
      <c r="R204" s="1481"/>
      <c r="S204" s="1481"/>
      <c r="T204" s="1534">
        <v>0</v>
      </c>
      <c r="U204" s="1534">
        <v>0</v>
      </c>
      <c r="V204" s="1534">
        <v>0</v>
      </c>
      <c r="W204" s="1534">
        <v>0</v>
      </c>
      <c r="X204" s="1534">
        <v>0</v>
      </c>
      <c r="Y204" s="1534">
        <v>0</v>
      </c>
      <c r="Z204" s="1534">
        <v>0</v>
      </c>
      <c r="AA204" s="1534">
        <v>0</v>
      </c>
      <c r="AB204" s="1534">
        <v>0</v>
      </c>
      <c r="AC204" s="1534">
        <v>0</v>
      </c>
      <c r="AD204" s="1534">
        <v>0</v>
      </c>
      <c r="AE204" s="1534">
        <v>0</v>
      </c>
      <c r="AF204" s="1534">
        <v>0</v>
      </c>
    </row>
    <row r="205" spans="2:32" outlineLevel="1">
      <c r="B205" s="655" t="s">
        <v>921</v>
      </c>
      <c r="C205" s="672" t="s">
        <v>1260</v>
      </c>
      <c r="D205" s="672">
        <v>37806</v>
      </c>
      <c r="E205" s="672">
        <v>42893</v>
      </c>
      <c r="F205" s="1496" t="s">
        <v>1261</v>
      </c>
      <c r="G205" s="645" t="s">
        <v>678</v>
      </c>
      <c r="H205" s="645" t="s">
        <v>678</v>
      </c>
      <c r="I205" s="1497">
        <v>-26</v>
      </c>
      <c r="J205" s="701" t="s">
        <v>1180</v>
      </c>
      <c r="K205" s="709" t="s">
        <v>1087</v>
      </c>
      <c r="L205" s="702">
        <v>0.06</v>
      </c>
      <c r="M205" s="702" t="s">
        <v>1181</v>
      </c>
      <c r="N205" s="703" t="s">
        <v>418</v>
      </c>
      <c r="O205" s="704">
        <v>1.255E-2</v>
      </c>
      <c r="P205" s="705" t="s">
        <v>1182</v>
      </c>
      <c r="Q205" s="652" t="s">
        <v>1259</v>
      </c>
      <c r="R205" s="1481"/>
      <c r="S205" s="1481"/>
      <c r="T205" s="1534">
        <v>0</v>
      </c>
      <c r="U205" s="1534">
        <v>0</v>
      </c>
      <c r="V205" s="1534">
        <v>0</v>
      </c>
      <c r="W205" s="1534">
        <v>0</v>
      </c>
      <c r="X205" s="1534">
        <v>0</v>
      </c>
      <c r="Y205" s="1534">
        <v>0</v>
      </c>
      <c r="Z205" s="1534">
        <v>0</v>
      </c>
      <c r="AA205" s="1534">
        <v>0</v>
      </c>
      <c r="AB205" s="1534">
        <v>0</v>
      </c>
      <c r="AC205" s="1534">
        <v>0</v>
      </c>
      <c r="AD205" s="1534">
        <v>0</v>
      </c>
      <c r="AE205" s="1534">
        <v>0</v>
      </c>
      <c r="AF205" s="1534">
        <v>0</v>
      </c>
    </row>
    <row r="206" spans="2:32" outlineLevel="1">
      <c r="B206" s="655" t="s">
        <v>922</v>
      </c>
      <c r="C206" s="672" t="s">
        <v>1262</v>
      </c>
      <c r="D206" s="672">
        <v>38548</v>
      </c>
      <c r="E206" s="672">
        <v>42893</v>
      </c>
      <c r="F206" s="1496" t="s">
        <v>1263</v>
      </c>
      <c r="G206" s="645" t="s">
        <v>678</v>
      </c>
      <c r="H206" s="645" t="s">
        <v>678</v>
      </c>
      <c r="I206" s="1497">
        <v>-21</v>
      </c>
      <c r="J206" s="701" t="s">
        <v>1180</v>
      </c>
      <c r="K206" s="709" t="s">
        <v>1087</v>
      </c>
      <c r="L206" s="702">
        <v>0.06</v>
      </c>
      <c r="M206" s="702" t="s">
        <v>1181</v>
      </c>
      <c r="N206" s="703" t="s">
        <v>418</v>
      </c>
      <c r="O206" s="704">
        <v>1.2749E-2</v>
      </c>
      <c r="P206" s="705" t="s">
        <v>1182</v>
      </c>
      <c r="Q206" s="652" t="s">
        <v>473</v>
      </c>
      <c r="R206" s="1481"/>
      <c r="S206" s="1481"/>
      <c r="T206" s="1534">
        <v>0</v>
      </c>
      <c r="U206" s="1534">
        <v>0</v>
      </c>
      <c r="V206" s="1534">
        <v>0</v>
      </c>
      <c r="W206" s="1534">
        <v>0</v>
      </c>
      <c r="X206" s="1534">
        <v>0</v>
      </c>
      <c r="Y206" s="1534">
        <v>0</v>
      </c>
      <c r="Z206" s="1534">
        <v>0</v>
      </c>
      <c r="AA206" s="1534">
        <v>0</v>
      </c>
      <c r="AB206" s="1534">
        <v>0</v>
      </c>
      <c r="AC206" s="1534">
        <v>0</v>
      </c>
      <c r="AD206" s="1534">
        <v>0</v>
      </c>
      <c r="AE206" s="1534">
        <v>0</v>
      </c>
      <c r="AF206" s="1534">
        <v>0</v>
      </c>
    </row>
    <row r="207" spans="2:32" outlineLevel="1">
      <c r="B207" s="655" t="s">
        <v>923</v>
      </c>
      <c r="C207" s="672" t="s">
        <v>1264</v>
      </c>
      <c r="D207" s="672">
        <v>38559</v>
      </c>
      <c r="E207" s="672">
        <v>42893</v>
      </c>
      <c r="F207" s="1496" t="s">
        <v>1265</v>
      </c>
      <c r="G207" s="645" t="s">
        <v>678</v>
      </c>
      <c r="H207" s="645" t="s">
        <v>678</v>
      </c>
      <c r="I207" s="1497">
        <v>-27.5</v>
      </c>
      <c r="J207" s="701" t="s">
        <v>1180</v>
      </c>
      <c r="K207" s="709" t="s">
        <v>1087</v>
      </c>
      <c r="L207" s="702">
        <v>0.06</v>
      </c>
      <c r="M207" s="702" t="s">
        <v>1181</v>
      </c>
      <c r="N207" s="703" t="s">
        <v>418</v>
      </c>
      <c r="O207" s="704">
        <v>1.299E-2</v>
      </c>
      <c r="P207" s="705" t="s">
        <v>1182</v>
      </c>
      <c r="Q207" s="652" t="s">
        <v>1210</v>
      </c>
      <c r="R207" s="1481"/>
      <c r="S207" s="1481"/>
      <c r="T207" s="1534">
        <v>0</v>
      </c>
      <c r="U207" s="1534">
        <v>0</v>
      </c>
      <c r="V207" s="1534">
        <v>0</v>
      </c>
      <c r="W207" s="1534">
        <v>0</v>
      </c>
      <c r="X207" s="1534">
        <v>0</v>
      </c>
      <c r="Y207" s="1534">
        <v>0</v>
      </c>
      <c r="Z207" s="1534">
        <v>0</v>
      </c>
      <c r="AA207" s="1534">
        <v>0</v>
      </c>
      <c r="AB207" s="1534">
        <v>0</v>
      </c>
      <c r="AC207" s="1534">
        <v>0</v>
      </c>
      <c r="AD207" s="1534">
        <v>0</v>
      </c>
      <c r="AE207" s="1534">
        <v>0</v>
      </c>
      <c r="AF207" s="1534">
        <v>0</v>
      </c>
    </row>
    <row r="208" spans="2:32" outlineLevel="1">
      <c r="B208" s="655" t="s">
        <v>924</v>
      </c>
      <c r="C208" s="672" t="s">
        <v>1266</v>
      </c>
      <c r="D208" s="672">
        <v>39203</v>
      </c>
      <c r="E208" s="672">
        <v>42893</v>
      </c>
      <c r="F208" s="1496" t="s">
        <v>1267</v>
      </c>
      <c r="G208" s="645" t="s">
        <v>678</v>
      </c>
      <c r="H208" s="645" t="s">
        <v>678</v>
      </c>
      <c r="I208" s="1497">
        <v>-40</v>
      </c>
      <c r="J208" s="701" t="s">
        <v>1224</v>
      </c>
      <c r="K208" s="709" t="s">
        <v>418</v>
      </c>
      <c r="L208" s="702">
        <v>4.7349999999999996E-3</v>
      </c>
      <c r="M208" s="702" t="s">
        <v>1182</v>
      </c>
      <c r="N208" s="703" t="s">
        <v>1087</v>
      </c>
      <c r="O208" s="704">
        <v>0.06</v>
      </c>
      <c r="P208" s="705" t="s">
        <v>1181</v>
      </c>
      <c r="Q208" s="652" t="s">
        <v>1237</v>
      </c>
      <c r="R208" s="1481"/>
      <c r="S208" s="1481"/>
      <c r="T208" s="1534">
        <v>0</v>
      </c>
      <c r="U208" s="1534">
        <v>0</v>
      </c>
      <c r="V208" s="1534">
        <v>0</v>
      </c>
      <c r="W208" s="1534">
        <v>0</v>
      </c>
      <c r="X208" s="1534">
        <v>0</v>
      </c>
      <c r="Y208" s="1534">
        <v>0</v>
      </c>
      <c r="Z208" s="1534">
        <v>0</v>
      </c>
      <c r="AA208" s="1534">
        <v>0</v>
      </c>
      <c r="AB208" s="1534">
        <v>0</v>
      </c>
      <c r="AC208" s="1534">
        <v>0</v>
      </c>
      <c r="AD208" s="1534">
        <v>0</v>
      </c>
      <c r="AE208" s="1534">
        <v>0</v>
      </c>
      <c r="AF208" s="1534">
        <v>0</v>
      </c>
    </row>
    <row r="209" spans="2:32" outlineLevel="1">
      <c r="B209" s="655" t="s">
        <v>925</v>
      </c>
      <c r="C209" s="672" t="s">
        <v>1268</v>
      </c>
      <c r="D209" s="672">
        <v>39468</v>
      </c>
      <c r="E209" s="672">
        <v>42893</v>
      </c>
      <c r="F209" s="1496" t="s">
        <v>1269</v>
      </c>
      <c r="G209" s="645" t="s">
        <v>678</v>
      </c>
      <c r="H209" s="645" t="s">
        <v>678</v>
      </c>
      <c r="I209" s="1497">
        <v>-33</v>
      </c>
      <c r="J209" s="701" t="s">
        <v>1224</v>
      </c>
      <c r="K209" s="709" t="s">
        <v>418</v>
      </c>
      <c r="L209" s="702">
        <v>8.0999999999999996E-3</v>
      </c>
      <c r="M209" s="702" t="s">
        <v>1182</v>
      </c>
      <c r="N209" s="703" t="s">
        <v>1087</v>
      </c>
      <c r="O209" s="704">
        <v>0.06</v>
      </c>
      <c r="P209" s="705" t="s">
        <v>1181</v>
      </c>
      <c r="Q209" s="652" t="s">
        <v>1219</v>
      </c>
      <c r="R209" s="1481"/>
      <c r="S209" s="1481"/>
      <c r="T209" s="1534">
        <v>0</v>
      </c>
      <c r="U209" s="1534">
        <v>0</v>
      </c>
      <c r="V209" s="1534">
        <v>0</v>
      </c>
      <c r="W209" s="1534">
        <v>0</v>
      </c>
      <c r="X209" s="1534">
        <v>0</v>
      </c>
      <c r="Y209" s="1534">
        <v>0</v>
      </c>
      <c r="Z209" s="1534">
        <v>0</v>
      </c>
      <c r="AA209" s="1534">
        <v>0</v>
      </c>
      <c r="AB209" s="1534">
        <v>0</v>
      </c>
      <c r="AC209" s="1534">
        <v>0</v>
      </c>
      <c r="AD209" s="1534">
        <v>0</v>
      </c>
      <c r="AE209" s="1534">
        <v>0</v>
      </c>
      <c r="AF209" s="1534">
        <v>0</v>
      </c>
    </row>
    <row r="210" spans="2:32" outlineLevel="1">
      <c r="B210" s="655" t="s">
        <v>926</v>
      </c>
      <c r="C210" s="672" t="s">
        <v>1270</v>
      </c>
      <c r="D210" s="672">
        <v>39496</v>
      </c>
      <c r="E210" s="672">
        <v>42893</v>
      </c>
      <c r="F210" s="1496" t="s">
        <v>1271</v>
      </c>
      <c r="G210" s="645" t="s">
        <v>678</v>
      </c>
      <c r="H210" s="645" t="s">
        <v>678</v>
      </c>
      <c r="I210" s="1497">
        <v>-100</v>
      </c>
      <c r="J210" s="701" t="s">
        <v>1180</v>
      </c>
      <c r="K210" s="709" t="s">
        <v>1087</v>
      </c>
      <c r="L210" s="702">
        <v>0.06</v>
      </c>
      <c r="M210" s="702" t="s">
        <v>1181</v>
      </c>
      <c r="N210" s="703" t="s">
        <v>418</v>
      </c>
      <c r="O210" s="704">
        <v>8.0975000000000005E-3</v>
      </c>
      <c r="P210" s="705" t="s">
        <v>1182</v>
      </c>
      <c r="Q210" s="652" t="s">
        <v>1226</v>
      </c>
      <c r="R210" s="1481"/>
      <c r="S210" s="1481"/>
      <c r="T210" s="1534">
        <v>0</v>
      </c>
      <c r="U210" s="1534">
        <v>0</v>
      </c>
      <c r="V210" s="1534">
        <v>0</v>
      </c>
      <c r="W210" s="1534">
        <v>0</v>
      </c>
      <c r="X210" s="1534">
        <v>0</v>
      </c>
      <c r="Y210" s="1534">
        <v>0</v>
      </c>
      <c r="Z210" s="1534">
        <v>0</v>
      </c>
      <c r="AA210" s="1534">
        <v>0</v>
      </c>
      <c r="AB210" s="1534">
        <v>0</v>
      </c>
      <c r="AC210" s="1534">
        <v>0</v>
      </c>
      <c r="AD210" s="1534">
        <v>0</v>
      </c>
      <c r="AE210" s="1534">
        <v>0</v>
      </c>
      <c r="AF210" s="1534">
        <v>0</v>
      </c>
    </row>
    <row r="211" spans="2:32" outlineLevel="1">
      <c r="B211" s="655" t="s">
        <v>927</v>
      </c>
      <c r="C211" s="672" t="s">
        <v>1272</v>
      </c>
      <c r="D211" s="672">
        <v>39850</v>
      </c>
      <c r="E211" s="672">
        <v>42893</v>
      </c>
      <c r="F211" s="1496" t="s">
        <v>1273</v>
      </c>
      <c r="G211" s="645" t="s">
        <v>678</v>
      </c>
      <c r="H211" s="645" t="s">
        <v>678</v>
      </c>
      <c r="I211" s="1497">
        <v>-36</v>
      </c>
      <c r="J211" s="701" t="s">
        <v>1224</v>
      </c>
      <c r="K211" s="709" t="s">
        <v>418</v>
      </c>
      <c r="L211" s="702">
        <v>2.3275000000000001E-2</v>
      </c>
      <c r="M211" s="702" t="s">
        <v>1182</v>
      </c>
      <c r="N211" s="703" t="s">
        <v>1087</v>
      </c>
      <c r="O211" s="704">
        <v>0.06</v>
      </c>
      <c r="P211" s="705" t="s">
        <v>1181</v>
      </c>
      <c r="Q211" s="652" t="s">
        <v>1274</v>
      </c>
      <c r="R211" s="1481"/>
      <c r="S211" s="1481"/>
      <c r="T211" s="1534">
        <v>0</v>
      </c>
      <c r="U211" s="1534">
        <v>0</v>
      </c>
      <c r="V211" s="1534">
        <v>0</v>
      </c>
      <c r="W211" s="1534">
        <v>0</v>
      </c>
      <c r="X211" s="1534">
        <v>0</v>
      </c>
      <c r="Y211" s="1534">
        <v>0</v>
      </c>
      <c r="Z211" s="1534">
        <v>0</v>
      </c>
      <c r="AA211" s="1534">
        <v>0</v>
      </c>
      <c r="AB211" s="1534">
        <v>0</v>
      </c>
      <c r="AC211" s="1534">
        <v>0</v>
      </c>
      <c r="AD211" s="1534">
        <v>0</v>
      </c>
      <c r="AE211" s="1534">
        <v>0</v>
      </c>
      <c r="AF211" s="1534">
        <v>0</v>
      </c>
    </row>
    <row r="212" spans="2:32" outlineLevel="1">
      <c r="B212" s="655" t="s">
        <v>928</v>
      </c>
      <c r="C212" s="672" t="s">
        <v>1275</v>
      </c>
      <c r="D212" s="672">
        <v>39850</v>
      </c>
      <c r="E212" s="672">
        <v>42893</v>
      </c>
      <c r="F212" s="1496" t="s">
        <v>1276</v>
      </c>
      <c r="G212" s="645" t="s">
        <v>678</v>
      </c>
      <c r="H212" s="645" t="s">
        <v>678</v>
      </c>
      <c r="I212" s="1497">
        <v>-36</v>
      </c>
      <c r="J212" s="701" t="s">
        <v>1224</v>
      </c>
      <c r="K212" s="709" t="s">
        <v>418</v>
      </c>
      <c r="L212" s="702">
        <v>2.3099999999999999E-2</v>
      </c>
      <c r="M212" s="702" t="s">
        <v>1182</v>
      </c>
      <c r="N212" s="703" t="s">
        <v>1087</v>
      </c>
      <c r="O212" s="704">
        <v>0.06</v>
      </c>
      <c r="P212" s="705" t="s">
        <v>1181</v>
      </c>
      <c r="Q212" s="652" t="s">
        <v>1219</v>
      </c>
      <c r="R212" s="1481"/>
      <c r="S212" s="1481"/>
      <c r="T212" s="1534">
        <v>0</v>
      </c>
      <c r="U212" s="1534">
        <v>0</v>
      </c>
      <c r="V212" s="1534">
        <v>0</v>
      </c>
      <c r="W212" s="1534">
        <v>0</v>
      </c>
      <c r="X212" s="1534">
        <v>0</v>
      </c>
      <c r="Y212" s="1534">
        <v>0</v>
      </c>
      <c r="Z212" s="1534">
        <v>0</v>
      </c>
      <c r="AA212" s="1534">
        <v>0</v>
      </c>
      <c r="AB212" s="1534">
        <v>0</v>
      </c>
      <c r="AC212" s="1534">
        <v>0</v>
      </c>
      <c r="AD212" s="1534">
        <v>0</v>
      </c>
      <c r="AE212" s="1534">
        <v>0</v>
      </c>
      <c r="AF212" s="1534">
        <v>0</v>
      </c>
    </row>
    <row r="213" spans="2:32" outlineLevel="1">
      <c r="B213" s="655" t="s">
        <v>929</v>
      </c>
      <c r="C213" s="672" t="s">
        <v>1277</v>
      </c>
      <c r="D213" s="672">
        <v>40168</v>
      </c>
      <c r="E213" s="672">
        <v>42893</v>
      </c>
      <c r="F213" s="1496" t="s">
        <v>1278</v>
      </c>
      <c r="G213" s="645" t="s">
        <v>678</v>
      </c>
      <c r="H213" s="645" t="s">
        <v>678</v>
      </c>
      <c r="I213" s="1497">
        <v>-8</v>
      </c>
      <c r="J213" s="701" t="s">
        <v>1224</v>
      </c>
      <c r="K213" s="709" t="s">
        <v>418</v>
      </c>
      <c r="L213" s="702">
        <v>2.2800000000000001E-2</v>
      </c>
      <c r="M213" s="702" t="s">
        <v>1182</v>
      </c>
      <c r="N213" s="703" t="s">
        <v>1087</v>
      </c>
      <c r="O213" s="704">
        <v>0.06</v>
      </c>
      <c r="P213" s="705" t="s">
        <v>1181</v>
      </c>
      <c r="Q213" s="652" t="s">
        <v>1237</v>
      </c>
      <c r="R213" s="1481"/>
      <c r="S213" s="1481"/>
      <c r="T213" s="1534">
        <v>0</v>
      </c>
      <c r="U213" s="1534">
        <v>0</v>
      </c>
      <c r="V213" s="1534">
        <v>0</v>
      </c>
      <c r="W213" s="1534">
        <v>0</v>
      </c>
      <c r="X213" s="1534">
        <v>0</v>
      </c>
      <c r="Y213" s="1534">
        <v>0</v>
      </c>
      <c r="Z213" s="1534">
        <v>0</v>
      </c>
      <c r="AA213" s="1534">
        <v>0</v>
      </c>
      <c r="AB213" s="1534">
        <v>0</v>
      </c>
      <c r="AC213" s="1534">
        <v>0</v>
      </c>
      <c r="AD213" s="1534">
        <v>0</v>
      </c>
      <c r="AE213" s="1534">
        <v>0</v>
      </c>
      <c r="AF213" s="1534">
        <v>0</v>
      </c>
    </row>
    <row r="214" spans="2:32" outlineLevel="1">
      <c r="B214" s="655" t="s">
        <v>930</v>
      </c>
      <c r="C214" s="672" t="s">
        <v>1279</v>
      </c>
      <c r="D214" s="672">
        <v>40303</v>
      </c>
      <c r="E214" s="672">
        <v>42893</v>
      </c>
      <c r="F214" s="1496" t="s">
        <v>1280</v>
      </c>
      <c r="G214" s="645" t="s">
        <v>678</v>
      </c>
      <c r="H214" s="645" t="s">
        <v>678</v>
      </c>
      <c r="I214" s="1497">
        <v>-100</v>
      </c>
      <c r="J214" s="701" t="s">
        <v>1180</v>
      </c>
      <c r="K214" s="709" t="s">
        <v>1087</v>
      </c>
      <c r="L214" s="702">
        <v>0.06</v>
      </c>
      <c r="M214" s="702" t="s">
        <v>1181</v>
      </c>
      <c r="N214" s="703" t="s">
        <v>418</v>
      </c>
      <c r="O214" s="704">
        <v>2.615E-2</v>
      </c>
      <c r="P214" s="705" t="s">
        <v>1182</v>
      </c>
      <c r="Q214" s="652" t="s">
        <v>1281</v>
      </c>
      <c r="R214" s="1481"/>
      <c r="S214" s="1481"/>
      <c r="T214" s="1534">
        <v>0</v>
      </c>
      <c r="U214" s="1534">
        <v>0</v>
      </c>
      <c r="V214" s="1534">
        <v>0</v>
      </c>
      <c r="W214" s="1534">
        <v>0</v>
      </c>
      <c r="X214" s="1534">
        <v>0</v>
      </c>
      <c r="Y214" s="1534">
        <v>0</v>
      </c>
      <c r="Z214" s="1534">
        <v>0</v>
      </c>
      <c r="AA214" s="1534">
        <v>0</v>
      </c>
      <c r="AB214" s="1534">
        <v>0</v>
      </c>
      <c r="AC214" s="1534">
        <v>0</v>
      </c>
      <c r="AD214" s="1534">
        <v>0</v>
      </c>
      <c r="AE214" s="1534">
        <v>0</v>
      </c>
      <c r="AF214" s="1534">
        <v>0</v>
      </c>
    </row>
    <row r="215" spans="2:32" outlineLevel="1">
      <c r="B215" s="655" t="s">
        <v>931</v>
      </c>
      <c r="C215" s="672" t="s">
        <v>1088</v>
      </c>
      <c r="D215" s="672">
        <v>40400</v>
      </c>
      <c r="E215" s="672">
        <v>42893</v>
      </c>
      <c r="F215" s="1496" t="s">
        <v>1282</v>
      </c>
      <c r="G215" s="645" t="s">
        <v>678</v>
      </c>
      <c r="H215" s="645" t="s">
        <v>678</v>
      </c>
      <c r="I215" s="1497">
        <v>-76</v>
      </c>
      <c r="J215" s="701" t="s">
        <v>1215</v>
      </c>
      <c r="K215" s="709" t="s">
        <v>418</v>
      </c>
      <c r="L215" s="702">
        <v>2.5700000000000001E-2</v>
      </c>
      <c r="M215" s="702" t="s">
        <v>1182</v>
      </c>
      <c r="N215" s="703" t="s">
        <v>1087</v>
      </c>
      <c r="O215" s="704">
        <v>0.06</v>
      </c>
      <c r="P215" s="705" t="s">
        <v>1181</v>
      </c>
      <c r="Q215" s="652" t="s">
        <v>1183</v>
      </c>
      <c r="R215" s="1481"/>
      <c r="S215" s="1481"/>
      <c r="T215" s="1534">
        <v>0</v>
      </c>
      <c r="U215" s="1534">
        <v>0</v>
      </c>
      <c r="V215" s="1534">
        <v>0</v>
      </c>
      <c r="W215" s="1534">
        <v>0</v>
      </c>
      <c r="X215" s="1534">
        <v>0</v>
      </c>
      <c r="Y215" s="1534">
        <v>0</v>
      </c>
      <c r="Z215" s="1534">
        <v>0</v>
      </c>
      <c r="AA215" s="1534">
        <v>0</v>
      </c>
      <c r="AB215" s="1534">
        <v>0</v>
      </c>
      <c r="AC215" s="1534">
        <v>0</v>
      </c>
      <c r="AD215" s="1534">
        <v>0</v>
      </c>
      <c r="AE215" s="1534">
        <v>0</v>
      </c>
      <c r="AF215" s="1534">
        <v>0</v>
      </c>
    </row>
    <row r="216" spans="2:32" outlineLevel="1">
      <c r="B216" s="655" t="s">
        <v>932</v>
      </c>
      <c r="C216" s="672" t="s">
        <v>1283</v>
      </c>
      <c r="D216" s="672">
        <v>41611</v>
      </c>
      <c r="E216" s="672">
        <v>42893</v>
      </c>
      <c r="F216" s="1496" t="s">
        <v>1284</v>
      </c>
      <c r="G216" s="645" t="s">
        <v>678</v>
      </c>
      <c r="H216" s="645" t="s">
        <v>678</v>
      </c>
      <c r="I216" s="1497">
        <v>-30</v>
      </c>
      <c r="J216" s="701" t="s">
        <v>1180</v>
      </c>
      <c r="K216" s="709" t="s">
        <v>1087</v>
      </c>
      <c r="L216" s="702">
        <v>0.06</v>
      </c>
      <c r="M216" s="702" t="s">
        <v>1181</v>
      </c>
      <c r="N216" s="703" t="s">
        <v>418</v>
      </c>
      <c r="O216" s="704">
        <v>1.272E-2</v>
      </c>
      <c r="P216" s="705" t="s">
        <v>1182</v>
      </c>
      <c r="Q216" s="652" t="s">
        <v>1219</v>
      </c>
      <c r="R216" s="1481"/>
      <c r="S216" s="1481"/>
      <c r="T216" s="1534">
        <v>0</v>
      </c>
      <c r="U216" s="1534">
        <v>0</v>
      </c>
      <c r="V216" s="1534">
        <v>0</v>
      </c>
      <c r="W216" s="1534">
        <v>0</v>
      </c>
      <c r="X216" s="1534">
        <v>0</v>
      </c>
      <c r="Y216" s="1534">
        <v>0</v>
      </c>
      <c r="Z216" s="1534">
        <v>0</v>
      </c>
      <c r="AA216" s="1534">
        <v>0</v>
      </c>
      <c r="AB216" s="1534">
        <v>0</v>
      </c>
      <c r="AC216" s="1534">
        <v>0</v>
      </c>
      <c r="AD216" s="1534">
        <v>0</v>
      </c>
      <c r="AE216" s="1534">
        <v>0</v>
      </c>
      <c r="AF216" s="1534">
        <v>0</v>
      </c>
    </row>
    <row r="217" spans="2:32" outlineLevel="1">
      <c r="B217" s="655" t="s">
        <v>933</v>
      </c>
      <c r="C217" s="672" t="s">
        <v>1088</v>
      </c>
      <c r="D217" s="672">
        <v>42352</v>
      </c>
      <c r="E217" s="672">
        <v>42893</v>
      </c>
      <c r="F217" s="1496" t="s">
        <v>1285</v>
      </c>
      <c r="G217" s="645" t="s">
        <v>678</v>
      </c>
      <c r="H217" s="645" t="s">
        <v>678</v>
      </c>
      <c r="I217" s="1497">
        <v>-100</v>
      </c>
      <c r="J217" s="701" t="s">
        <v>1180</v>
      </c>
      <c r="K217" s="709" t="s">
        <v>1087</v>
      </c>
      <c r="L217" s="702">
        <v>0.06</v>
      </c>
      <c r="M217" s="702" t="s">
        <v>1181</v>
      </c>
      <c r="N217" s="703" t="s">
        <v>418</v>
      </c>
      <c r="O217" s="704">
        <v>8.0975000000000005E-3</v>
      </c>
      <c r="P217" s="705" t="s">
        <v>1182</v>
      </c>
      <c r="Q217" s="652" t="s">
        <v>1274</v>
      </c>
      <c r="R217" s="1481"/>
      <c r="S217" s="1481"/>
      <c r="T217" s="1534">
        <v>0</v>
      </c>
      <c r="U217" s="1534">
        <v>0</v>
      </c>
      <c r="V217" s="1534">
        <v>0</v>
      </c>
      <c r="W217" s="1534">
        <v>0</v>
      </c>
      <c r="X217" s="1534">
        <v>0</v>
      </c>
      <c r="Y217" s="1534">
        <v>0</v>
      </c>
      <c r="Z217" s="1534">
        <v>0</v>
      </c>
      <c r="AA217" s="1534">
        <v>0</v>
      </c>
      <c r="AB217" s="1534">
        <v>0</v>
      </c>
      <c r="AC217" s="1534">
        <v>0</v>
      </c>
      <c r="AD217" s="1534">
        <v>0</v>
      </c>
      <c r="AE217" s="1534">
        <v>0</v>
      </c>
      <c r="AF217" s="1534">
        <v>0</v>
      </c>
    </row>
    <row r="218" spans="2:32" outlineLevel="1">
      <c r="B218" s="655" t="s">
        <v>934</v>
      </c>
      <c r="C218" s="672" t="s">
        <v>1286</v>
      </c>
      <c r="D218" s="672">
        <v>39622</v>
      </c>
      <c r="E218" s="672">
        <v>42893</v>
      </c>
      <c r="F218" s="1496" t="s">
        <v>1287</v>
      </c>
      <c r="G218" s="645" t="s">
        <v>678</v>
      </c>
      <c r="H218" s="645" t="s">
        <v>678</v>
      </c>
      <c r="I218" s="1497">
        <v>-43</v>
      </c>
      <c r="J218" s="701" t="s">
        <v>1180</v>
      </c>
      <c r="K218" s="709" t="s">
        <v>1087</v>
      </c>
      <c r="L218" s="702">
        <v>0.06</v>
      </c>
      <c r="M218" s="702" t="s">
        <v>1181</v>
      </c>
      <c r="N218" s="703" t="s">
        <v>418</v>
      </c>
      <c r="O218" s="704">
        <v>6.8500000000000002E-3</v>
      </c>
      <c r="P218" s="705" t="s">
        <v>1182</v>
      </c>
      <c r="Q218" s="652" t="s">
        <v>473</v>
      </c>
      <c r="R218" s="1481"/>
      <c r="S218" s="1481"/>
      <c r="T218" s="1534">
        <v>0</v>
      </c>
      <c r="U218" s="1534">
        <v>0</v>
      </c>
      <c r="V218" s="1534">
        <v>0</v>
      </c>
      <c r="W218" s="1534">
        <v>0</v>
      </c>
      <c r="X218" s="1534">
        <v>0</v>
      </c>
      <c r="Y218" s="1534">
        <v>0</v>
      </c>
      <c r="Z218" s="1534">
        <v>0</v>
      </c>
      <c r="AA218" s="1534">
        <v>0</v>
      </c>
      <c r="AB218" s="1534">
        <v>0</v>
      </c>
      <c r="AC218" s="1534">
        <v>0</v>
      </c>
      <c r="AD218" s="1534">
        <v>0</v>
      </c>
      <c r="AE218" s="1534">
        <v>0</v>
      </c>
      <c r="AF218" s="1534">
        <v>0</v>
      </c>
    </row>
    <row r="219" spans="2:32" outlineLevel="1">
      <c r="B219" s="655" t="s">
        <v>935</v>
      </c>
      <c r="C219" s="672" t="s">
        <v>1288</v>
      </c>
      <c r="D219" s="672">
        <v>39934</v>
      </c>
      <c r="E219" s="672">
        <v>42893</v>
      </c>
      <c r="F219" s="1496" t="s">
        <v>1289</v>
      </c>
      <c r="G219" s="645" t="s">
        <v>678</v>
      </c>
      <c r="H219" s="645" t="s">
        <v>678</v>
      </c>
      <c r="I219" s="1497">
        <v>-43</v>
      </c>
      <c r="J219" s="701" t="s">
        <v>1224</v>
      </c>
      <c r="K219" s="709" t="s">
        <v>418</v>
      </c>
      <c r="L219" s="702">
        <v>2.3824999999999999E-2</v>
      </c>
      <c r="M219" s="702" t="s">
        <v>1182</v>
      </c>
      <c r="N219" s="703" t="s">
        <v>1087</v>
      </c>
      <c r="O219" s="704">
        <v>0.06</v>
      </c>
      <c r="P219" s="705" t="s">
        <v>1181</v>
      </c>
      <c r="Q219" s="652" t="s">
        <v>1290</v>
      </c>
      <c r="R219" s="1481"/>
      <c r="S219" s="1481"/>
      <c r="T219" s="1534">
        <v>0</v>
      </c>
      <c r="U219" s="1534">
        <v>0</v>
      </c>
      <c r="V219" s="1534">
        <v>0</v>
      </c>
      <c r="W219" s="1534">
        <v>0</v>
      </c>
      <c r="X219" s="1534">
        <v>0</v>
      </c>
      <c r="Y219" s="1534">
        <v>0</v>
      </c>
      <c r="Z219" s="1534">
        <v>0</v>
      </c>
      <c r="AA219" s="1534">
        <v>0</v>
      </c>
      <c r="AB219" s="1534">
        <v>0</v>
      </c>
      <c r="AC219" s="1534">
        <v>0</v>
      </c>
      <c r="AD219" s="1534">
        <v>0</v>
      </c>
      <c r="AE219" s="1534">
        <v>0</v>
      </c>
      <c r="AF219" s="1534">
        <v>0</v>
      </c>
    </row>
    <row r="220" spans="2:32" outlineLevel="1">
      <c r="B220" s="655" t="s">
        <v>936</v>
      </c>
      <c r="C220" s="672" t="s">
        <v>1088</v>
      </c>
      <c r="D220" s="672">
        <v>40078</v>
      </c>
      <c r="E220" s="672">
        <v>42893</v>
      </c>
      <c r="F220" s="1496" t="s">
        <v>1291</v>
      </c>
      <c r="G220" s="645" t="s">
        <v>678</v>
      </c>
      <c r="H220" s="645" t="s">
        <v>678</v>
      </c>
      <c r="I220" s="1497">
        <v>-40</v>
      </c>
      <c r="J220" s="701" t="s">
        <v>1180</v>
      </c>
      <c r="K220" s="709" t="s">
        <v>1087</v>
      </c>
      <c r="L220" s="702">
        <v>0.06</v>
      </c>
      <c r="M220" s="702" t="s">
        <v>1181</v>
      </c>
      <c r="N220" s="703" t="s">
        <v>418</v>
      </c>
      <c r="O220" s="704">
        <v>2.1274999999999999E-2</v>
      </c>
      <c r="P220" s="705" t="s">
        <v>1182</v>
      </c>
      <c r="Q220" s="652" t="s">
        <v>1219</v>
      </c>
      <c r="R220" s="1481"/>
      <c r="S220" s="1481"/>
      <c r="T220" s="1534">
        <v>0</v>
      </c>
      <c r="U220" s="1534">
        <v>0</v>
      </c>
      <c r="V220" s="1534">
        <v>0</v>
      </c>
      <c r="W220" s="1534">
        <v>0</v>
      </c>
      <c r="X220" s="1534">
        <v>0</v>
      </c>
      <c r="Y220" s="1534">
        <v>0</v>
      </c>
      <c r="Z220" s="1534">
        <v>0</v>
      </c>
      <c r="AA220" s="1534">
        <v>0</v>
      </c>
      <c r="AB220" s="1534">
        <v>0</v>
      </c>
      <c r="AC220" s="1534">
        <v>0</v>
      </c>
      <c r="AD220" s="1534">
        <v>0</v>
      </c>
      <c r="AE220" s="1534">
        <v>0</v>
      </c>
      <c r="AF220" s="1534">
        <v>0</v>
      </c>
    </row>
    <row r="221" spans="2:32" outlineLevel="1">
      <c r="B221" s="655" t="s">
        <v>937</v>
      </c>
      <c r="C221" s="672" t="s">
        <v>1292</v>
      </c>
      <c r="D221" s="672">
        <v>39496</v>
      </c>
      <c r="E221" s="672">
        <v>43893</v>
      </c>
      <c r="F221" s="1496" t="s">
        <v>1293</v>
      </c>
      <c r="G221" s="645" t="s">
        <v>678</v>
      </c>
      <c r="H221" s="645" t="s">
        <v>678</v>
      </c>
      <c r="I221" s="1497">
        <v>-50</v>
      </c>
      <c r="J221" s="701" t="s">
        <v>1180</v>
      </c>
      <c r="K221" s="709" t="s">
        <v>1087</v>
      </c>
      <c r="L221" s="702">
        <v>6.3750000000000001E-2</v>
      </c>
      <c r="M221" s="702" t="s">
        <v>1181</v>
      </c>
      <c r="N221" s="703" t="s">
        <v>418</v>
      </c>
      <c r="O221" s="704">
        <v>1.1690000000000001E-2</v>
      </c>
      <c r="P221" s="705" t="s">
        <v>1182</v>
      </c>
      <c r="Q221" s="652" t="s">
        <v>473</v>
      </c>
      <c r="R221" s="1481"/>
      <c r="S221" s="1481"/>
      <c r="T221" s="1534">
        <v>0</v>
      </c>
      <c r="U221" s="1534">
        <v>0</v>
      </c>
      <c r="V221" s="1534">
        <v>0</v>
      </c>
      <c r="W221" s="1534">
        <v>0</v>
      </c>
      <c r="X221" s="1151">
        <v>-4.0620154299999998</v>
      </c>
      <c r="Y221" s="1151">
        <v>-2.1</v>
      </c>
      <c r="Z221" s="1534">
        <v>0</v>
      </c>
      <c r="AA221" s="1534">
        <v>0</v>
      </c>
      <c r="AB221" s="1534">
        <v>0</v>
      </c>
      <c r="AC221" s="1534">
        <v>0</v>
      </c>
      <c r="AD221" s="1534">
        <v>0</v>
      </c>
      <c r="AE221" s="1534">
        <v>0</v>
      </c>
      <c r="AF221" s="1534">
        <v>0</v>
      </c>
    </row>
    <row r="222" spans="2:32" outlineLevel="1">
      <c r="B222" s="655" t="s">
        <v>938</v>
      </c>
      <c r="C222" s="672" t="s">
        <v>1294</v>
      </c>
      <c r="D222" s="672">
        <v>39497</v>
      </c>
      <c r="E222" s="672">
        <v>43893</v>
      </c>
      <c r="F222" s="1496" t="s">
        <v>1295</v>
      </c>
      <c r="G222" s="645" t="s">
        <v>678</v>
      </c>
      <c r="H222" s="645" t="s">
        <v>678</v>
      </c>
      <c r="I222" s="1497">
        <v>-50</v>
      </c>
      <c r="J222" s="701" t="s">
        <v>1180</v>
      </c>
      <c r="K222" s="709" t="s">
        <v>1087</v>
      </c>
      <c r="L222" s="702">
        <v>6.3750000000000001E-2</v>
      </c>
      <c r="M222" s="702" t="s">
        <v>1181</v>
      </c>
      <c r="N222" s="703" t="s">
        <v>418</v>
      </c>
      <c r="O222" s="704">
        <v>1.1925E-2</v>
      </c>
      <c r="P222" s="705" t="s">
        <v>1182</v>
      </c>
      <c r="Q222" s="652" t="s">
        <v>1186</v>
      </c>
      <c r="R222" s="1481"/>
      <c r="S222" s="1481"/>
      <c r="T222" s="1534">
        <v>0</v>
      </c>
      <c r="U222" s="1534">
        <v>0</v>
      </c>
      <c r="V222" s="1534">
        <v>0</v>
      </c>
      <c r="W222" s="1534">
        <v>0</v>
      </c>
      <c r="X222" s="1151">
        <v>-4.0454723799999996</v>
      </c>
      <c r="Y222" s="1151">
        <v>-2.1</v>
      </c>
      <c r="Z222" s="1534">
        <v>0</v>
      </c>
      <c r="AA222" s="1534">
        <v>0</v>
      </c>
      <c r="AB222" s="1534">
        <v>0</v>
      </c>
      <c r="AC222" s="1534">
        <v>0</v>
      </c>
      <c r="AD222" s="1534">
        <v>0</v>
      </c>
      <c r="AE222" s="1534">
        <v>0</v>
      </c>
      <c r="AF222" s="1534">
        <v>0</v>
      </c>
    </row>
    <row r="223" spans="2:32" outlineLevel="1">
      <c r="B223" s="655" t="s">
        <v>939</v>
      </c>
      <c r="C223" s="672" t="s">
        <v>1296</v>
      </c>
      <c r="D223" s="672">
        <v>39622</v>
      </c>
      <c r="E223" s="672">
        <v>43893</v>
      </c>
      <c r="F223" s="1496" t="s">
        <v>1297</v>
      </c>
      <c r="G223" s="645" t="s">
        <v>678</v>
      </c>
      <c r="H223" s="645" t="s">
        <v>678</v>
      </c>
      <c r="I223" s="1497">
        <v>-36</v>
      </c>
      <c r="J223" s="701" t="s">
        <v>1180</v>
      </c>
      <c r="K223" s="709" t="s">
        <v>1087</v>
      </c>
      <c r="L223" s="702">
        <v>6.3750000000000001E-2</v>
      </c>
      <c r="M223" s="702" t="s">
        <v>1181</v>
      </c>
      <c r="N223" s="703" t="s">
        <v>418</v>
      </c>
      <c r="O223" s="704">
        <v>1.18E-2</v>
      </c>
      <c r="P223" s="705" t="s">
        <v>1182</v>
      </c>
      <c r="Q223" s="652" t="s">
        <v>473</v>
      </c>
      <c r="R223" s="1481"/>
      <c r="S223" s="1481"/>
      <c r="T223" s="1534">
        <v>0</v>
      </c>
      <c r="U223" s="1534">
        <v>0</v>
      </c>
      <c r="V223" s="1534">
        <v>0</v>
      </c>
      <c r="W223" s="1534">
        <v>0</v>
      </c>
      <c r="X223" s="1151">
        <v>-2.9168575900000002</v>
      </c>
      <c r="Y223" s="1151">
        <v>-1.5</v>
      </c>
      <c r="Z223" s="1534">
        <v>0</v>
      </c>
      <c r="AA223" s="1534">
        <v>0</v>
      </c>
      <c r="AB223" s="1534">
        <v>0</v>
      </c>
      <c r="AC223" s="1534">
        <v>0</v>
      </c>
      <c r="AD223" s="1534">
        <v>0</v>
      </c>
      <c r="AE223" s="1534">
        <v>0</v>
      </c>
      <c r="AF223" s="1534">
        <v>0</v>
      </c>
    </row>
    <row r="224" spans="2:32" outlineLevel="1">
      <c r="B224" s="655" t="s">
        <v>940</v>
      </c>
      <c r="C224" s="672" t="s">
        <v>1298</v>
      </c>
      <c r="D224" s="672">
        <v>39622</v>
      </c>
      <c r="E224" s="672">
        <v>43893</v>
      </c>
      <c r="F224" s="1496" t="s">
        <v>1299</v>
      </c>
      <c r="G224" s="645" t="s">
        <v>678</v>
      </c>
      <c r="H224" s="645" t="s">
        <v>678</v>
      </c>
      <c r="I224" s="1497">
        <v>-36</v>
      </c>
      <c r="J224" s="701" t="s">
        <v>1180</v>
      </c>
      <c r="K224" s="709" t="s">
        <v>1087</v>
      </c>
      <c r="L224" s="702">
        <v>6.3750000000000001E-2</v>
      </c>
      <c r="M224" s="702" t="s">
        <v>1181</v>
      </c>
      <c r="N224" s="703" t="s">
        <v>418</v>
      </c>
      <c r="O224" s="704">
        <v>1.2200000000000001E-2</v>
      </c>
      <c r="P224" s="705" t="s">
        <v>1182</v>
      </c>
      <c r="Q224" s="652" t="s">
        <v>1290</v>
      </c>
      <c r="R224" s="1481"/>
      <c r="S224" s="1481"/>
      <c r="T224" s="1534">
        <v>0</v>
      </c>
      <c r="U224" s="1534">
        <v>0</v>
      </c>
      <c r="V224" s="1534">
        <v>0</v>
      </c>
      <c r="W224" s="1534">
        <v>0</v>
      </c>
      <c r="X224" s="1151">
        <v>-2.8996319399999999</v>
      </c>
      <c r="Y224" s="1151">
        <v>-1.5</v>
      </c>
      <c r="Z224" s="1534">
        <v>0</v>
      </c>
      <c r="AA224" s="1534">
        <v>0</v>
      </c>
      <c r="AB224" s="1534">
        <v>0</v>
      </c>
      <c r="AC224" s="1534">
        <v>0</v>
      </c>
      <c r="AD224" s="1534">
        <v>0</v>
      </c>
      <c r="AE224" s="1534">
        <v>0</v>
      </c>
      <c r="AF224" s="1534">
        <v>0</v>
      </c>
    </row>
    <row r="225" spans="2:32" outlineLevel="1">
      <c r="B225" s="655" t="s">
        <v>941</v>
      </c>
      <c r="C225" s="672" t="s">
        <v>1300</v>
      </c>
      <c r="D225" s="672">
        <v>39715</v>
      </c>
      <c r="E225" s="672">
        <v>43893</v>
      </c>
      <c r="F225" s="1496" t="s">
        <v>1301</v>
      </c>
      <c r="G225" s="645" t="s">
        <v>678</v>
      </c>
      <c r="H225" s="645" t="s">
        <v>678</v>
      </c>
      <c r="I225" s="1497">
        <v>-30</v>
      </c>
      <c r="J225" s="701" t="s">
        <v>1224</v>
      </c>
      <c r="K225" s="709" t="s">
        <v>418</v>
      </c>
      <c r="L225" s="702">
        <v>1.14E-2</v>
      </c>
      <c r="M225" s="702" t="s">
        <v>1182</v>
      </c>
      <c r="N225" s="703" t="s">
        <v>1087</v>
      </c>
      <c r="O225" s="704">
        <v>6.3750000000000001E-2</v>
      </c>
      <c r="P225" s="705" t="s">
        <v>1181</v>
      </c>
      <c r="Q225" s="652" t="s">
        <v>1290</v>
      </c>
      <c r="R225" s="1481"/>
      <c r="S225" s="1481"/>
      <c r="T225" s="1534">
        <v>0</v>
      </c>
      <c r="U225" s="1534">
        <v>0</v>
      </c>
      <c r="V225" s="1534">
        <v>0</v>
      </c>
      <c r="W225" s="1534">
        <v>0</v>
      </c>
      <c r="X225" s="1151">
        <v>2.4637297100000004</v>
      </c>
      <c r="Y225" s="1151">
        <v>1.3</v>
      </c>
      <c r="Z225" s="1534">
        <v>0</v>
      </c>
      <c r="AA225" s="1534">
        <v>0</v>
      </c>
      <c r="AB225" s="1534">
        <v>0</v>
      </c>
      <c r="AC225" s="1534">
        <v>0</v>
      </c>
      <c r="AD225" s="1534">
        <v>0</v>
      </c>
      <c r="AE225" s="1534">
        <v>0</v>
      </c>
      <c r="AF225" s="1534">
        <v>0</v>
      </c>
    </row>
    <row r="226" spans="2:32" outlineLevel="1">
      <c r="B226" s="655" t="s">
        <v>942</v>
      </c>
      <c r="C226" s="672" t="s">
        <v>1302</v>
      </c>
      <c r="D226" s="672">
        <v>39748</v>
      </c>
      <c r="E226" s="672">
        <v>43893</v>
      </c>
      <c r="F226" s="1496" t="s">
        <v>1303</v>
      </c>
      <c r="G226" s="645" t="s">
        <v>678</v>
      </c>
      <c r="H226" s="645" t="s">
        <v>678</v>
      </c>
      <c r="I226" s="1497">
        <v>-26</v>
      </c>
      <c r="J226" s="701" t="s">
        <v>1224</v>
      </c>
      <c r="K226" s="709" t="s">
        <v>418</v>
      </c>
      <c r="L226" s="702">
        <v>1.21E-2</v>
      </c>
      <c r="M226" s="702" t="s">
        <v>1182</v>
      </c>
      <c r="N226" s="703" t="s">
        <v>1087</v>
      </c>
      <c r="O226" s="704">
        <v>6.3750000000000001E-2</v>
      </c>
      <c r="P226" s="705" t="s">
        <v>1181</v>
      </c>
      <c r="Q226" s="652" t="s">
        <v>1219</v>
      </c>
      <c r="R226" s="1481"/>
      <c r="S226" s="1481"/>
      <c r="T226" s="1534">
        <v>0</v>
      </c>
      <c r="U226" s="1534">
        <v>0</v>
      </c>
      <c r="V226" s="1534">
        <v>0</v>
      </c>
      <c r="W226" s="1534">
        <v>0</v>
      </c>
      <c r="X226" s="1151">
        <v>2.0993103500000005</v>
      </c>
      <c r="Y226" s="1151">
        <v>1.1000000000000001</v>
      </c>
      <c r="Z226" s="1534">
        <v>0</v>
      </c>
      <c r="AA226" s="1534">
        <v>0</v>
      </c>
      <c r="AB226" s="1534">
        <v>0</v>
      </c>
      <c r="AC226" s="1534">
        <v>0</v>
      </c>
      <c r="AD226" s="1534">
        <v>0</v>
      </c>
      <c r="AE226" s="1534">
        <v>0</v>
      </c>
      <c r="AF226" s="1534">
        <v>0</v>
      </c>
    </row>
    <row r="227" spans="2:32" outlineLevel="1">
      <c r="B227" s="655" t="s">
        <v>943</v>
      </c>
      <c r="C227" s="672" t="s">
        <v>1304</v>
      </c>
      <c r="D227" s="672">
        <v>39748</v>
      </c>
      <c r="E227" s="672">
        <v>43893</v>
      </c>
      <c r="F227" s="1496" t="s">
        <v>1305</v>
      </c>
      <c r="G227" s="645" t="s">
        <v>678</v>
      </c>
      <c r="H227" s="645" t="s">
        <v>678</v>
      </c>
      <c r="I227" s="1497">
        <v>-36</v>
      </c>
      <c r="J227" s="701" t="s">
        <v>1224</v>
      </c>
      <c r="K227" s="709" t="s">
        <v>418</v>
      </c>
      <c r="L227" s="702">
        <v>1.2999999999999999E-2</v>
      </c>
      <c r="M227" s="702" t="s">
        <v>1182</v>
      </c>
      <c r="N227" s="703" t="s">
        <v>1087</v>
      </c>
      <c r="O227" s="704">
        <v>6.3750000000000001E-2</v>
      </c>
      <c r="P227" s="705" t="s">
        <v>1181</v>
      </c>
      <c r="Q227" s="652" t="s">
        <v>1281</v>
      </c>
      <c r="R227" s="1481"/>
      <c r="S227" s="1481"/>
      <c r="T227" s="1534">
        <v>0</v>
      </c>
      <c r="U227" s="1534">
        <v>0</v>
      </c>
      <c r="V227" s="1534">
        <v>0</v>
      </c>
      <c r="W227" s="1534">
        <v>0</v>
      </c>
      <c r="X227" s="1151">
        <v>2.8349762700000003</v>
      </c>
      <c r="Y227" s="1151">
        <v>1.5</v>
      </c>
      <c r="Z227" s="1534">
        <v>0</v>
      </c>
      <c r="AA227" s="1534">
        <v>0</v>
      </c>
      <c r="AB227" s="1534">
        <v>0</v>
      </c>
      <c r="AC227" s="1534">
        <v>0</v>
      </c>
      <c r="AD227" s="1534">
        <v>0</v>
      </c>
      <c r="AE227" s="1534">
        <v>0</v>
      </c>
      <c r="AF227" s="1534">
        <v>0</v>
      </c>
    </row>
    <row r="228" spans="2:32" outlineLevel="1">
      <c r="B228" s="655" t="s">
        <v>944</v>
      </c>
      <c r="C228" s="672" t="s">
        <v>1306</v>
      </c>
      <c r="D228" s="672">
        <v>39896</v>
      </c>
      <c r="E228" s="672">
        <v>43893</v>
      </c>
      <c r="F228" s="1496" t="s">
        <v>1307</v>
      </c>
      <c r="G228" s="645" t="s">
        <v>678</v>
      </c>
      <c r="H228" s="645" t="s">
        <v>678</v>
      </c>
      <c r="I228" s="1497">
        <v>-30</v>
      </c>
      <c r="J228" s="701" t="s">
        <v>1180</v>
      </c>
      <c r="K228" s="709" t="s">
        <v>1087</v>
      </c>
      <c r="L228" s="702">
        <v>6.3750000000000001E-2</v>
      </c>
      <c r="M228" s="702" t="s">
        <v>1181</v>
      </c>
      <c r="N228" s="703" t="s">
        <v>418</v>
      </c>
      <c r="O228" s="704">
        <v>2.58E-2</v>
      </c>
      <c r="P228" s="705" t="s">
        <v>1182</v>
      </c>
      <c r="Q228" s="652" t="s">
        <v>1308</v>
      </c>
      <c r="R228" s="1481"/>
      <c r="S228" s="1481"/>
      <c r="T228" s="1534">
        <v>0</v>
      </c>
      <c r="U228" s="1534">
        <v>0</v>
      </c>
      <c r="V228" s="1534">
        <v>0</v>
      </c>
      <c r="W228" s="1534">
        <v>0</v>
      </c>
      <c r="X228" s="1151">
        <v>-1.6058626599999999</v>
      </c>
      <c r="Y228" s="1151">
        <v>-0.8</v>
      </c>
      <c r="Z228" s="1534">
        <v>0</v>
      </c>
      <c r="AA228" s="1534">
        <v>0</v>
      </c>
      <c r="AB228" s="1534">
        <v>0</v>
      </c>
      <c r="AC228" s="1534">
        <v>0</v>
      </c>
      <c r="AD228" s="1534">
        <v>0</v>
      </c>
      <c r="AE228" s="1534">
        <v>0</v>
      </c>
      <c r="AF228" s="1534">
        <v>0</v>
      </c>
    </row>
    <row r="229" spans="2:32" outlineLevel="1">
      <c r="B229" s="655" t="s">
        <v>945</v>
      </c>
      <c r="C229" s="672" t="s">
        <v>1309</v>
      </c>
      <c r="D229" s="672">
        <v>40077</v>
      </c>
      <c r="E229" s="672">
        <v>43893</v>
      </c>
      <c r="F229" s="1496" t="s">
        <v>1310</v>
      </c>
      <c r="G229" s="645" t="s">
        <v>678</v>
      </c>
      <c r="H229" s="645" t="s">
        <v>678</v>
      </c>
      <c r="I229" s="1497">
        <v>-36</v>
      </c>
      <c r="J229" s="701" t="s">
        <v>1224</v>
      </c>
      <c r="K229" s="709" t="s">
        <v>418</v>
      </c>
      <c r="L229" s="702">
        <v>2.1000000000000001E-2</v>
      </c>
      <c r="M229" s="702" t="s">
        <v>1182</v>
      </c>
      <c r="N229" s="703" t="s">
        <v>1087</v>
      </c>
      <c r="O229" s="704">
        <v>6.3750000000000001E-2</v>
      </c>
      <c r="P229" s="705" t="s">
        <v>1181</v>
      </c>
      <c r="Q229" s="652" t="s">
        <v>1219</v>
      </c>
      <c r="R229" s="1481"/>
      <c r="S229" s="1481"/>
      <c r="T229" s="1534">
        <v>0</v>
      </c>
      <c r="U229" s="1534">
        <v>0</v>
      </c>
      <c r="V229" s="1534">
        <v>0</v>
      </c>
      <c r="W229" s="1534">
        <v>0</v>
      </c>
      <c r="X229" s="1151">
        <v>2.2743510600000003</v>
      </c>
      <c r="Y229" s="1151">
        <v>1.2</v>
      </c>
      <c r="Z229" s="1534">
        <v>0</v>
      </c>
      <c r="AA229" s="1534">
        <v>0</v>
      </c>
      <c r="AB229" s="1534">
        <v>0</v>
      </c>
      <c r="AC229" s="1534">
        <v>0</v>
      </c>
      <c r="AD229" s="1534">
        <v>0</v>
      </c>
      <c r="AE229" s="1534">
        <v>0</v>
      </c>
      <c r="AF229" s="1534">
        <v>0</v>
      </c>
    </row>
    <row r="230" spans="2:32" outlineLevel="1">
      <c r="B230" s="655" t="s">
        <v>946</v>
      </c>
      <c r="C230" s="672" t="s">
        <v>1311</v>
      </c>
      <c r="D230" s="672">
        <v>40214</v>
      </c>
      <c r="E230" s="672">
        <v>43893</v>
      </c>
      <c r="F230" s="1496" t="s">
        <v>1312</v>
      </c>
      <c r="G230" s="645" t="s">
        <v>678</v>
      </c>
      <c r="H230" s="645" t="s">
        <v>678</v>
      </c>
      <c r="I230" s="1497">
        <v>-31</v>
      </c>
      <c r="J230" s="701" t="s">
        <v>1224</v>
      </c>
      <c r="K230" s="709" t="s">
        <v>418</v>
      </c>
      <c r="L230" s="702">
        <v>2.4212500000000001E-2</v>
      </c>
      <c r="M230" s="702" t="s">
        <v>1182</v>
      </c>
      <c r="N230" s="703" t="s">
        <v>1087</v>
      </c>
      <c r="O230" s="704">
        <v>6.3750000000000001E-2</v>
      </c>
      <c r="P230" s="705" t="s">
        <v>1181</v>
      </c>
      <c r="Q230" s="652" t="s">
        <v>473</v>
      </c>
      <c r="R230" s="1481"/>
      <c r="S230" s="1481"/>
      <c r="T230" s="1534">
        <v>0</v>
      </c>
      <c r="U230" s="1534">
        <v>0</v>
      </c>
      <c r="V230" s="1534">
        <v>0</v>
      </c>
      <c r="W230" s="1534">
        <v>0</v>
      </c>
      <c r="X230" s="1151">
        <v>1.7544528899999998</v>
      </c>
      <c r="Y230" s="1151">
        <v>0.9</v>
      </c>
      <c r="Z230" s="1534">
        <v>0</v>
      </c>
      <c r="AA230" s="1534">
        <v>0</v>
      </c>
      <c r="AB230" s="1534">
        <v>0</v>
      </c>
      <c r="AC230" s="1534">
        <v>0</v>
      </c>
      <c r="AD230" s="1534">
        <v>0</v>
      </c>
      <c r="AE230" s="1534">
        <v>0</v>
      </c>
      <c r="AF230" s="1534">
        <v>0</v>
      </c>
    </row>
    <row r="231" spans="2:32" outlineLevel="1">
      <c r="B231" s="655" t="s">
        <v>947</v>
      </c>
      <c r="C231" s="672" t="s">
        <v>1313</v>
      </c>
      <c r="D231" s="672">
        <v>40214</v>
      </c>
      <c r="E231" s="672">
        <v>43893</v>
      </c>
      <c r="F231" s="1496" t="s">
        <v>1314</v>
      </c>
      <c r="G231" s="645" t="s">
        <v>678</v>
      </c>
      <c r="H231" s="645" t="s">
        <v>678</v>
      </c>
      <c r="I231" s="1497">
        <v>-38</v>
      </c>
      <c r="J231" s="701" t="s">
        <v>1224</v>
      </c>
      <c r="K231" s="709" t="s">
        <v>418</v>
      </c>
      <c r="L231" s="702">
        <v>2.4080000000000001E-2</v>
      </c>
      <c r="M231" s="702" t="s">
        <v>1182</v>
      </c>
      <c r="N231" s="703" t="s">
        <v>1087</v>
      </c>
      <c r="O231" s="704">
        <v>6.3750000000000001E-2</v>
      </c>
      <c r="P231" s="705" t="s">
        <v>1181</v>
      </c>
      <c r="Q231" s="652" t="s">
        <v>1274</v>
      </c>
      <c r="R231" s="1481"/>
      <c r="S231" s="1481"/>
      <c r="T231" s="1534">
        <v>0</v>
      </c>
      <c r="U231" s="1534">
        <v>0</v>
      </c>
      <c r="V231" s="1534">
        <v>0</v>
      </c>
      <c r="W231" s="1534">
        <v>0</v>
      </c>
      <c r="X231" s="1151">
        <v>2.1696973599999998</v>
      </c>
      <c r="Y231" s="1151">
        <v>1.1000000000000001</v>
      </c>
      <c r="Z231" s="1534">
        <v>0</v>
      </c>
      <c r="AA231" s="1534">
        <v>0</v>
      </c>
      <c r="AB231" s="1534">
        <v>0</v>
      </c>
      <c r="AC231" s="1534">
        <v>0</v>
      </c>
      <c r="AD231" s="1534">
        <v>0</v>
      </c>
      <c r="AE231" s="1534">
        <v>0</v>
      </c>
      <c r="AF231" s="1534">
        <v>0</v>
      </c>
    </row>
    <row r="232" spans="2:32" outlineLevel="1">
      <c r="B232" s="655" t="s">
        <v>948</v>
      </c>
      <c r="C232" s="672" t="s">
        <v>1315</v>
      </c>
      <c r="D232" s="672">
        <v>40303</v>
      </c>
      <c r="E232" s="672">
        <v>43893</v>
      </c>
      <c r="F232" s="1496" t="s">
        <v>1316</v>
      </c>
      <c r="G232" s="645" t="s">
        <v>678</v>
      </c>
      <c r="H232" s="645" t="s">
        <v>678</v>
      </c>
      <c r="I232" s="1497">
        <v>-50</v>
      </c>
      <c r="J232" s="701" t="s">
        <v>1180</v>
      </c>
      <c r="K232" s="709" t="s">
        <v>1087</v>
      </c>
      <c r="L232" s="702">
        <v>6.3750000000000001E-2</v>
      </c>
      <c r="M232" s="702" t="s">
        <v>1181</v>
      </c>
      <c r="N232" s="703" t="s">
        <v>418</v>
      </c>
      <c r="O232" s="704">
        <v>2.588E-2</v>
      </c>
      <c r="P232" s="705" t="s">
        <v>1182</v>
      </c>
      <c r="Q232" s="652" t="s">
        <v>1317</v>
      </c>
      <c r="R232" s="1481"/>
      <c r="S232" s="1481"/>
      <c r="T232" s="1534">
        <v>0</v>
      </c>
      <c r="U232" s="1534">
        <v>0</v>
      </c>
      <c r="V232" s="1534">
        <v>0</v>
      </c>
      <c r="W232" s="1534">
        <v>0</v>
      </c>
      <c r="X232" s="1151">
        <v>-2.6688547599999999</v>
      </c>
      <c r="Y232" s="1151">
        <v>-1.4</v>
      </c>
      <c r="Z232" s="1534">
        <v>0</v>
      </c>
      <c r="AA232" s="1534">
        <v>0</v>
      </c>
      <c r="AB232" s="1534">
        <v>0</v>
      </c>
      <c r="AC232" s="1534">
        <v>0</v>
      </c>
      <c r="AD232" s="1534">
        <v>0</v>
      </c>
      <c r="AE232" s="1534">
        <v>0</v>
      </c>
      <c r="AF232" s="1534">
        <v>0</v>
      </c>
    </row>
    <row r="233" spans="2:32" outlineLevel="1">
      <c r="B233" s="655" t="s">
        <v>949</v>
      </c>
      <c r="C233" s="672" t="s">
        <v>1318</v>
      </c>
      <c r="D233" s="672">
        <v>40308</v>
      </c>
      <c r="E233" s="672">
        <v>43893</v>
      </c>
      <c r="F233" s="1496" t="s">
        <v>1319</v>
      </c>
      <c r="G233" s="645" t="s">
        <v>678</v>
      </c>
      <c r="H233" s="645" t="s">
        <v>678</v>
      </c>
      <c r="I233" s="1497">
        <v>-50</v>
      </c>
      <c r="J233" s="701" t="s">
        <v>1180</v>
      </c>
      <c r="K233" s="709" t="s">
        <v>1087</v>
      </c>
      <c r="L233" s="702">
        <v>6.3750000000000001E-2</v>
      </c>
      <c r="M233" s="702" t="s">
        <v>1181</v>
      </c>
      <c r="N233" s="703" t="s">
        <v>418</v>
      </c>
      <c r="O233" s="704">
        <v>2.5829999999999999E-2</v>
      </c>
      <c r="P233" s="705" t="s">
        <v>1182</v>
      </c>
      <c r="Q233" s="652" t="s">
        <v>1281</v>
      </c>
      <c r="R233" s="1481"/>
      <c r="S233" s="1481"/>
      <c r="T233" s="1534">
        <v>0</v>
      </c>
      <c r="U233" s="1534">
        <v>0</v>
      </c>
      <c r="V233" s="1534">
        <v>0</v>
      </c>
      <c r="W233" s="1534">
        <v>0</v>
      </c>
      <c r="X233" s="1151">
        <v>-2.6737795100000006</v>
      </c>
      <c r="Y233" s="1151">
        <v>-1.4</v>
      </c>
      <c r="Z233" s="1534">
        <v>0</v>
      </c>
      <c r="AA233" s="1534">
        <v>0</v>
      </c>
      <c r="AB233" s="1534">
        <v>0</v>
      </c>
      <c r="AC233" s="1534">
        <v>0</v>
      </c>
      <c r="AD233" s="1534">
        <v>0</v>
      </c>
      <c r="AE233" s="1534">
        <v>0</v>
      </c>
      <c r="AF233" s="1534">
        <v>0</v>
      </c>
    </row>
    <row r="234" spans="2:32" outlineLevel="1">
      <c r="B234" s="655" t="s">
        <v>950</v>
      </c>
      <c r="C234" s="672" t="s">
        <v>1320</v>
      </c>
      <c r="D234" s="672">
        <v>40308</v>
      </c>
      <c r="E234" s="672">
        <v>43893</v>
      </c>
      <c r="F234" s="1496" t="s">
        <v>1321</v>
      </c>
      <c r="G234" s="645" t="s">
        <v>678</v>
      </c>
      <c r="H234" s="645" t="s">
        <v>678</v>
      </c>
      <c r="I234" s="1497">
        <v>-50</v>
      </c>
      <c r="J234" s="701" t="s">
        <v>1180</v>
      </c>
      <c r="K234" s="709" t="s">
        <v>1087</v>
      </c>
      <c r="L234" s="702">
        <v>6.3750000000000001E-2</v>
      </c>
      <c r="M234" s="702" t="s">
        <v>1181</v>
      </c>
      <c r="N234" s="703" t="s">
        <v>418</v>
      </c>
      <c r="O234" s="704">
        <v>2.5649999999999999E-2</v>
      </c>
      <c r="P234" s="705" t="s">
        <v>1182</v>
      </c>
      <c r="Q234" s="652" t="s">
        <v>1237</v>
      </c>
      <c r="R234" s="1481"/>
      <c r="S234" s="1481"/>
      <c r="T234" s="1534">
        <v>0</v>
      </c>
      <c r="U234" s="1534">
        <v>0</v>
      </c>
      <c r="V234" s="1534">
        <v>0</v>
      </c>
      <c r="W234" s="1534">
        <v>0</v>
      </c>
      <c r="X234" s="1151">
        <v>-2.6975566200000003</v>
      </c>
      <c r="Y234" s="1151">
        <v>-1.4</v>
      </c>
      <c r="Z234" s="1534">
        <v>0</v>
      </c>
      <c r="AA234" s="1534">
        <v>0</v>
      </c>
      <c r="AB234" s="1534">
        <v>0</v>
      </c>
      <c r="AC234" s="1534">
        <v>0</v>
      </c>
      <c r="AD234" s="1534">
        <v>0</v>
      </c>
      <c r="AE234" s="1534">
        <v>0</v>
      </c>
      <c r="AF234" s="1534">
        <v>0</v>
      </c>
    </row>
    <row r="235" spans="2:32" outlineLevel="1">
      <c r="B235" s="655" t="s">
        <v>951</v>
      </c>
      <c r="C235" s="672" t="s">
        <v>1322</v>
      </c>
      <c r="D235" s="672">
        <v>40310</v>
      </c>
      <c r="E235" s="672">
        <v>43893</v>
      </c>
      <c r="F235" s="1496" t="s">
        <v>1323</v>
      </c>
      <c r="G235" s="645" t="s">
        <v>678</v>
      </c>
      <c r="H235" s="645" t="s">
        <v>678</v>
      </c>
      <c r="I235" s="1497">
        <v>-65</v>
      </c>
      <c r="J235" s="701" t="s">
        <v>1180</v>
      </c>
      <c r="K235" s="709" t="s">
        <v>1087</v>
      </c>
      <c r="L235" s="702">
        <v>6.3750000000000001E-2</v>
      </c>
      <c r="M235" s="702" t="s">
        <v>1181</v>
      </c>
      <c r="N235" s="703" t="s">
        <v>418</v>
      </c>
      <c r="O235" s="704">
        <v>2.5675E-2</v>
      </c>
      <c r="P235" s="705" t="s">
        <v>1182</v>
      </c>
      <c r="Q235" s="652" t="s">
        <v>1219</v>
      </c>
      <c r="R235" s="1481"/>
      <c r="S235" s="1481"/>
      <c r="T235" s="1534">
        <v>0</v>
      </c>
      <c r="U235" s="1534">
        <v>0</v>
      </c>
      <c r="V235" s="1534">
        <v>0</v>
      </c>
      <c r="W235" s="1534">
        <v>0</v>
      </c>
      <c r="X235" s="1151">
        <v>-3.50669692</v>
      </c>
      <c r="Y235" s="1151">
        <v>-1.8</v>
      </c>
      <c r="Z235" s="1534">
        <v>0</v>
      </c>
      <c r="AA235" s="1534">
        <v>0</v>
      </c>
      <c r="AB235" s="1534">
        <v>0</v>
      </c>
      <c r="AC235" s="1534">
        <v>0</v>
      </c>
      <c r="AD235" s="1534">
        <v>0</v>
      </c>
      <c r="AE235" s="1534">
        <v>0</v>
      </c>
      <c r="AF235" s="1534">
        <v>0</v>
      </c>
    </row>
    <row r="236" spans="2:32" outlineLevel="1">
      <c r="B236" s="655" t="s">
        <v>952</v>
      </c>
      <c r="C236" s="672" t="s">
        <v>1324</v>
      </c>
      <c r="D236" s="672">
        <v>40350</v>
      </c>
      <c r="E236" s="672">
        <v>43893</v>
      </c>
      <c r="F236" s="1496" t="s">
        <v>1325</v>
      </c>
      <c r="G236" s="645" t="s">
        <v>678</v>
      </c>
      <c r="H236" s="645" t="s">
        <v>678</v>
      </c>
      <c r="I236" s="1497">
        <v>-37</v>
      </c>
      <c r="J236" s="701" t="s">
        <v>1224</v>
      </c>
      <c r="K236" s="709" t="s">
        <v>418</v>
      </c>
      <c r="L236" s="702">
        <v>2.7300000000000001E-2</v>
      </c>
      <c r="M236" s="702" t="s">
        <v>1182</v>
      </c>
      <c r="N236" s="703" t="s">
        <v>1087</v>
      </c>
      <c r="O236" s="704">
        <v>6.3750000000000001E-2</v>
      </c>
      <c r="P236" s="705" t="s">
        <v>1181</v>
      </c>
      <c r="Q236" s="652" t="s">
        <v>1219</v>
      </c>
      <c r="R236" s="1481"/>
      <c r="S236" s="1481"/>
      <c r="T236" s="1534">
        <v>0</v>
      </c>
      <c r="U236" s="1534">
        <v>0</v>
      </c>
      <c r="V236" s="1534">
        <v>0</v>
      </c>
      <c r="W236" s="1534">
        <v>0</v>
      </c>
      <c r="X236" s="1151">
        <v>1.8774486699999999</v>
      </c>
      <c r="Y236" s="1151">
        <v>1</v>
      </c>
      <c r="Z236" s="1534">
        <v>0</v>
      </c>
      <c r="AA236" s="1534">
        <v>0</v>
      </c>
      <c r="AB236" s="1534">
        <v>0</v>
      </c>
      <c r="AC236" s="1534">
        <v>0</v>
      </c>
      <c r="AD236" s="1534">
        <v>0</v>
      </c>
      <c r="AE236" s="1534">
        <v>0</v>
      </c>
      <c r="AF236" s="1534">
        <v>0</v>
      </c>
    </row>
    <row r="237" spans="2:32" outlineLevel="1">
      <c r="B237" s="655" t="s">
        <v>953</v>
      </c>
      <c r="C237" s="672" t="s">
        <v>1326</v>
      </c>
      <c r="D237" s="672">
        <v>40400</v>
      </c>
      <c r="E237" s="672">
        <v>43893</v>
      </c>
      <c r="F237" s="1496" t="s">
        <v>1327</v>
      </c>
      <c r="G237" s="645" t="s">
        <v>678</v>
      </c>
      <c r="H237" s="645" t="s">
        <v>678</v>
      </c>
      <c r="I237" s="1497">
        <v>-100</v>
      </c>
      <c r="J237" s="701" t="s">
        <v>1224</v>
      </c>
      <c r="K237" s="709" t="s">
        <v>418</v>
      </c>
      <c r="L237" s="702">
        <v>2.4725E-2</v>
      </c>
      <c r="M237" s="702" t="s">
        <v>1182</v>
      </c>
      <c r="N237" s="703" t="s">
        <v>1087</v>
      </c>
      <c r="O237" s="704">
        <v>6.3750000000000001E-2</v>
      </c>
      <c r="P237" s="705" t="s">
        <v>1181</v>
      </c>
      <c r="Q237" s="652" t="s">
        <v>473</v>
      </c>
      <c r="R237" s="1481"/>
      <c r="S237" s="1481"/>
      <c r="T237" s="1534">
        <v>0</v>
      </c>
      <c r="U237" s="1534">
        <v>0</v>
      </c>
      <c r="V237" s="1534">
        <v>0</v>
      </c>
      <c r="W237" s="1534">
        <v>0</v>
      </c>
      <c r="X237" s="1151">
        <v>5.5586623199999998</v>
      </c>
      <c r="Y237" s="1151">
        <v>2.9</v>
      </c>
      <c r="Z237" s="1534">
        <v>0</v>
      </c>
      <c r="AA237" s="1534">
        <v>0</v>
      </c>
      <c r="AB237" s="1534">
        <v>0</v>
      </c>
      <c r="AC237" s="1534">
        <v>0</v>
      </c>
      <c r="AD237" s="1534">
        <v>0</v>
      </c>
      <c r="AE237" s="1534">
        <v>0</v>
      </c>
      <c r="AF237" s="1534">
        <v>0</v>
      </c>
    </row>
    <row r="238" spans="2:32" outlineLevel="1">
      <c r="B238" s="655" t="s">
        <v>954</v>
      </c>
      <c r="C238" s="672" t="s">
        <v>1328</v>
      </c>
      <c r="D238" s="672">
        <v>40401</v>
      </c>
      <c r="E238" s="672">
        <v>43893</v>
      </c>
      <c r="F238" s="1496" t="s">
        <v>1329</v>
      </c>
      <c r="G238" s="645" t="s">
        <v>678</v>
      </c>
      <c r="H238" s="645" t="s">
        <v>678</v>
      </c>
      <c r="I238" s="1497">
        <v>-28</v>
      </c>
      <c r="J238" s="701" t="s">
        <v>1224</v>
      </c>
      <c r="K238" s="709" t="s">
        <v>418</v>
      </c>
      <c r="L238" s="702">
        <v>2.5425E-2</v>
      </c>
      <c r="M238" s="702" t="s">
        <v>1182</v>
      </c>
      <c r="N238" s="703" t="s">
        <v>1087</v>
      </c>
      <c r="O238" s="704">
        <v>6.3750000000000001E-2</v>
      </c>
      <c r="P238" s="705" t="s">
        <v>1181</v>
      </c>
      <c r="Q238" s="652" t="s">
        <v>1317</v>
      </c>
      <c r="R238" s="1481"/>
      <c r="S238" s="1481"/>
      <c r="T238" s="1534">
        <v>0</v>
      </c>
      <c r="U238" s="1534">
        <v>0</v>
      </c>
      <c r="V238" s="1534">
        <v>0</v>
      </c>
      <c r="W238" s="1534">
        <v>0</v>
      </c>
      <c r="X238" s="1151">
        <v>1.5196551299999999</v>
      </c>
      <c r="Y238" s="1151">
        <v>0.8</v>
      </c>
      <c r="Z238" s="1534">
        <v>0</v>
      </c>
      <c r="AA238" s="1534">
        <v>0</v>
      </c>
      <c r="AB238" s="1534">
        <v>0</v>
      </c>
      <c r="AC238" s="1534">
        <v>0</v>
      </c>
      <c r="AD238" s="1534">
        <v>0</v>
      </c>
      <c r="AE238" s="1534">
        <v>0</v>
      </c>
      <c r="AF238" s="1534">
        <v>0</v>
      </c>
    </row>
    <row r="239" spans="2:32" outlineLevel="1">
      <c r="B239" s="655" t="s">
        <v>955</v>
      </c>
      <c r="C239" s="672" t="s">
        <v>1330</v>
      </c>
      <c r="D239" s="672">
        <v>40504</v>
      </c>
      <c r="E239" s="672">
        <v>43893</v>
      </c>
      <c r="F239" s="1496" t="s">
        <v>1331</v>
      </c>
      <c r="G239" s="645" t="s">
        <v>678</v>
      </c>
      <c r="H239" s="645" t="s">
        <v>678</v>
      </c>
      <c r="I239" s="1497">
        <v>-35</v>
      </c>
      <c r="J239" s="701" t="s">
        <v>1180</v>
      </c>
      <c r="K239" s="709" t="s">
        <v>1087</v>
      </c>
      <c r="L239" s="702">
        <v>6.3750000000000001E-2</v>
      </c>
      <c r="M239" s="702" t="s">
        <v>1181</v>
      </c>
      <c r="N239" s="703" t="s">
        <v>418</v>
      </c>
      <c r="O239" s="704">
        <v>3.3000000000000002E-2</v>
      </c>
      <c r="P239" s="705" t="s">
        <v>1182</v>
      </c>
      <c r="Q239" s="652" t="s">
        <v>473</v>
      </c>
      <c r="R239" s="1481"/>
      <c r="S239" s="1481"/>
      <c r="T239" s="1534">
        <v>0</v>
      </c>
      <c r="U239" s="1534">
        <v>0</v>
      </c>
      <c r="V239" s="1534">
        <v>0</v>
      </c>
      <c r="W239" s="1534">
        <v>0</v>
      </c>
      <c r="X239" s="1151">
        <v>-1.37553192</v>
      </c>
      <c r="Y239" s="1151">
        <v>-0.7</v>
      </c>
      <c r="Z239" s="1534">
        <v>0</v>
      </c>
      <c r="AA239" s="1534">
        <v>0</v>
      </c>
      <c r="AB239" s="1534">
        <v>0</v>
      </c>
      <c r="AC239" s="1534">
        <v>0</v>
      </c>
      <c r="AD239" s="1534">
        <v>0</v>
      </c>
      <c r="AE239" s="1534">
        <v>0</v>
      </c>
      <c r="AF239" s="1534">
        <v>0</v>
      </c>
    </row>
    <row r="240" spans="2:32" outlineLevel="1">
      <c r="B240" s="655" t="s">
        <v>956</v>
      </c>
      <c r="C240" s="672" t="s">
        <v>1332</v>
      </c>
      <c r="D240" s="672">
        <v>41030</v>
      </c>
      <c r="E240" s="672">
        <v>43893</v>
      </c>
      <c r="F240" s="1496" t="s">
        <v>1333</v>
      </c>
      <c r="G240" s="645" t="s">
        <v>678</v>
      </c>
      <c r="H240" s="645" t="s">
        <v>678</v>
      </c>
      <c r="I240" s="1497">
        <v>-87</v>
      </c>
      <c r="J240" s="701" t="s">
        <v>1180</v>
      </c>
      <c r="K240" s="709" t="s">
        <v>1087</v>
      </c>
      <c r="L240" s="702">
        <v>6.3750000000000001E-2</v>
      </c>
      <c r="M240" s="702" t="s">
        <v>1181</v>
      </c>
      <c r="N240" s="703" t="s">
        <v>418</v>
      </c>
      <c r="O240" s="704">
        <v>4.2419999999999999E-2</v>
      </c>
      <c r="P240" s="705" t="s">
        <v>1182</v>
      </c>
      <c r="Q240" s="652" t="s">
        <v>1219</v>
      </c>
      <c r="R240" s="1481"/>
      <c r="S240" s="1481"/>
      <c r="T240" s="1534">
        <v>0</v>
      </c>
      <c r="U240" s="1534">
        <v>0</v>
      </c>
      <c r="V240" s="1534">
        <v>0</v>
      </c>
      <c r="W240" s="1534">
        <v>0</v>
      </c>
      <c r="X240" s="1151">
        <v>-1.8182047400000001</v>
      </c>
      <c r="Y240" s="1151">
        <v>-1</v>
      </c>
      <c r="Z240" s="1534">
        <v>0</v>
      </c>
      <c r="AA240" s="1534">
        <v>0</v>
      </c>
      <c r="AB240" s="1534">
        <v>0</v>
      </c>
      <c r="AC240" s="1534">
        <v>0</v>
      </c>
      <c r="AD240" s="1534">
        <v>0</v>
      </c>
      <c r="AE240" s="1534">
        <v>0</v>
      </c>
      <c r="AF240" s="1534">
        <v>0</v>
      </c>
    </row>
    <row r="241" spans="2:32" outlineLevel="1">
      <c r="B241" s="655" t="s">
        <v>957</v>
      </c>
      <c r="C241" s="672" t="s">
        <v>1334</v>
      </c>
      <c r="D241" s="672">
        <v>41975</v>
      </c>
      <c r="E241" s="672">
        <v>43893</v>
      </c>
      <c r="F241" s="1496" t="s">
        <v>1335</v>
      </c>
      <c r="G241" s="645" t="s">
        <v>678</v>
      </c>
      <c r="H241" s="645" t="s">
        <v>678</v>
      </c>
      <c r="I241" s="1497">
        <v>-40</v>
      </c>
      <c r="J241" s="701" t="s">
        <v>1224</v>
      </c>
      <c r="K241" s="709" t="s">
        <v>418</v>
      </c>
      <c r="L241" s="702">
        <v>4.7980000000000002E-2</v>
      </c>
      <c r="M241" s="702" t="s">
        <v>1182</v>
      </c>
      <c r="N241" s="703" t="s">
        <v>1087</v>
      </c>
      <c r="O241" s="704">
        <v>6.3750000000000001E-2</v>
      </c>
      <c r="P241" s="705" t="s">
        <v>1181</v>
      </c>
      <c r="Q241" s="652" t="s">
        <v>1308</v>
      </c>
      <c r="R241" s="1481"/>
      <c r="S241" s="1481"/>
      <c r="T241" s="1534">
        <v>0</v>
      </c>
      <c r="U241" s="1534">
        <v>0</v>
      </c>
      <c r="V241" s="1534">
        <v>0</v>
      </c>
      <c r="W241" s="1534">
        <v>0</v>
      </c>
      <c r="X241" s="1151">
        <v>0.39375228000000007</v>
      </c>
      <c r="Y241" s="1151">
        <v>0.2</v>
      </c>
      <c r="Z241" s="1534">
        <v>0</v>
      </c>
      <c r="AA241" s="1534">
        <v>0</v>
      </c>
      <c r="AB241" s="1534">
        <v>0</v>
      </c>
      <c r="AC241" s="1534">
        <v>0</v>
      </c>
      <c r="AD241" s="1534">
        <v>0</v>
      </c>
      <c r="AE241" s="1534">
        <v>0</v>
      </c>
      <c r="AF241" s="1534">
        <v>0</v>
      </c>
    </row>
    <row r="242" spans="2:32" outlineLevel="1">
      <c r="B242" s="655" t="s">
        <v>958</v>
      </c>
      <c r="C242" s="672" t="s">
        <v>1336</v>
      </c>
      <c r="D242" s="672">
        <v>42026</v>
      </c>
      <c r="E242" s="672">
        <v>43893</v>
      </c>
      <c r="F242" s="1496" t="s">
        <v>1337</v>
      </c>
      <c r="G242" s="645" t="s">
        <v>678</v>
      </c>
      <c r="H242" s="645" t="s">
        <v>678</v>
      </c>
      <c r="I242" s="1497">
        <v>-100</v>
      </c>
      <c r="J242" s="701" t="s">
        <v>1224</v>
      </c>
      <c r="K242" s="709" t="s">
        <v>418</v>
      </c>
      <c r="L242" s="702">
        <v>2.4910000000000002E-2</v>
      </c>
      <c r="M242" s="702" t="s">
        <v>1182</v>
      </c>
      <c r="N242" s="703" t="s">
        <v>1087</v>
      </c>
      <c r="O242" s="704">
        <v>6.3750000000000001E-2</v>
      </c>
      <c r="P242" s="705" t="s">
        <v>1181</v>
      </c>
      <c r="Q242" s="652" t="s">
        <v>1183</v>
      </c>
      <c r="R242" s="1481"/>
      <c r="S242" s="1481"/>
      <c r="T242" s="1534">
        <v>0</v>
      </c>
      <c r="U242" s="1534">
        <v>0</v>
      </c>
      <c r="V242" s="1534">
        <v>0</v>
      </c>
      <c r="W242" s="1534">
        <v>0</v>
      </c>
      <c r="X242" s="1151">
        <v>5.5459094599999998</v>
      </c>
      <c r="Y242" s="1151">
        <v>2.9</v>
      </c>
      <c r="Z242" s="1534">
        <v>0</v>
      </c>
      <c r="AA242" s="1534">
        <v>0</v>
      </c>
      <c r="AB242" s="1534">
        <v>0</v>
      </c>
      <c r="AC242" s="1534">
        <v>0</v>
      </c>
      <c r="AD242" s="1534">
        <v>0</v>
      </c>
      <c r="AE242" s="1534">
        <v>0</v>
      </c>
      <c r="AF242" s="1534">
        <v>0</v>
      </c>
    </row>
    <row r="243" spans="2:32" outlineLevel="1">
      <c r="B243" s="655" t="s">
        <v>959</v>
      </c>
      <c r="C243" s="672" t="s">
        <v>1338</v>
      </c>
      <c r="D243" s="672">
        <v>39574</v>
      </c>
      <c r="E243" s="672">
        <v>50538</v>
      </c>
      <c r="F243" s="1496" t="s">
        <v>1339</v>
      </c>
      <c r="G243" s="645" t="s">
        <v>678</v>
      </c>
      <c r="H243" s="645" t="s">
        <v>678</v>
      </c>
      <c r="I243" s="1497">
        <v>-40</v>
      </c>
      <c r="J243" s="701" t="s">
        <v>1180</v>
      </c>
      <c r="K243" s="709" t="s">
        <v>1087</v>
      </c>
      <c r="L243" s="702">
        <v>0.06</v>
      </c>
      <c r="M243" s="702" t="s">
        <v>1181</v>
      </c>
      <c r="N243" s="703" t="s">
        <v>418</v>
      </c>
      <c r="O243" s="704">
        <v>1.2525E-2</v>
      </c>
      <c r="P243" s="705" t="s">
        <v>1182</v>
      </c>
      <c r="Q243" s="652" t="s">
        <v>1229</v>
      </c>
      <c r="R243" s="1481"/>
      <c r="S243" s="1481"/>
      <c r="T243" s="1534">
        <v>0</v>
      </c>
      <c r="U243" s="1534">
        <v>0</v>
      </c>
      <c r="V243" s="1534">
        <v>0</v>
      </c>
      <c r="W243" s="1534">
        <v>0</v>
      </c>
      <c r="X243" s="1151">
        <v>-22.359379480000001</v>
      </c>
      <c r="Y243" s="1151">
        <v>-23.4</v>
      </c>
      <c r="Z243" s="1151">
        <v>-28.1</v>
      </c>
      <c r="AA243" s="1151">
        <v>-26.442280848351711</v>
      </c>
      <c r="AB243" s="1151">
        <v>-24.728454544011949</v>
      </c>
      <c r="AC243" s="1151">
        <v>-23.000209147676689</v>
      </c>
      <c r="AD243" s="1151">
        <v>-21.316235313148859</v>
      </c>
      <c r="AE243" s="1151">
        <v>-19.657508450948399</v>
      </c>
      <c r="AF243" s="1151">
        <v>-18.007307643779839</v>
      </c>
    </row>
    <row r="244" spans="2:32" outlineLevel="1">
      <c r="B244" s="655" t="s">
        <v>960</v>
      </c>
      <c r="C244" s="672" t="s">
        <v>1088</v>
      </c>
      <c r="D244" s="672">
        <v>39583</v>
      </c>
      <c r="E244" s="672">
        <v>50538</v>
      </c>
      <c r="F244" s="1496" t="s">
        <v>1340</v>
      </c>
      <c r="G244" s="645" t="s">
        <v>678</v>
      </c>
      <c r="H244" s="645" t="s">
        <v>678</v>
      </c>
      <c r="I244" s="1497">
        <v>-15</v>
      </c>
      <c r="J244" s="701" t="s">
        <v>1180</v>
      </c>
      <c r="K244" s="709" t="s">
        <v>1087</v>
      </c>
      <c r="L244" s="702">
        <v>0.06</v>
      </c>
      <c r="M244" s="702" t="s">
        <v>1181</v>
      </c>
      <c r="N244" s="703" t="s">
        <v>418</v>
      </c>
      <c r="O244" s="704">
        <v>1.15E-2</v>
      </c>
      <c r="P244" s="705" t="s">
        <v>1182</v>
      </c>
      <c r="Q244" s="652" t="s">
        <v>1226</v>
      </c>
      <c r="R244" s="1481"/>
      <c r="S244" s="1481"/>
      <c r="T244" s="1534">
        <v>0</v>
      </c>
      <c r="U244" s="1534">
        <v>0</v>
      </c>
      <c r="V244" s="1534">
        <v>0</v>
      </c>
      <c r="W244" s="1534">
        <v>0</v>
      </c>
      <c r="X244" s="1534">
        <v>0</v>
      </c>
      <c r="Y244" s="1534">
        <v>0</v>
      </c>
      <c r="Z244" s="1534">
        <v>0</v>
      </c>
      <c r="AA244" s="1534">
        <v>0</v>
      </c>
      <c r="AB244" s="1534">
        <v>0</v>
      </c>
      <c r="AC244" s="1534">
        <v>0</v>
      </c>
      <c r="AD244" s="1534">
        <v>0</v>
      </c>
      <c r="AE244" s="1534">
        <v>0</v>
      </c>
      <c r="AF244" s="1534">
        <v>0</v>
      </c>
    </row>
    <row r="245" spans="2:32" outlineLevel="1">
      <c r="B245" s="655" t="s">
        <v>961</v>
      </c>
      <c r="C245" s="672" t="s">
        <v>1088</v>
      </c>
      <c r="D245" s="672">
        <v>39631</v>
      </c>
      <c r="E245" s="672">
        <v>50538</v>
      </c>
      <c r="F245" s="1496" t="s">
        <v>1341</v>
      </c>
      <c r="G245" s="645" t="s">
        <v>678</v>
      </c>
      <c r="H245" s="645" t="s">
        <v>678</v>
      </c>
      <c r="I245" s="1497">
        <v>-30</v>
      </c>
      <c r="J245" s="701" t="s">
        <v>1180</v>
      </c>
      <c r="K245" s="709" t="s">
        <v>1087</v>
      </c>
      <c r="L245" s="702">
        <v>0.06</v>
      </c>
      <c r="M245" s="702" t="s">
        <v>1181</v>
      </c>
      <c r="N245" s="703" t="s">
        <v>418</v>
      </c>
      <c r="O245" s="704">
        <v>1.0500000000000001E-2</v>
      </c>
      <c r="P245" s="705" t="s">
        <v>1182</v>
      </c>
      <c r="Q245" s="652" t="s">
        <v>1226</v>
      </c>
      <c r="R245" s="1481"/>
      <c r="S245" s="1481"/>
      <c r="T245" s="1534">
        <v>0</v>
      </c>
      <c r="U245" s="1534">
        <v>0</v>
      </c>
      <c r="V245" s="1534">
        <v>0</v>
      </c>
      <c r="W245" s="1534">
        <v>0</v>
      </c>
      <c r="X245" s="1534">
        <v>0</v>
      </c>
      <c r="Y245" s="1534">
        <v>0</v>
      </c>
      <c r="Z245" s="1534">
        <v>0</v>
      </c>
      <c r="AA245" s="1534">
        <v>0</v>
      </c>
      <c r="AB245" s="1534">
        <v>0</v>
      </c>
      <c r="AC245" s="1534">
        <v>0</v>
      </c>
      <c r="AD245" s="1534">
        <v>0</v>
      </c>
      <c r="AE245" s="1534">
        <v>0</v>
      </c>
      <c r="AF245" s="1534">
        <v>0</v>
      </c>
    </row>
    <row r="246" spans="2:32" outlineLevel="1">
      <c r="B246" s="655" t="s">
        <v>962</v>
      </c>
      <c r="C246" s="672" t="s">
        <v>1342</v>
      </c>
      <c r="D246" s="672">
        <v>39647</v>
      </c>
      <c r="E246" s="672">
        <v>50538</v>
      </c>
      <c r="F246" s="1496" t="s">
        <v>1343</v>
      </c>
      <c r="G246" s="645" t="s">
        <v>678</v>
      </c>
      <c r="H246" s="645" t="s">
        <v>678</v>
      </c>
      <c r="I246" s="1497">
        <v>-15</v>
      </c>
      <c r="J246" s="701" t="s">
        <v>1180</v>
      </c>
      <c r="K246" s="709" t="s">
        <v>1087</v>
      </c>
      <c r="L246" s="702">
        <v>0.06</v>
      </c>
      <c r="M246" s="702" t="s">
        <v>1181</v>
      </c>
      <c r="N246" s="703" t="s">
        <v>418</v>
      </c>
      <c r="O246" s="704">
        <v>1.2035000000000001E-2</v>
      </c>
      <c r="P246" s="705" t="s">
        <v>1182</v>
      </c>
      <c r="Q246" s="652" t="s">
        <v>473</v>
      </c>
      <c r="R246" s="1481"/>
      <c r="S246" s="1481"/>
      <c r="T246" s="1534">
        <v>0</v>
      </c>
      <c r="U246" s="1534">
        <v>0</v>
      </c>
      <c r="V246" s="1534">
        <v>0</v>
      </c>
      <c r="W246" s="1534">
        <v>0</v>
      </c>
      <c r="X246" s="1151">
        <v>-8.5540328399999996</v>
      </c>
      <c r="Y246" s="1151">
        <v>-8.6</v>
      </c>
      <c r="Z246" s="1151">
        <v>-10.5</v>
      </c>
      <c r="AA246" s="1151">
        <v>-9.8710254550905603</v>
      </c>
      <c r="AB246" s="1151">
        <v>-9.2209905831654151</v>
      </c>
      <c r="AC246" s="1151">
        <v>-8.5655485582977136</v>
      </c>
      <c r="AD246" s="1151">
        <v>-7.9266882298758743</v>
      </c>
      <c r="AE246" s="1151">
        <v>-7.2973156579082392</v>
      </c>
      <c r="AF246" s="1151">
        <v>-6.6711403565321854</v>
      </c>
    </row>
    <row r="247" spans="2:32" outlineLevel="1">
      <c r="B247" s="655" t="s">
        <v>963</v>
      </c>
      <c r="C247" s="672" t="s">
        <v>1344</v>
      </c>
      <c r="D247" s="672">
        <v>39647</v>
      </c>
      <c r="E247" s="672">
        <v>50538</v>
      </c>
      <c r="F247" s="1496" t="s">
        <v>1345</v>
      </c>
      <c r="G247" s="645" t="s">
        <v>678</v>
      </c>
      <c r="H247" s="645" t="s">
        <v>678</v>
      </c>
      <c r="I247" s="1497">
        <v>-15</v>
      </c>
      <c r="J247" s="701" t="s">
        <v>1180</v>
      </c>
      <c r="K247" s="709" t="s">
        <v>1087</v>
      </c>
      <c r="L247" s="702">
        <v>0.06</v>
      </c>
      <c r="M247" s="702" t="s">
        <v>1181</v>
      </c>
      <c r="N247" s="703" t="s">
        <v>418</v>
      </c>
      <c r="O247" s="704">
        <v>1.1735000000000001E-2</v>
      </c>
      <c r="P247" s="705" t="s">
        <v>1182</v>
      </c>
      <c r="Q247" s="652" t="s">
        <v>1186</v>
      </c>
      <c r="R247" s="1481"/>
      <c r="S247" s="1481"/>
      <c r="T247" s="1534">
        <v>0</v>
      </c>
      <c r="U247" s="1534">
        <v>0</v>
      </c>
      <c r="V247" s="1534">
        <v>0</v>
      </c>
      <c r="W247" s="1534">
        <v>0</v>
      </c>
      <c r="X247" s="1151">
        <v>-8.7486710100000007</v>
      </c>
      <c r="Y247" s="1151">
        <v>-9.1</v>
      </c>
      <c r="Z247" s="1151">
        <v>-10.6</v>
      </c>
      <c r="AA247" s="1151">
        <v>-9.9665377859022897</v>
      </c>
      <c r="AB247" s="1151">
        <v>-9.3120029133931759</v>
      </c>
      <c r="AC247" s="1151">
        <v>-8.6520608945065032</v>
      </c>
      <c r="AD247" s="1151">
        <v>-8.0086882409747737</v>
      </c>
      <c r="AE247" s="1151">
        <v>-7.3748156687199682</v>
      </c>
      <c r="AF247" s="1151">
        <v>-6.7441403673439142</v>
      </c>
    </row>
    <row r="248" spans="2:32" outlineLevel="1">
      <c r="B248" s="655" t="s">
        <v>964</v>
      </c>
      <c r="C248" s="672" t="s">
        <v>1346</v>
      </c>
      <c r="D248" s="672">
        <v>39836</v>
      </c>
      <c r="E248" s="672">
        <v>50538</v>
      </c>
      <c r="F248" s="1496" t="s">
        <v>1347</v>
      </c>
      <c r="G248" s="645" t="s">
        <v>678</v>
      </c>
      <c r="H248" s="645" t="s">
        <v>678</v>
      </c>
      <c r="I248" s="1497">
        <v>-23</v>
      </c>
      <c r="J248" s="701" t="s">
        <v>1180</v>
      </c>
      <c r="K248" s="709" t="s">
        <v>1087</v>
      </c>
      <c r="L248" s="702">
        <v>0.06</v>
      </c>
      <c r="M248" s="702" t="s">
        <v>1181</v>
      </c>
      <c r="N248" s="703" t="s">
        <v>418</v>
      </c>
      <c r="O248" s="704">
        <v>2.1325E-2</v>
      </c>
      <c r="P248" s="705" t="s">
        <v>1182</v>
      </c>
      <c r="Q248" s="652" t="s">
        <v>1308</v>
      </c>
      <c r="R248" s="1481"/>
      <c r="S248" s="1481"/>
      <c r="T248" s="1534">
        <v>0</v>
      </c>
      <c r="U248" s="1534">
        <v>0</v>
      </c>
      <c r="V248" s="1534">
        <v>0</v>
      </c>
      <c r="W248" s="1534">
        <v>0</v>
      </c>
      <c r="X248" s="1151">
        <v>-9.5087230299999987</v>
      </c>
      <c r="Y248" s="1151">
        <v>-10</v>
      </c>
      <c r="Z248" s="1151">
        <v>-12.6</v>
      </c>
      <c r="AA248" s="1151">
        <v>-11.848656963666979</v>
      </c>
      <c r="AB248" s="1151">
        <v>-11.065606829666129</v>
      </c>
      <c r="AC248" s="1151">
        <v>-10.27426572361327</v>
      </c>
      <c r="AD248" s="1151">
        <v>-9.5089352857693807</v>
      </c>
      <c r="AE248" s="1151">
        <v>-8.7575673330039958</v>
      </c>
      <c r="AF248" s="1151">
        <v>-8.0111018657190929</v>
      </c>
    </row>
    <row r="249" spans="2:32" outlineLevel="1">
      <c r="B249" s="655" t="s">
        <v>965</v>
      </c>
      <c r="C249" s="672" t="s">
        <v>1348</v>
      </c>
      <c r="D249" s="672">
        <v>40309</v>
      </c>
      <c r="E249" s="672">
        <v>50538</v>
      </c>
      <c r="F249" s="1496" t="s">
        <v>1349</v>
      </c>
      <c r="G249" s="645" t="s">
        <v>678</v>
      </c>
      <c r="H249" s="645" t="s">
        <v>678</v>
      </c>
      <c r="I249" s="1497">
        <v>-30</v>
      </c>
      <c r="J249" s="701" t="s">
        <v>1180</v>
      </c>
      <c r="K249" s="709" t="s">
        <v>1087</v>
      </c>
      <c r="L249" s="702">
        <v>0.06</v>
      </c>
      <c r="M249" s="702" t="s">
        <v>1181</v>
      </c>
      <c r="N249" s="703" t="s">
        <v>418</v>
      </c>
      <c r="O249" s="704">
        <v>1.8350000000000002E-2</v>
      </c>
      <c r="P249" s="705" t="s">
        <v>1182</v>
      </c>
      <c r="Q249" s="652" t="s">
        <v>1237</v>
      </c>
      <c r="R249" s="1481"/>
      <c r="S249" s="1481"/>
      <c r="T249" s="1534">
        <v>0</v>
      </c>
      <c r="U249" s="1534">
        <v>0</v>
      </c>
      <c r="V249" s="1534">
        <v>0</v>
      </c>
      <c r="W249" s="1534">
        <v>0</v>
      </c>
      <c r="X249" s="1151">
        <v>-14.462025789999998</v>
      </c>
      <c r="Y249" s="1151">
        <v>-15.2</v>
      </c>
      <c r="Z249" s="1151">
        <v>-18.8</v>
      </c>
      <c r="AA249" s="1151">
        <v>-17.730981871128851</v>
      </c>
      <c r="AB249" s="1151">
        <v>-16.62036213674768</v>
      </c>
      <c r="AC249" s="1151">
        <v>-15.498928093133889</v>
      </c>
      <c r="AD249" s="1151">
        <v>-14.41117648332318</v>
      </c>
      <c r="AE249" s="1151">
        <v>-13.34188133676421</v>
      </c>
      <c r="AF249" s="1151">
        <v>-12.27898072638779</v>
      </c>
    </row>
    <row r="250" spans="2:32" outlineLevel="1">
      <c r="B250" s="655" t="s">
        <v>966</v>
      </c>
      <c r="C250" s="672" t="s">
        <v>1350</v>
      </c>
      <c r="D250" s="672">
        <v>40484</v>
      </c>
      <c r="E250" s="672">
        <v>50538</v>
      </c>
      <c r="F250" s="1496" t="s">
        <v>1351</v>
      </c>
      <c r="G250" s="645" t="s">
        <v>678</v>
      </c>
      <c r="H250" s="645" t="s">
        <v>678</v>
      </c>
      <c r="I250" s="1497">
        <v>-18</v>
      </c>
      <c r="J250" s="701" t="s">
        <v>1180</v>
      </c>
      <c r="K250" s="709" t="s">
        <v>1087</v>
      </c>
      <c r="L250" s="702">
        <v>0.06</v>
      </c>
      <c r="M250" s="702" t="s">
        <v>1181</v>
      </c>
      <c r="N250" s="703" t="s">
        <v>418</v>
      </c>
      <c r="O250" s="704">
        <v>2.1000000000000001E-2</v>
      </c>
      <c r="P250" s="705" t="s">
        <v>1182</v>
      </c>
      <c r="Q250" s="652" t="s">
        <v>473</v>
      </c>
      <c r="R250" s="1481"/>
      <c r="S250" s="1481"/>
      <c r="T250" s="1534">
        <v>0</v>
      </c>
      <c r="U250" s="1534">
        <v>0</v>
      </c>
      <c r="V250" s="1534">
        <v>0</v>
      </c>
      <c r="W250" s="1534">
        <v>0</v>
      </c>
      <c r="X250" s="1151">
        <v>-7.5657696200000002</v>
      </c>
      <c r="Y250" s="1151">
        <v>-7.8</v>
      </c>
      <c r="Z250" s="1151">
        <v>-10</v>
      </c>
      <c r="AA250" s="1151">
        <v>-9.4061584398834288</v>
      </c>
      <c r="AB250" s="1151">
        <v>-8.7874866003442662</v>
      </c>
      <c r="AC250" s="1151">
        <v>-8.1623261730451677</v>
      </c>
      <c r="AD250" s="1151">
        <v>-7.5575058985763235</v>
      </c>
      <c r="AE250" s="1151">
        <v>-6.9636288133640907</v>
      </c>
      <c r="AF250" s="1151">
        <v>-6.3735884506631031</v>
      </c>
    </row>
    <row r="251" spans="2:32" outlineLevel="1">
      <c r="B251" s="655" t="s">
        <v>967</v>
      </c>
      <c r="C251" s="672" t="s">
        <v>1352</v>
      </c>
      <c r="D251" s="672">
        <v>42633</v>
      </c>
      <c r="E251" s="672">
        <v>50538</v>
      </c>
      <c r="F251" s="1496" t="s">
        <v>1353</v>
      </c>
      <c r="G251" s="645" t="s">
        <v>678</v>
      </c>
      <c r="H251" s="645" t="s">
        <v>678</v>
      </c>
      <c r="I251" s="1497">
        <v>-80</v>
      </c>
      <c r="J251" s="701" t="s">
        <v>1224</v>
      </c>
      <c r="K251" s="709" t="s">
        <v>418</v>
      </c>
      <c r="L251" s="702">
        <v>4.9044999999999998E-2</v>
      </c>
      <c r="M251" s="702" t="s">
        <v>1182</v>
      </c>
      <c r="N251" s="703" t="s">
        <v>1087</v>
      </c>
      <c r="O251" s="704">
        <v>0.06</v>
      </c>
      <c r="P251" s="705" t="s">
        <v>1181</v>
      </c>
      <c r="Q251" s="652" t="s">
        <v>1183</v>
      </c>
      <c r="R251" s="1481"/>
      <c r="S251" s="1481"/>
      <c r="T251" s="1534">
        <v>0</v>
      </c>
      <c r="U251" s="1534">
        <v>0</v>
      </c>
      <c r="V251" s="1534">
        <v>0</v>
      </c>
      <c r="W251" s="1534">
        <v>0</v>
      </c>
      <c r="X251" s="1151">
        <v>-4.2073964699999991</v>
      </c>
      <c r="Y251" s="1534">
        <v>0</v>
      </c>
      <c r="Z251" s="1534">
        <v>0</v>
      </c>
      <c r="AA251" s="1534">
        <v>0</v>
      </c>
      <c r="AB251" s="1534">
        <v>0</v>
      </c>
      <c r="AC251" s="1534">
        <v>0</v>
      </c>
      <c r="AD251" s="1534">
        <v>0</v>
      </c>
      <c r="AE251" s="1534">
        <v>0</v>
      </c>
      <c r="AF251" s="1534">
        <v>0</v>
      </c>
    </row>
    <row r="252" spans="2:32" outlineLevel="1">
      <c r="B252" s="655" t="s">
        <v>968</v>
      </c>
      <c r="C252" s="672" t="s">
        <v>1354</v>
      </c>
      <c r="D252" s="672">
        <v>42654</v>
      </c>
      <c r="E252" s="672">
        <v>50538</v>
      </c>
      <c r="F252" s="1496" t="s">
        <v>1355</v>
      </c>
      <c r="G252" s="645" t="s">
        <v>678</v>
      </c>
      <c r="H252" s="645" t="s">
        <v>678</v>
      </c>
      <c r="I252" s="1497">
        <v>-18</v>
      </c>
      <c r="J252" s="701" t="s">
        <v>1224</v>
      </c>
      <c r="K252" s="709" t="s">
        <v>418</v>
      </c>
      <c r="L252" s="702">
        <v>4.7370000000000002E-2</v>
      </c>
      <c r="M252" s="702" t="s">
        <v>1182</v>
      </c>
      <c r="N252" s="703" t="s">
        <v>1087</v>
      </c>
      <c r="O252" s="704">
        <v>0.06</v>
      </c>
      <c r="P252" s="705" t="s">
        <v>1181</v>
      </c>
      <c r="Q252" s="652" t="s">
        <v>1232</v>
      </c>
      <c r="R252" s="1481"/>
      <c r="S252" s="1481"/>
      <c r="T252" s="1534">
        <v>0</v>
      </c>
      <c r="U252" s="1534">
        <v>0</v>
      </c>
      <c r="V252" s="1534">
        <v>0</v>
      </c>
      <c r="W252" s="1534">
        <v>0</v>
      </c>
      <c r="X252" s="1151">
        <v>-0.37314563000000001</v>
      </c>
      <c r="Y252" s="1151">
        <v>0.3</v>
      </c>
      <c r="Z252" s="1151">
        <v>2.2999999999999998</v>
      </c>
      <c r="AA252" s="1151">
        <v>2.179517999547687</v>
      </c>
      <c r="AB252" s="1151">
        <v>2.035506160778302</v>
      </c>
      <c r="AC252" s="1151">
        <v>1.8850057379902241</v>
      </c>
      <c r="AD252" s="1151">
        <v>1.7561459002246771</v>
      </c>
      <c r="AE252" s="1151">
        <v>1.6369288154040411</v>
      </c>
      <c r="AF252" s="1151">
        <v>1.5215484527030532</v>
      </c>
    </row>
    <row r="253" spans="2:32" outlineLevel="1">
      <c r="B253" s="655" t="s">
        <v>969</v>
      </c>
      <c r="C253" s="672" t="s">
        <v>1356</v>
      </c>
      <c r="D253" s="672">
        <v>40303</v>
      </c>
      <c r="E253" s="672">
        <v>43893</v>
      </c>
      <c r="F253" s="1496" t="s">
        <v>1357</v>
      </c>
      <c r="G253" s="645" t="s">
        <v>678</v>
      </c>
      <c r="H253" s="645" t="s">
        <v>678</v>
      </c>
      <c r="I253" s="1497">
        <v>-47.835000000000001</v>
      </c>
      <c r="J253" s="701" t="s">
        <v>1180</v>
      </c>
      <c r="K253" s="709" t="s">
        <v>1087</v>
      </c>
      <c r="L253" s="702">
        <v>6.3750000000000001E-2</v>
      </c>
      <c r="M253" s="702" t="s">
        <v>1181</v>
      </c>
      <c r="N253" s="703" t="s">
        <v>418</v>
      </c>
      <c r="O253" s="704">
        <v>2.5774999999999999E-2</v>
      </c>
      <c r="P253" s="705" t="s">
        <v>1182</v>
      </c>
      <c r="Q253" s="652" t="s">
        <v>1232</v>
      </c>
      <c r="R253" s="1481"/>
      <c r="S253" s="1481"/>
      <c r="T253" s="1534">
        <v>0</v>
      </c>
      <c r="U253" s="1534">
        <v>0</v>
      </c>
      <c r="V253" s="1534">
        <v>0</v>
      </c>
      <c r="W253" s="1534">
        <v>0</v>
      </c>
      <c r="X253" s="1151">
        <v>-2.5642355100000005</v>
      </c>
      <c r="Y253" s="1151">
        <v>-1.3</v>
      </c>
      <c r="Z253" s="1534">
        <v>0</v>
      </c>
      <c r="AA253" s="1534">
        <v>0</v>
      </c>
      <c r="AB253" s="1534">
        <v>0</v>
      </c>
      <c r="AC253" s="1534">
        <v>0</v>
      </c>
      <c r="AD253" s="1534">
        <v>0</v>
      </c>
      <c r="AE253" s="1534">
        <v>0</v>
      </c>
      <c r="AF253" s="1534">
        <v>0</v>
      </c>
    </row>
    <row r="254" spans="2:32" outlineLevel="1">
      <c r="B254" s="655" t="s">
        <v>970</v>
      </c>
      <c r="C254" s="672" t="s">
        <v>1358</v>
      </c>
      <c r="D254" s="672">
        <v>40401</v>
      </c>
      <c r="E254" s="672">
        <v>43893</v>
      </c>
      <c r="F254" s="1496" t="s">
        <v>1359</v>
      </c>
      <c r="G254" s="645" t="s">
        <v>678</v>
      </c>
      <c r="H254" s="645" t="s">
        <v>678</v>
      </c>
      <c r="I254" s="1497">
        <v>-47.835000000000001</v>
      </c>
      <c r="J254" s="701" t="s">
        <v>1224</v>
      </c>
      <c r="K254" s="709" t="s">
        <v>418</v>
      </c>
      <c r="L254" s="702">
        <v>2.5425E-2</v>
      </c>
      <c r="M254" s="702" t="s">
        <v>1182</v>
      </c>
      <c r="N254" s="703" t="s">
        <v>1087</v>
      </c>
      <c r="O254" s="704">
        <v>6.3750000000000001E-2</v>
      </c>
      <c r="P254" s="705" t="s">
        <v>1181</v>
      </c>
      <c r="Q254" s="652" t="s">
        <v>1317</v>
      </c>
      <c r="R254" s="1481"/>
      <c r="S254" s="1481"/>
      <c r="T254" s="1534">
        <v>0</v>
      </c>
      <c r="U254" s="1534">
        <v>0</v>
      </c>
      <c r="V254" s="1534">
        <v>0</v>
      </c>
      <c r="W254" s="1534">
        <v>0</v>
      </c>
      <c r="X254" s="1151">
        <v>2.5961679699999993</v>
      </c>
      <c r="Y254" s="1151">
        <v>1.4</v>
      </c>
      <c r="Z254" s="1534">
        <v>0</v>
      </c>
      <c r="AA254" s="1534">
        <v>0</v>
      </c>
      <c r="AB254" s="1534">
        <v>0</v>
      </c>
      <c r="AC254" s="1534">
        <v>0</v>
      </c>
      <c r="AD254" s="1534">
        <v>0</v>
      </c>
      <c r="AE254" s="1534">
        <v>0</v>
      </c>
      <c r="AF254" s="1534">
        <v>0</v>
      </c>
    </row>
    <row r="255" spans="2:32" outlineLevel="1">
      <c r="B255" s="655" t="s">
        <v>971</v>
      </c>
      <c r="C255" s="672" t="s">
        <v>1360</v>
      </c>
      <c r="D255" s="672">
        <v>36977</v>
      </c>
      <c r="E255" s="672">
        <v>47434</v>
      </c>
      <c r="F255" s="1496" t="s">
        <v>1361</v>
      </c>
      <c r="G255" s="645" t="s">
        <v>678</v>
      </c>
      <c r="H255" s="645" t="s">
        <v>678</v>
      </c>
      <c r="I255" s="1497">
        <v>-10</v>
      </c>
      <c r="J255" s="701" t="s">
        <v>1215</v>
      </c>
      <c r="K255" s="709" t="s">
        <v>418</v>
      </c>
      <c r="L255" s="702">
        <v>3.8999999999999998E-3</v>
      </c>
      <c r="M255" s="702" t="s">
        <v>1182</v>
      </c>
      <c r="N255" s="703" t="s">
        <v>1087</v>
      </c>
      <c r="O255" s="704">
        <v>5.6349999999999997E-2</v>
      </c>
      <c r="P255" s="705" t="s">
        <v>1181</v>
      </c>
      <c r="Q255" s="652" t="s">
        <v>473</v>
      </c>
      <c r="R255" s="1481"/>
      <c r="S255" s="1481"/>
      <c r="T255" s="1534">
        <v>0</v>
      </c>
      <c r="U255" s="1534">
        <v>0</v>
      </c>
      <c r="V255" s="1534">
        <v>0</v>
      </c>
      <c r="W255" s="1534">
        <v>0</v>
      </c>
      <c r="X255" s="1151">
        <v>4.0422146999999997</v>
      </c>
      <c r="Y255" s="1151">
        <v>4</v>
      </c>
      <c r="Z255" s="1151">
        <v>4.4000000000000004</v>
      </c>
      <c r="AA255" s="1151">
        <v>3.9356231030641733</v>
      </c>
      <c r="AB255" s="1151">
        <v>3.4575331442243944</v>
      </c>
      <c r="AC255" s="1151">
        <v>2.9757191396862912</v>
      </c>
      <c r="AD255" s="1151">
        <v>2.5035997112087913</v>
      </c>
      <c r="AE255" s="1151">
        <v>2.0387325699150023</v>
      </c>
      <c r="AF255" s="1151">
        <v>1.5765561624011903</v>
      </c>
    </row>
    <row r="256" spans="2:32" outlineLevel="1">
      <c r="B256" s="655" t="s">
        <v>972</v>
      </c>
      <c r="C256" s="672" t="s">
        <v>1362</v>
      </c>
      <c r="D256" s="672">
        <v>37162</v>
      </c>
      <c r="E256" s="672">
        <v>47434</v>
      </c>
      <c r="F256" s="1496" t="s">
        <v>1363</v>
      </c>
      <c r="G256" s="645" t="s">
        <v>678</v>
      </c>
      <c r="H256" s="645" t="s">
        <v>678</v>
      </c>
      <c r="I256" s="1497">
        <v>-9.75</v>
      </c>
      <c r="J256" s="701" t="s">
        <v>1215</v>
      </c>
      <c r="K256" s="709" t="s">
        <v>418</v>
      </c>
      <c r="L256" s="702">
        <v>3.8999999999999998E-3</v>
      </c>
      <c r="M256" s="702" t="s">
        <v>1182</v>
      </c>
      <c r="N256" s="703" t="s">
        <v>1087</v>
      </c>
      <c r="O256" s="704">
        <v>5.6425000000000003E-2</v>
      </c>
      <c r="P256" s="705" t="s">
        <v>1181</v>
      </c>
      <c r="Q256" s="652" t="s">
        <v>1216</v>
      </c>
      <c r="R256" s="1481"/>
      <c r="S256" s="1481"/>
      <c r="T256" s="1534">
        <v>0</v>
      </c>
      <c r="U256" s="1534">
        <v>0</v>
      </c>
      <c r="V256" s="1534">
        <v>0</v>
      </c>
      <c r="W256" s="1534">
        <v>0</v>
      </c>
      <c r="X256" s="1151">
        <v>4.0628970600000001</v>
      </c>
      <c r="Y256" s="1151">
        <v>4.0999999999999996</v>
      </c>
      <c r="Z256" s="1151">
        <v>4.4000000000000004</v>
      </c>
      <c r="AA256" s="1151">
        <v>3.9465032839469374</v>
      </c>
      <c r="AB256" s="1151">
        <v>3.4796343300242856</v>
      </c>
      <c r="AC256" s="1151">
        <v>3.0091344263865185</v>
      </c>
      <c r="AD256" s="1151">
        <v>2.5480847327472524</v>
      </c>
      <c r="AE256" s="1151">
        <v>2.0941080154386493</v>
      </c>
      <c r="AF256" s="1151">
        <v>1.6427547749966602</v>
      </c>
    </row>
    <row r="257" spans="2:32" outlineLevel="1">
      <c r="B257" s="655" t="s">
        <v>973</v>
      </c>
      <c r="C257" s="672" t="s">
        <v>1364</v>
      </c>
      <c r="D257" s="672">
        <v>42278</v>
      </c>
      <c r="E257" s="672">
        <v>47434</v>
      </c>
      <c r="F257" s="1496" t="s">
        <v>1365</v>
      </c>
      <c r="G257" s="645" t="s">
        <v>678</v>
      </c>
      <c r="H257" s="645" t="s">
        <v>678</v>
      </c>
      <c r="I257" s="1497">
        <v>-12.5</v>
      </c>
      <c r="J257" s="701" t="s">
        <v>1215</v>
      </c>
      <c r="K257" s="709" t="s">
        <v>418</v>
      </c>
      <c r="L257" s="702">
        <v>3.8999999999999998E-3</v>
      </c>
      <c r="M257" s="702" t="s">
        <v>1182</v>
      </c>
      <c r="N257" s="703" t="s">
        <v>1087</v>
      </c>
      <c r="O257" s="704">
        <v>5.8450000000000002E-2</v>
      </c>
      <c r="P257" s="705" t="s">
        <v>1181</v>
      </c>
      <c r="Q257" s="652" t="s">
        <v>1274</v>
      </c>
      <c r="R257" s="1481"/>
      <c r="S257" s="1481"/>
      <c r="T257" s="1534">
        <v>0</v>
      </c>
      <c r="U257" s="1534">
        <v>0</v>
      </c>
      <c r="V257" s="1534">
        <v>0</v>
      </c>
      <c r="W257" s="1534">
        <v>0</v>
      </c>
      <c r="X257" s="1151">
        <v>5.4888748499999993</v>
      </c>
      <c r="Y257" s="1151">
        <v>5.5</v>
      </c>
      <c r="Z257" s="1151">
        <v>5.9</v>
      </c>
      <c r="AA257" s="1151">
        <v>5.2933508057218752</v>
      </c>
      <c r="AB257" s="1151">
        <v>4.6694883669925931</v>
      </c>
      <c r="AC257" s="1151">
        <v>4.0409708595361904</v>
      </c>
      <c r="AD257" s="1151">
        <v>3.4244996532967034</v>
      </c>
      <c r="AE257" s="1151">
        <v>2.8171657354456312</v>
      </c>
      <c r="AF257" s="1151">
        <v>2.2131952348931452</v>
      </c>
    </row>
    <row r="258" spans="2:32" outlineLevel="1">
      <c r="B258" s="655" t="s">
        <v>974</v>
      </c>
      <c r="C258" s="672" t="s">
        <v>1366</v>
      </c>
      <c r="D258" s="672">
        <v>39938</v>
      </c>
      <c r="E258" s="672">
        <v>43252</v>
      </c>
      <c r="F258" s="1496" t="s">
        <v>1367</v>
      </c>
      <c r="G258" s="645" t="s">
        <v>678</v>
      </c>
      <c r="H258" s="645" t="s">
        <v>678</v>
      </c>
      <c r="I258" s="1497">
        <v>-50</v>
      </c>
      <c r="J258" s="701" t="s">
        <v>1215</v>
      </c>
      <c r="K258" s="709" t="s">
        <v>418</v>
      </c>
      <c r="L258" s="702">
        <v>2.0669999999999998E-3</v>
      </c>
      <c r="M258" s="702" t="s">
        <v>1182</v>
      </c>
      <c r="N258" s="703" t="s">
        <v>1087</v>
      </c>
      <c r="O258" s="704">
        <v>3.882E-2</v>
      </c>
      <c r="P258" s="705" t="s">
        <v>1181</v>
      </c>
      <c r="Q258" s="652" t="s">
        <v>1274</v>
      </c>
      <c r="R258" s="1481"/>
      <c r="S258" s="1481"/>
      <c r="T258" s="1534">
        <v>0</v>
      </c>
      <c r="U258" s="1534">
        <v>0</v>
      </c>
      <c r="V258" s="1534">
        <v>0</v>
      </c>
      <c r="W258" s="1534">
        <v>0</v>
      </c>
      <c r="X258" s="1151">
        <v>0.7696860900000001</v>
      </c>
      <c r="Y258" s="1534">
        <v>0</v>
      </c>
      <c r="Z258" s="1534">
        <v>0</v>
      </c>
      <c r="AA258" s="1534">
        <v>0</v>
      </c>
      <c r="AB258" s="1534">
        <v>0</v>
      </c>
      <c r="AC258" s="1534">
        <v>0</v>
      </c>
      <c r="AD258" s="1534">
        <v>0</v>
      </c>
      <c r="AE258" s="1534">
        <v>0</v>
      </c>
      <c r="AF258" s="1534">
        <v>0</v>
      </c>
    </row>
    <row r="259" spans="2:32" outlineLevel="1">
      <c r="B259" s="655" t="s">
        <v>975</v>
      </c>
      <c r="C259" s="672" t="s">
        <v>1368</v>
      </c>
      <c r="D259" s="672">
        <v>39939</v>
      </c>
      <c r="E259" s="672">
        <v>43252</v>
      </c>
      <c r="F259" s="1496" t="s">
        <v>1369</v>
      </c>
      <c r="G259" s="645" t="s">
        <v>678</v>
      </c>
      <c r="H259" s="645" t="s">
        <v>678</v>
      </c>
      <c r="I259" s="1497">
        <v>-49.466666670000002</v>
      </c>
      <c r="J259" s="701" t="s">
        <v>1215</v>
      </c>
      <c r="K259" s="709" t="s">
        <v>418</v>
      </c>
      <c r="L259" s="702">
        <v>2.0669999999999998E-3</v>
      </c>
      <c r="M259" s="702" t="s">
        <v>1182</v>
      </c>
      <c r="N259" s="703" t="s">
        <v>1087</v>
      </c>
      <c r="O259" s="704">
        <v>3.9425000000000002E-2</v>
      </c>
      <c r="P259" s="705" t="s">
        <v>1181</v>
      </c>
      <c r="Q259" s="652" t="s">
        <v>1237</v>
      </c>
      <c r="R259" s="1481"/>
      <c r="S259" s="1481"/>
      <c r="T259" s="1534">
        <v>0</v>
      </c>
      <c r="U259" s="1534">
        <v>0</v>
      </c>
      <c r="V259" s="1534">
        <v>0</v>
      </c>
      <c r="W259" s="1534">
        <v>0</v>
      </c>
      <c r="X259" s="1151">
        <v>0.77632316999999984</v>
      </c>
      <c r="Y259" s="1534">
        <v>0</v>
      </c>
      <c r="Z259" s="1534">
        <v>0</v>
      </c>
      <c r="AA259" s="1534">
        <v>0</v>
      </c>
      <c r="AB259" s="1534">
        <v>0</v>
      </c>
      <c r="AC259" s="1534">
        <v>0</v>
      </c>
      <c r="AD259" s="1534">
        <v>0</v>
      </c>
      <c r="AE259" s="1534">
        <v>0</v>
      </c>
      <c r="AF259" s="1534">
        <v>0</v>
      </c>
    </row>
    <row r="260" spans="2:32" outlineLevel="1">
      <c r="B260" s="655" t="s">
        <v>976</v>
      </c>
      <c r="C260" s="672" t="s">
        <v>1370</v>
      </c>
      <c r="D260" s="672">
        <v>40310</v>
      </c>
      <c r="E260" s="672">
        <v>43252</v>
      </c>
      <c r="F260" s="1496" t="s">
        <v>1371</v>
      </c>
      <c r="G260" s="645" t="s">
        <v>678</v>
      </c>
      <c r="H260" s="645" t="s">
        <v>678</v>
      </c>
      <c r="I260" s="1497">
        <v>-89.52</v>
      </c>
      <c r="J260" s="701" t="s">
        <v>1180</v>
      </c>
      <c r="K260" s="709" t="s">
        <v>1087</v>
      </c>
      <c r="L260" s="702">
        <v>3.6725000000000001E-2</v>
      </c>
      <c r="M260" s="702" t="s">
        <v>1181</v>
      </c>
      <c r="N260" s="703" t="s">
        <v>418</v>
      </c>
      <c r="O260" s="704">
        <v>2.0669999999999998E-3</v>
      </c>
      <c r="P260" s="705" t="s">
        <v>1182</v>
      </c>
      <c r="Q260" s="652" t="s">
        <v>1317</v>
      </c>
      <c r="R260" s="1481"/>
      <c r="S260" s="1481"/>
      <c r="T260" s="1534">
        <v>0</v>
      </c>
      <c r="U260" s="1534">
        <v>0</v>
      </c>
      <c r="V260" s="1534">
        <v>0</v>
      </c>
      <c r="W260" s="1534">
        <v>0</v>
      </c>
      <c r="X260" s="1151">
        <v>-1.2843185100000001</v>
      </c>
      <c r="Y260" s="1534">
        <v>0</v>
      </c>
      <c r="Z260" s="1534">
        <v>0</v>
      </c>
      <c r="AA260" s="1534">
        <v>0</v>
      </c>
      <c r="AB260" s="1534">
        <v>0</v>
      </c>
      <c r="AC260" s="1534">
        <v>0</v>
      </c>
      <c r="AD260" s="1534">
        <v>0</v>
      </c>
      <c r="AE260" s="1534">
        <v>0</v>
      </c>
      <c r="AF260" s="1534">
        <v>0</v>
      </c>
    </row>
    <row r="261" spans="2:32" outlineLevel="1">
      <c r="B261" s="655" t="s">
        <v>977</v>
      </c>
      <c r="C261" s="672" t="s">
        <v>1372</v>
      </c>
      <c r="D261" s="672">
        <v>40401</v>
      </c>
      <c r="E261" s="672">
        <v>43252</v>
      </c>
      <c r="F261" s="1496" t="s">
        <v>1373</v>
      </c>
      <c r="G261" s="645" t="s">
        <v>678</v>
      </c>
      <c r="H261" s="645" t="s">
        <v>678</v>
      </c>
      <c r="I261" s="1497">
        <v>-89.52</v>
      </c>
      <c r="J261" s="701" t="s">
        <v>1215</v>
      </c>
      <c r="K261" s="709" t="s">
        <v>418</v>
      </c>
      <c r="L261" s="702">
        <v>2.0669999999999998E-3</v>
      </c>
      <c r="M261" s="702" t="s">
        <v>1182</v>
      </c>
      <c r="N261" s="703" t="s">
        <v>1087</v>
      </c>
      <c r="O261" s="704">
        <v>3.6549999999999999E-2</v>
      </c>
      <c r="P261" s="705" t="s">
        <v>1181</v>
      </c>
      <c r="Q261" s="652" t="s">
        <v>1374</v>
      </c>
      <c r="R261" s="1481"/>
      <c r="S261" s="1481"/>
      <c r="T261" s="1534">
        <v>0</v>
      </c>
      <c r="U261" s="1534">
        <v>0</v>
      </c>
      <c r="V261" s="1534">
        <v>0</v>
      </c>
      <c r="W261" s="1534">
        <v>0</v>
      </c>
      <c r="X261" s="1151">
        <v>1.27682267</v>
      </c>
      <c r="Y261" s="1534">
        <v>0</v>
      </c>
      <c r="Z261" s="1534">
        <v>0</v>
      </c>
      <c r="AA261" s="1534">
        <v>0</v>
      </c>
      <c r="AB261" s="1534">
        <v>0</v>
      </c>
      <c r="AC261" s="1534">
        <v>0</v>
      </c>
      <c r="AD261" s="1534">
        <v>0</v>
      </c>
      <c r="AE261" s="1534">
        <v>0</v>
      </c>
      <c r="AF261" s="1534">
        <v>0</v>
      </c>
    </row>
    <row r="262" spans="2:32" outlineLevel="1">
      <c r="B262" s="655" t="s">
        <v>978</v>
      </c>
      <c r="C262" s="672" t="s">
        <v>1375</v>
      </c>
      <c r="D262" s="672">
        <v>40484</v>
      </c>
      <c r="E262" s="672">
        <v>43252</v>
      </c>
      <c r="F262" s="1496" t="s">
        <v>1376</v>
      </c>
      <c r="G262" s="645" t="s">
        <v>678</v>
      </c>
      <c r="H262" s="645" t="s">
        <v>678</v>
      </c>
      <c r="I262" s="1497">
        <v>-44.7</v>
      </c>
      <c r="J262" s="701" t="s">
        <v>1215</v>
      </c>
      <c r="K262" s="709" t="s">
        <v>418</v>
      </c>
      <c r="L262" s="702">
        <v>2.1096000000000001E-3</v>
      </c>
      <c r="M262" s="702" t="s">
        <v>1182</v>
      </c>
      <c r="N262" s="703" t="s">
        <v>1087</v>
      </c>
      <c r="O262" s="704">
        <v>2.9364999999999999E-2</v>
      </c>
      <c r="P262" s="705" t="s">
        <v>1181</v>
      </c>
      <c r="Q262" s="652" t="s">
        <v>1274</v>
      </c>
      <c r="R262" s="1481"/>
      <c r="S262" s="1481"/>
      <c r="T262" s="1534">
        <v>0</v>
      </c>
      <c r="U262" s="1534">
        <v>0</v>
      </c>
      <c r="V262" s="1534">
        <v>0</v>
      </c>
      <c r="W262" s="1534">
        <v>0</v>
      </c>
      <c r="X262" s="1151">
        <v>0.47662585999999996</v>
      </c>
      <c r="Y262" s="1534">
        <v>0</v>
      </c>
      <c r="Z262" s="1534">
        <v>0</v>
      </c>
      <c r="AA262" s="1534">
        <v>0</v>
      </c>
      <c r="AB262" s="1534">
        <v>0</v>
      </c>
      <c r="AC262" s="1534">
        <v>0</v>
      </c>
      <c r="AD262" s="1534">
        <v>0</v>
      </c>
      <c r="AE262" s="1534">
        <v>0</v>
      </c>
      <c r="AF262" s="1534">
        <v>0</v>
      </c>
    </row>
    <row r="263" spans="2:32" outlineLevel="1">
      <c r="B263" s="655" t="s">
        <v>979</v>
      </c>
      <c r="C263" s="672" t="s">
        <v>1377</v>
      </c>
      <c r="D263" s="672">
        <v>40529</v>
      </c>
      <c r="E263" s="672">
        <v>43252</v>
      </c>
      <c r="F263" s="1496" t="s">
        <v>1378</v>
      </c>
      <c r="G263" s="645" t="s">
        <v>678</v>
      </c>
      <c r="H263" s="645" t="s">
        <v>678</v>
      </c>
      <c r="I263" s="1497">
        <v>-24.866666670000001</v>
      </c>
      <c r="J263" s="701" t="s">
        <v>1215</v>
      </c>
      <c r="K263" s="709" t="s">
        <v>418</v>
      </c>
      <c r="L263" s="702">
        <v>1.933E-3</v>
      </c>
      <c r="M263" s="702" t="s">
        <v>1182</v>
      </c>
      <c r="N263" s="703" t="s">
        <v>1087</v>
      </c>
      <c r="O263" s="704">
        <v>3.5174999999999998E-2</v>
      </c>
      <c r="P263" s="705" t="s">
        <v>1181</v>
      </c>
      <c r="Q263" s="652" t="s">
        <v>1379</v>
      </c>
      <c r="R263" s="1481"/>
      <c r="S263" s="1481"/>
      <c r="T263" s="1534">
        <v>0</v>
      </c>
      <c r="U263" s="1534">
        <v>0</v>
      </c>
      <c r="V263" s="1534">
        <v>0</v>
      </c>
      <c r="W263" s="1534">
        <v>0</v>
      </c>
      <c r="X263" s="1151">
        <v>0.33921992000000001</v>
      </c>
      <c r="Y263" s="1534">
        <v>0</v>
      </c>
      <c r="Z263" s="1534">
        <v>0</v>
      </c>
      <c r="AA263" s="1534">
        <v>0</v>
      </c>
      <c r="AB263" s="1534">
        <v>0</v>
      </c>
      <c r="AC263" s="1534">
        <v>0</v>
      </c>
      <c r="AD263" s="1534">
        <v>0</v>
      </c>
      <c r="AE263" s="1534">
        <v>0</v>
      </c>
      <c r="AF263" s="1534">
        <v>0</v>
      </c>
    </row>
    <row r="264" spans="2:32" outlineLevel="1">
      <c r="B264" s="655" t="s">
        <v>980</v>
      </c>
      <c r="C264" s="672" t="s">
        <v>1380</v>
      </c>
      <c r="D264" s="672">
        <v>40529</v>
      </c>
      <c r="E264" s="672">
        <v>43252</v>
      </c>
      <c r="F264" s="1496" t="s">
        <v>1381</v>
      </c>
      <c r="G264" s="645" t="s">
        <v>678</v>
      </c>
      <c r="H264" s="645" t="s">
        <v>678</v>
      </c>
      <c r="I264" s="1497">
        <v>-24.866666670000001</v>
      </c>
      <c r="J264" s="701" t="s">
        <v>1215</v>
      </c>
      <c r="K264" s="709" t="s">
        <v>418</v>
      </c>
      <c r="L264" s="702">
        <v>2.1329999999999999E-3</v>
      </c>
      <c r="M264" s="702" t="s">
        <v>1182</v>
      </c>
      <c r="N264" s="703" t="s">
        <v>1087</v>
      </c>
      <c r="O264" s="704">
        <v>3.5340000000000003E-2</v>
      </c>
      <c r="P264" s="705" t="s">
        <v>1181</v>
      </c>
      <c r="Q264" s="652" t="s">
        <v>1237</v>
      </c>
      <c r="R264" s="1481"/>
      <c r="S264" s="1481"/>
      <c r="T264" s="1534">
        <v>0</v>
      </c>
      <c r="U264" s="1534">
        <v>0</v>
      </c>
      <c r="V264" s="1534">
        <v>0</v>
      </c>
      <c r="W264" s="1534">
        <v>0</v>
      </c>
      <c r="X264" s="1151">
        <v>0.33884132</v>
      </c>
      <c r="Y264" s="1534">
        <v>0</v>
      </c>
      <c r="Z264" s="1534">
        <v>0</v>
      </c>
      <c r="AA264" s="1534">
        <v>0</v>
      </c>
      <c r="AB264" s="1534">
        <v>0</v>
      </c>
      <c r="AC264" s="1534">
        <v>0</v>
      </c>
      <c r="AD264" s="1534">
        <v>0</v>
      </c>
      <c r="AE264" s="1534">
        <v>0</v>
      </c>
      <c r="AF264" s="1534">
        <v>0</v>
      </c>
    </row>
    <row r="265" spans="2:32" outlineLevel="1">
      <c r="B265" s="655" t="s">
        <v>981</v>
      </c>
      <c r="C265" s="672" t="s">
        <v>1382</v>
      </c>
      <c r="D265" s="672">
        <v>36336</v>
      </c>
      <c r="E265" s="672">
        <v>44504</v>
      </c>
      <c r="F265" s="1496" t="s">
        <v>1383</v>
      </c>
      <c r="G265" s="645" t="s">
        <v>678</v>
      </c>
      <c r="H265" s="645" t="s">
        <v>678</v>
      </c>
      <c r="I265" s="1497">
        <v>-26.792959</v>
      </c>
      <c r="J265" s="701" t="s">
        <v>1180</v>
      </c>
      <c r="K265" s="709" t="s">
        <v>1087</v>
      </c>
      <c r="L265" s="702">
        <v>9.10498E-2</v>
      </c>
      <c r="M265" s="702" t="s">
        <v>1181</v>
      </c>
      <c r="N265" s="703" t="s">
        <v>418</v>
      </c>
      <c r="O265" s="704">
        <v>3.3700000000000001E-2</v>
      </c>
      <c r="P265" s="705" t="s">
        <v>1182</v>
      </c>
      <c r="Q265" s="652" t="s">
        <v>1219</v>
      </c>
      <c r="R265" s="1481"/>
      <c r="S265" s="1481"/>
      <c r="T265" s="1534">
        <v>0</v>
      </c>
      <c r="U265" s="1534">
        <v>0</v>
      </c>
      <c r="V265" s="1534">
        <v>0</v>
      </c>
      <c r="W265" s="1534">
        <v>0</v>
      </c>
      <c r="X265" s="1151">
        <v>-65.241693789999999</v>
      </c>
      <c r="Y265" s="1151">
        <v>-68</v>
      </c>
      <c r="Z265" s="1151">
        <v>-70.099999999999994</v>
      </c>
      <c r="AA265" s="1151">
        <v>-70.099999999999994</v>
      </c>
      <c r="AB265" s="1534">
        <v>0</v>
      </c>
      <c r="AC265" s="1534">
        <v>0</v>
      </c>
      <c r="AD265" s="1534">
        <v>0</v>
      </c>
      <c r="AE265" s="1534">
        <v>0</v>
      </c>
      <c r="AF265" s="1534">
        <v>0</v>
      </c>
    </row>
    <row r="266" spans="2:32" outlineLevel="1">
      <c r="B266" s="655" t="s">
        <v>982</v>
      </c>
      <c r="C266" s="672" t="s">
        <v>1384</v>
      </c>
      <c r="D266" s="672">
        <v>36556</v>
      </c>
      <c r="E266" s="672">
        <v>44504</v>
      </c>
      <c r="F266" s="1496" t="s">
        <v>1385</v>
      </c>
      <c r="G266" s="645" t="s">
        <v>678</v>
      </c>
      <c r="H266" s="645" t="s">
        <v>678</v>
      </c>
      <c r="I266" s="1497">
        <v>-40</v>
      </c>
      <c r="J266" s="701" t="s">
        <v>1180</v>
      </c>
      <c r="K266" s="709" t="s">
        <v>1087</v>
      </c>
      <c r="L266" s="702">
        <v>7.4104299999999998E-2</v>
      </c>
      <c r="M266" s="702" t="s">
        <v>1181</v>
      </c>
      <c r="N266" s="703" t="s">
        <v>418</v>
      </c>
      <c r="O266" s="704">
        <v>1.6199999999999999E-2</v>
      </c>
      <c r="P266" s="705" t="s">
        <v>1182</v>
      </c>
      <c r="Q266" s="652" t="s">
        <v>1219</v>
      </c>
      <c r="R266" s="1481"/>
      <c r="S266" s="1481"/>
      <c r="T266" s="1534">
        <v>0</v>
      </c>
      <c r="U266" s="1534">
        <v>0</v>
      </c>
      <c r="V266" s="1534">
        <v>0</v>
      </c>
      <c r="W266" s="1534">
        <v>0</v>
      </c>
      <c r="X266" s="1151">
        <v>-65.238461540000003</v>
      </c>
      <c r="Y266" s="1151">
        <v>-68</v>
      </c>
      <c r="Z266" s="1151">
        <v>-70.099999999999994</v>
      </c>
      <c r="AA266" s="1151">
        <v>-70.099999999999994</v>
      </c>
      <c r="AB266" s="1534">
        <v>0</v>
      </c>
      <c r="AC266" s="1534">
        <v>0</v>
      </c>
      <c r="AD266" s="1534">
        <v>0</v>
      </c>
      <c r="AE266" s="1534">
        <v>0</v>
      </c>
      <c r="AF266" s="1534">
        <v>0</v>
      </c>
    </row>
    <row r="267" spans="2:32" outlineLevel="1">
      <c r="B267" s="655" t="s">
        <v>983</v>
      </c>
      <c r="C267" s="672" t="s">
        <v>1386</v>
      </c>
      <c r="D267" s="672">
        <v>43549</v>
      </c>
      <c r="E267" s="672">
        <v>50538</v>
      </c>
      <c r="F267" s="1496" t="s">
        <v>1387</v>
      </c>
      <c r="G267" s="645" t="s">
        <v>678</v>
      </c>
      <c r="H267" s="645" t="s">
        <v>678</v>
      </c>
      <c r="I267" s="1497">
        <v>-80</v>
      </c>
      <c r="J267" s="701" t="s">
        <v>1180</v>
      </c>
      <c r="K267" s="709" t="s">
        <v>418</v>
      </c>
      <c r="L267" s="702">
        <v>4.8000000000000001E-2</v>
      </c>
      <c r="M267" s="702" t="s">
        <v>1182</v>
      </c>
      <c r="N267" s="703" t="s">
        <v>1087</v>
      </c>
      <c r="O267" s="704">
        <v>0.06</v>
      </c>
      <c r="P267" s="705">
        <v>0</v>
      </c>
      <c r="Q267" s="652" t="s">
        <v>1183</v>
      </c>
      <c r="R267" s="1481"/>
      <c r="S267" s="1481"/>
      <c r="T267" s="1534">
        <v>0</v>
      </c>
      <c r="U267" s="1534">
        <v>0</v>
      </c>
      <c r="V267" s="1534">
        <v>0</v>
      </c>
      <c r="W267" s="1534">
        <v>0</v>
      </c>
      <c r="X267" s="1534">
        <v>0</v>
      </c>
      <c r="Y267" s="1151">
        <v>0.1</v>
      </c>
      <c r="Z267" s="1151">
        <v>10.1</v>
      </c>
      <c r="AA267" s="1151">
        <v>9.617738254187481</v>
      </c>
      <c r="AB267" s="1151">
        <v>9.0310456345258228</v>
      </c>
      <c r="AC267" s="1151">
        <v>8.4155148367819468</v>
      </c>
      <c r="AD267" s="1151">
        <v>7.8963106219021029</v>
      </c>
      <c r="AE267" s="1151">
        <v>7.4198169093808533</v>
      </c>
      <c r="AF267" s="1151">
        <v>6.9603753026680515</v>
      </c>
    </row>
    <row r="268" spans="2:32" outlineLevel="1">
      <c r="B268" s="655" t="s">
        <v>984</v>
      </c>
      <c r="C268" s="672" t="s">
        <v>1388</v>
      </c>
      <c r="D268" s="672">
        <v>43292</v>
      </c>
      <c r="E268" s="672">
        <v>47200</v>
      </c>
      <c r="F268" s="1496" t="s">
        <v>1389</v>
      </c>
      <c r="G268" s="645" t="s">
        <v>678</v>
      </c>
      <c r="H268" s="645" t="s">
        <v>678</v>
      </c>
      <c r="I268" s="1497">
        <v>-52.2</v>
      </c>
      <c r="J268" s="701" t="s">
        <v>1390</v>
      </c>
      <c r="K268" s="709" t="s">
        <v>418</v>
      </c>
      <c r="L268" s="702">
        <v>3.0000000000000001E-3</v>
      </c>
      <c r="M268" s="702" t="s">
        <v>1182</v>
      </c>
      <c r="N268" s="703" t="s">
        <v>1087</v>
      </c>
      <c r="O268" s="704">
        <v>1.7950000000000001E-2</v>
      </c>
      <c r="P268" s="705">
        <v>0</v>
      </c>
      <c r="Q268" s="652" t="s">
        <v>1308</v>
      </c>
      <c r="R268" s="1481"/>
      <c r="S268" s="1481"/>
      <c r="T268" s="1534">
        <v>0</v>
      </c>
      <c r="U268" s="1534">
        <v>0</v>
      </c>
      <c r="V268" s="1534">
        <v>0</v>
      </c>
      <c r="W268" s="1534">
        <v>0</v>
      </c>
      <c r="X268" s="1534">
        <v>0</v>
      </c>
      <c r="Y268" s="1151">
        <v>1.8</v>
      </c>
      <c r="Z268" s="1151">
        <v>4.5</v>
      </c>
      <c r="AA268" s="1151">
        <v>3.9515337467934781</v>
      </c>
      <c r="AB268" s="1151">
        <v>3.3664414285326081</v>
      </c>
      <c r="AC268" s="1151">
        <v>2.7584292036892233</v>
      </c>
      <c r="AD268" s="1151">
        <v>2.2169091511460812</v>
      </c>
      <c r="AE268" s="1151">
        <v>1.7030562049099673</v>
      </c>
      <c r="AF268" s="1151">
        <v>1.2023769459239122</v>
      </c>
    </row>
    <row r="269" spans="2:32" outlineLevel="1">
      <c r="B269" s="655" t="s">
        <v>985</v>
      </c>
      <c r="C269" s="672" t="s">
        <v>1391</v>
      </c>
      <c r="D269" s="672">
        <v>43293</v>
      </c>
      <c r="E269" s="672">
        <v>47434</v>
      </c>
      <c r="F269" s="1496" t="s">
        <v>1392</v>
      </c>
      <c r="G269" s="645" t="s">
        <v>678</v>
      </c>
      <c r="H269" s="645" t="s">
        <v>678</v>
      </c>
      <c r="I269" s="1497">
        <v>-23.8</v>
      </c>
      <c r="J269" s="701" t="s">
        <v>1180</v>
      </c>
      <c r="K269" s="709" t="s">
        <v>418</v>
      </c>
      <c r="L269" s="702">
        <v>3.8999999999999998E-3</v>
      </c>
      <c r="M269" s="702" t="s">
        <v>1182</v>
      </c>
      <c r="N269" s="703" t="s">
        <v>1087</v>
      </c>
      <c r="O269" s="704">
        <v>1.9599999999999999E-2</v>
      </c>
      <c r="P269" s="705">
        <v>0</v>
      </c>
      <c r="Q269" s="652" t="s">
        <v>1237</v>
      </c>
      <c r="R269" s="1481"/>
      <c r="S269" s="1481"/>
      <c r="T269" s="1534">
        <v>0</v>
      </c>
      <c r="U269" s="1534">
        <v>0</v>
      </c>
      <c r="V269" s="1534">
        <v>0</v>
      </c>
      <c r="W269" s="1534">
        <v>0</v>
      </c>
      <c r="X269" s="1534">
        <v>0</v>
      </c>
      <c r="Y269" s="1151">
        <v>0.9</v>
      </c>
      <c r="Z269" s="1151">
        <v>2.2000000000000002</v>
      </c>
      <c r="AA269" s="1151">
        <v>1.9672813961826852</v>
      </c>
      <c r="AB269" s="1151">
        <v>1.7043537872324093</v>
      </c>
      <c r="AC269" s="1151">
        <v>1.4325722414927262</v>
      </c>
      <c r="AD269" s="1151">
        <v>1.1862333292857152</v>
      </c>
      <c r="AE269" s="1151">
        <v>0.95474296364124922</v>
      </c>
      <c r="AF269" s="1151">
        <v>0.72964982281252022</v>
      </c>
    </row>
    <row r="270" spans="2:32" outlineLevel="1">
      <c r="B270" s="655" t="s">
        <v>986</v>
      </c>
      <c r="C270" s="672" t="s">
        <v>1393</v>
      </c>
      <c r="D270" s="672">
        <v>43861</v>
      </c>
      <c r="E270" s="672">
        <v>47886</v>
      </c>
      <c r="F270" s="1496" t="s">
        <v>1394</v>
      </c>
      <c r="G270" s="645" t="s">
        <v>678</v>
      </c>
      <c r="H270" s="645" t="s">
        <v>678</v>
      </c>
      <c r="I270" s="1497">
        <v>-40</v>
      </c>
      <c r="J270" s="701" t="s">
        <v>1180</v>
      </c>
      <c r="K270" s="709" t="s">
        <v>1087</v>
      </c>
      <c r="L270" s="702">
        <v>1.375E-2</v>
      </c>
      <c r="M270" s="702" t="s">
        <v>1181</v>
      </c>
      <c r="N270" s="703" t="s">
        <v>418</v>
      </c>
      <c r="O270" s="704">
        <v>6.1149999999999998E-3</v>
      </c>
      <c r="P270" s="705" t="s">
        <v>1182</v>
      </c>
      <c r="Q270" s="652" t="s">
        <v>1229</v>
      </c>
      <c r="R270" s="1481"/>
      <c r="S270" s="1481"/>
      <c r="T270" s="1534">
        <v>0</v>
      </c>
      <c r="U270" s="1534">
        <v>0</v>
      </c>
      <c r="V270" s="1534">
        <v>0</v>
      </c>
      <c r="W270" s="1534">
        <v>0</v>
      </c>
      <c r="X270" s="1534">
        <v>0</v>
      </c>
      <c r="Y270" s="1534">
        <v>0</v>
      </c>
      <c r="Z270" s="1151">
        <v>-0.7</v>
      </c>
      <c r="AA270" s="1151">
        <v>-0.63234866969581294</v>
      </c>
      <c r="AB270" s="1151">
        <v>-0.51122874733317591</v>
      </c>
      <c r="AC270" s="1151">
        <v>-0.37875633813295695</v>
      </c>
      <c r="AD270" s="1151">
        <v>-0.28676472171568435</v>
      </c>
      <c r="AE270" s="1151">
        <v>-0.22098728195038186</v>
      </c>
      <c r="AF270" s="1151">
        <v>-0.16488581519430906</v>
      </c>
    </row>
    <row r="271" spans="2:32" outlineLevel="1">
      <c r="B271" s="657" t="s">
        <v>495</v>
      </c>
      <c r="C271" s="1713" t="s">
        <v>401</v>
      </c>
      <c r="D271" s="1714"/>
      <c r="E271" s="1714"/>
      <c r="F271" s="1714"/>
      <c r="G271" s="1714"/>
      <c r="H271" s="1714"/>
      <c r="I271" s="1714"/>
      <c r="J271" s="1714"/>
      <c r="K271" s="1714"/>
      <c r="L271" s="1714"/>
      <c r="M271" s="1714"/>
      <c r="N271" s="1714"/>
      <c r="O271" s="1714"/>
      <c r="P271" s="1714"/>
      <c r="Q271" s="1715"/>
      <c r="R271" s="400"/>
      <c r="S271" s="400"/>
      <c r="T271" s="1535"/>
      <c r="U271" s="1536"/>
      <c r="V271" s="1536"/>
      <c r="W271" s="1536"/>
      <c r="X271" s="1157"/>
      <c r="Y271" s="1157"/>
      <c r="Z271" s="1157"/>
      <c r="AA271" s="1158"/>
      <c r="AB271" s="1159"/>
      <c r="AC271" s="1157"/>
      <c r="AD271" s="1157"/>
      <c r="AE271" s="1157"/>
      <c r="AF271" s="1160"/>
    </row>
    <row r="272" spans="2:32" s="357" customFormat="1">
      <c r="B272" s="403"/>
      <c r="C272" s="403"/>
      <c r="F272" s="393"/>
      <c r="G272" s="393"/>
      <c r="H272" s="393"/>
      <c r="I272" s="393"/>
      <c r="J272" s="389"/>
      <c r="K272" s="389"/>
      <c r="L272" s="389"/>
      <c r="M272" s="389"/>
      <c r="N272" s="389"/>
      <c r="O272" s="389"/>
      <c r="P272" s="389"/>
      <c r="Q272" s="389"/>
      <c r="R272" s="389"/>
      <c r="S272" s="392" t="s">
        <v>496</v>
      </c>
      <c r="T272" s="1525">
        <f t="shared" ref="T272:AF272" si="8">SUM(T186:T271)</f>
        <v>0</v>
      </c>
      <c r="U272" s="1526">
        <f t="shared" si="8"/>
        <v>0</v>
      </c>
      <c r="V272" s="1526">
        <f t="shared" si="8"/>
        <v>0</v>
      </c>
      <c r="W272" s="1526">
        <f t="shared" si="8"/>
        <v>0</v>
      </c>
      <c r="X272" s="1117">
        <f t="shared" si="8"/>
        <v>-196.74108909</v>
      </c>
      <c r="Y272" s="1117">
        <f t="shared" si="8"/>
        <v>-198.89999999999998</v>
      </c>
      <c r="Z272" s="1117">
        <f t="shared" si="8"/>
        <v>-203.7</v>
      </c>
      <c r="AA272" s="1118">
        <f t="shared" si="8"/>
        <v>-200.13998154007899</v>
      </c>
      <c r="AB272" s="1119">
        <f t="shared" si="8"/>
        <v>-56.337014307197137</v>
      </c>
      <c r="AC272" s="1117">
        <f t="shared" si="8"/>
        <v>-52.744251255189575</v>
      </c>
      <c r="AD272" s="1117">
        <f t="shared" si="8"/>
        <v>-49.130698432365776</v>
      </c>
      <c r="AE272" s="1117">
        <f t="shared" si="8"/>
        <v>-45.700023984956587</v>
      </c>
      <c r="AF272" s="1120">
        <f t="shared" si="8"/>
        <v>-42.272157705375569</v>
      </c>
    </row>
    <row r="273" spans="2:33" outlineLevel="1">
      <c r="B273" s="656" t="s">
        <v>287</v>
      </c>
      <c r="C273" s="1732" t="s">
        <v>483</v>
      </c>
      <c r="D273" s="1733"/>
      <c r="E273" s="1733"/>
      <c r="F273" s="1733"/>
      <c r="G273" s="1733"/>
      <c r="H273" s="1733"/>
      <c r="I273" s="1733"/>
      <c r="J273" s="1733"/>
      <c r="K273" s="1733"/>
      <c r="L273" s="1733"/>
      <c r="M273" s="1733"/>
      <c r="N273" s="1733"/>
      <c r="O273" s="1733"/>
      <c r="P273" s="1733"/>
      <c r="Q273" s="1734"/>
      <c r="R273" s="386"/>
      <c r="S273" s="398"/>
      <c r="T273" s="398"/>
      <c r="U273" s="398"/>
      <c r="V273" s="398"/>
      <c r="W273" s="398"/>
      <c r="X273" s="398"/>
      <c r="Y273" s="398"/>
      <c r="Z273" s="398"/>
      <c r="AA273" s="398"/>
      <c r="AB273" s="398"/>
      <c r="AC273" s="398"/>
      <c r="AD273" s="398"/>
      <c r="AE273" s="398"/>
      <c r="AF273" s="398"/>
      <c r="AG273" s="398"/>
    </row>
    <row r="274" spans="2:33" outlineLevel="1">
      <c r="B274" s="655" t="s">
        <v>487</v>
      </c>
      <c r="C274" s="1740" t="s">
        <v>1395</v>
      </c>
      <c r="D274" s="1741"/>
      <c r="E274" s="1741"/>
      <c r="F274" s="1741"/>
      <c r="G274" s="1741"/>
      <c r="H274" s="1741"/>
      <c r="I274" s="1741"/>
      <c r="J274" s="1741"/>
      <c r="K274" s="1741"/>
      <c r="L274" s="1741"/>
      <c r="M274" s="1741"/>
      <c r="N274" s="1741"/>
      <c r="O274" s="1741"/>
      <c r="P274" s="1741"/>
      <c r="Q274" s="1742"/>
      <c r="R274" s="386"/>
      <c r="S274" s="399"/>
      <c r="X274" s="355"/>
      <c r="Y274" s="355"/>
      <c r="Z274" s="355"/>
      <c r="AA274" s="355"/>
      <c r="AB274" s="612"/>
      <c r="AC274" s="355"/>
      <c r="AD274" s="355"/>
      <c r="AE274" s="355"/>
      <c r="AF274" s="355"/>
    </row>
    <row r="275" spans="2:33" outlineLevel="1">
      <c r="B275" s="655" t="s">
        <v>488</v>
      </c>
      <c r="C275" s="1740" t="s">
        <v>1395</v>
      </c>
      <c r="D275" s="1741"/>
      <c r="E275" s="1741"/>
      <c r="F275" s="1741"/>
      <c r="G275" s="1741"/>
      <c r="H275" s="1741"/>
      <c r="I275" s="1741"/>
      <c r="J275" s="1741"/>
      <c r="K275" s="1741"/>
      <c r="L275" s="1741"/>
      <c r="M275" s="1741"/>
      <c r="N275" s="1741"/>
      <c r="O275" s="1741"/>
      <c r="P275" s="1741"/>
      <c r="Q275" s="1742"/>
      <c r="R275" s="386"/>
      <c r="S275" s="399"/>
      <c r="X275" s="355"/>
      <c r="Y275" s="355"/>
      <c r="Z275" s="355"/>
      <c r="AA275" s="355"/>
      <c r="AB275" s="612"/>
      <c r="AC275" s="355"/>
      <c r="AD275" s="355"/>
      <c r="AE275" s="355"/>
      <c r="AF275" s="355"/>
    </row>
    <row r="276" spans="2:33" outlineLevel="1">
      <c r="B276" s="655" t="s">
        <v>491</v>
      </c>
      <c r="C276" s="1740" t="s">
        <v>1396</v>
      </c>
      <c r="D276" s="1741"/>
      <c r="E276" s="1741"/>
      <c r="F276" s="1741"/>
      <c r="G276" s="1741"/>
      <c r="H276" s="1741"/>
      <c r="I276" s="1741"/>
      <c r="J276" s="1741"/>
      <c r="K276" s="1741"/>
      <c r="L276" s="1741"/>
      <c r="M276" s="1741"/>
      <c r="N276" s="1741"/>
      <c r="O276" s="1741"/>
      <c r="P276" s="1741"/>
      <c r="Q276" s="1742"/>
      <c r="R276" s="386"/>
      <c r="S276" s="399"/>
      <c r="X276" s="355"/>
      <c r="Y276" s="355"/>
      <c r="Z276" s="355"/>
      <c r="AA276" s="355"/>
      <c r="AB276" s="612"/>
      <c r="AC276" s="355"/>
      <c r="AD276" s="355"/>
      <c r="AE276" s="355"/>
      <c r="AF276" s="355"/>
    </row>
    <row r="277" spans="2:33" outlineLevel="1">
      <c r="B277" s="655" t="s">
        <v>494</v>
      </c>
      <c r="C277" s="1740" t="s">
        <v>1397</v>
      </c>
      <c r="D277" s="1741"/>
      <c r="E277" s="1741"/>
      <c r="F277" s="1741"/>
      <c r="G277" s="1741"/>
      <c r="H277" s="1741"/>
      <c r="I277" s="1741"/>
      <c r="J277" s="1741"/>
      <c r="K277" s="1741"/>
      <c r="L277" s="1741"/>
      <c r="M277" s="1741"/>
      <c r="N277" s="1741"/>
      <c r="O277" s="1741"/>
      <c r="P277" s="1741"/>
      <c r="Q277" s="1742"/>
      <c r="R277" s="386"/>
      <c r="S277" s="399"/>
      <c r="X277" s="355"/>
      <c r="Y277" s="355"/>
      <c r="Z277" s="355"/>
      <c r="AA277" s="355"/>
      <c r="AB277" s="612"/>
      <c r="AC277" s="355"/>
      <c r="AD277" s="355"/>
      <c r="AE277" s="355"/>
      <c r="AF277" s="355"/>
    </row>
    <row r="278" spans="2:33" outlineLevel="1">
      <c r="B278" s="655" t="s">
        <v>497</v>
      </c>
      <c r="C278" s="1740" t="s">
        <v>1397</v>
      </c>
      <c r="D278" s="1741"/>
      <c r="E278" s="1741"/>
      <c r="F278" s="1741"/>
      <c r="G278" s="1741"/>
      <c r="H278" s="1741"/>
      <c r="I278" s="1741"/>
      <c r="J278" s="1741"/>
      <c r="K278" s="1741"/>
      <c r="L278" s="1741"/>
      <c r="M278" s="1741"/>
      <c r="N278" s="1741"/>
      <c r="O278" s="1741"/>
      <c r="P278" s="1741"/>
      <c r="Q278" s="1742"/>
      <c r="R278" s="386"/>
      <c r="S278" s="399"/>
      <c r="X278" s="355"/>
      <c r="Y278" s="355"/>
      <c r="Z278" s="355"/>
      <c r="AA278" s="355"/>
      <c r="AB278" s="612"/>
      <c r="AC278" s="355"/>
      <c r="AD278" s="355"/>
      <c r="AE278" s="355"/>
      <c r="AF278" s="355"/>
    </row>
    <row r="279" spans="2:33" outlineLevel="1">
      <c r="B279" s="655" t="s">
        <v>967</v>
      </c>
      <c r="C279" s="1740" t="s">
        <v>1398</v>
      </c>
      <c r="D279" s="1741"/>
      <c r="E279" s="1741"/>
      <c r="F279" s="1741"/>
      <c r="G279" s="1741"/>
      <c r="H279" s="1741"/>
      <c r="I279" s="1741"/>
      <c r="J279" s="1741"/>
      <c r="K279" s="1741"/>
      <c r="L279" s="1741"/>
      <c r="M279" s="1741"/>
      <c r="N279" s="1741"/>
      <c r="O279" s="1741"/>
      <c r="P279" s="1741"/>
      <c r="Q279" s="1742"/>
      <c r="R279" s="386"/>
      <c r="S279" s="399"/>
      <c r="X279" s="355"/>
      <c r="Y279" s="355"/>
      <c r="Z279" s="355"/>
      <c r="AA279" s="355"/>
      <c r="AB279" s="612"/>
      <c r="AC279" s="355"/>
      <c r="AD279" s="355"/>
      <c r="AE279" s="355"/>
      <c r="AF279" s="355"/>
    </row>
    <row r="280" spans="2:33" outlineLevel="1">
      <c r="B280" s="655"/>
      <c r="C280" s="1740"/>
      <c r="D280" s="1741"/>
      <c r="E280" s="1741"/>
      <c r="F280" s="1741"/>
      <c r="G280" s="1741"/>
      <c r="H280" s="1741"/>
      <c r="I280" s="1741"/>
      <c r="J280" s="1741"/>
      <c r="K280" s="1741"/>
      <c r="L280" s="1741"/>
      <c r="M280" s="1741"/>
      <c r="N280" s="1741"/>
      <c r="O280" s="1741"/>
      <c r="P280" s="1741"/>
      <c r="Q280" s="1742"/>
      <c r="R280" s="386"/>
      <c r="S280" s="399"/>
      <c r="X280" s="355"/>
      <c r="Y280" s="355"/>
      <c r="Z280" s="355"/>
      <c r="AA280" s="355"/>
      <c r="AB280" s="612"/>
      <c r="AC280" s="355"/>
      <c r="AD280" s="355"/>
      <c r="AE280" s="355"/>
      <c r="AF280" s="355"/>
    </row>
    <row r="281" spans="2:33" outlineLevel="1">
      <c r="B281" s="655"/>
      <c r="C281" s="1740"/>
      <c r="D281" s="1741"/>
      <c r="E281" s="1741"/>
      <c r="F281" s="1741"/>
      <c r="G281" s="1741"/>
      <c r="H281" s="1741"/>
      <c r="I281" s="1741"/>
      <c r="J281" s="1741"/>
      <c r="K281" s="1741"/>
      <c r="L281" s="1741"/>
      <c r="M281" s="1741"/>
      <c r="N281" s="1741"/>
      <c r="O281" s="1741"/>
      <c r="P281" s="1741"/>
      <c r="Q281" s="1742"/>
      <c r="R281" s="386"/>
      <c r="S281" s="399"/>
      <c r="X281" s="355"/>
      <c r="Y281" s="355"/>
      <c r="Z281" s="355"/>
      <c r="AA281" s="355"/>
      <c r="AB281" s="612"/>
      <c r="AC281" s="355"/>
      <c r="AD281" s="355"/>
      <c r="AE281" s="355"/>
      <c r="AF281" s="355"/>
    </row>
    <row r="282" spans="2:33" outlineLevel="1">
      <c r="B282" s="655"/>
      <c r="C282" s="1740"/>
      <c r="D282" s="1741"/>
      <c r="E282" s="1741"/>
      <c r="F282" s="1741"/>
      <c r="G282" s="1741"/>
      <c r="H282" s="1741"/>
      <c r="I282" s="1741"/>
      <c r="J282" s="1741"/>
      <c r="K282" s="1741"/>
      <c r="L282" s="1741"/>
      <c r="M282" s="1741"/>
      <c r="N282" s="1741"/>
      <c r="O282" s="1741"/>
      <c r="P282" s="1741"/>
      <c r="Q282" s="1742"/>
      <c r="R282" s="386"/>
      <c r="S282" s="399"/>
      <c r="X282" s="355"/>
      <c r="Y282" s="355"/>
      <c r="Z282" s="355"/>
      <c r="AA282" s="355"/>
      <c r="AB282" s="612"/>
      <c r="AC282" s="355"/>
      <c r="AD282" s="355"/>
      <c r="AE282" s="355"/>
      <c r="AF282" s="355"/>
    </row>
    <row r="283" spans="2:33" outlineLevel="1">
      <c r="B283" s="657" t="s">
        <v>495</v>
      </c>
      <c r="C283" s="1740" t="s">
        <v>401</v>
      </c>
      <c r="D283" s="1741"/>
      <c r="E283" s="1741"/>
      <c r="F283" s="1741"/>
      <c r="G283" s="1741"/>
      <c r="H283" s="1741"/>
      <c r="I283" s="1741"/>
      <c r="J283" s="1741"/>
      <c r="K283" s="1741"/>
      <c r="L283" s="1741"/>
      <c r="M283" s="1741"/>
      <c r="N283" s="1741"/>
      <c r="O283" s="1741"/>
      <c r="P283" s="1741"/>
      <c r="Q283" s="1742"/>
      <c r="R283" s="386"/>
      <c r="S283" s="399"/>
      <c r="X283" s="355"/>
      <c r="Y283" s="355"/>
      <c r="Z283" s="355"/>
      <c r="AA283" s="355"/>
      <c r="AB283" s="612"/>
      <c r="AC283" s="355"/>
      <c r="AD283" s="355"/>
      <c r="AE283" s="355"/>
      <c r="AF283" s="355"/>
    </row>
    <row r="284" spans="2:33" s="357" customFormat="1">
      <c r="B284" s="403"/>
      <c r="C284" s="403"/>
      <c r="D284" s="389"/>
      <c r="E284" s="389"/>
      <c r="F284" s="393"/>
      <c r="G284" s="393"/>
      <c r="H284" s="393"/>
      <c r="I284" s="393"/>
      <c r="J284" s="389"/>
      <c r="K284" s="389"/>
      <c r="L284" s="389"/>
      <c r="M284" s="389"/>
      <c r="N284" s="389"/>
      <c r="O284" s="389"/>
      <c r="P284" s="389"/>
      <c r="Q284" s="389"/>
      <c r="R284" s="389"/>
      <c r="S284" s="389"/>
      <c r="AB284" s="612"/>
    </row>
    <row r="285" spans="2:33">
      <c r="B285" s="638" t="s">
        <v>498</v>
      </c>
      <c r="C285" s="638"/>
      <c r="D285" s="401" t="s">
        <v>499</v>
      </c>
      <c r="E285" s="385"/>
      <c r="F285" s="386"/>
      <c r="G285" s="386"/>
      <c r="H285" s="386"/>
      <c r="I285" s="386"/>
      <c r="J285" s="386"/>
      <c r="K285" s="386"/>
      <c r="L285" s="386"/>
      <c r="M285" s="386"/>
      <c r="N285" s="386"/>
      <c r="O285" s="386"/>
      <c r="P285" s="386"/>
      <c r="Q285" s="386"/>
      <c r="R285" s="386"/>
      <c r="S285" s="386"/>
      <c r="X285" s="355"/>
      <c r="Y285" s="355"/>
      <c r="Z285" s="355"/>
      <c r="AA285" s="355"/>
      <c r="AB285" s="612"/>
      <c r="AC285" s="355"/>
      <c r="AD285" s="355"/>
      <c r="AE285" s="355"/>
      <c r="AF285" s="355"/>
    </row>
    <row r="286" spans="2:33" outlineLevel="1">
      <c r="D286" s="402"/>
      <c r="E286" s="402"/>
      <c r="F286" s="386"/>
      <c r="G286" s="386"/>
      <c r="H286" s="386"/>
      <c r="I286" s="386"/>
      <c r="J286" s="386"/>
      <c r="K286" s="386"/>
      <c r="L286" s="386"/>
      <c r="M286" s="386"/>
      <c r="N286" s="386"/>
      <c r="O286" s="386"/>
      <c r="P286" s="386"/>
      <c r="Q286" s="386"/>
      <c r="R286" s="386"/>
      <c r="S286" s="386"/>
      <c r="T286" s="358"/>
      <c r="U286" s="358"/>
      <c r="V286" s="358"/>
      <c r="W286" s="358"/>
      <c r="AA286" s="358"/>
      <c r="AB286" s="619"/>
      <c r="AC286" s="358"/>
      <c r="AD286" s="358"/>
      <c r="AE286" s="358"/>
    </row>
    <row r="287" spans="2:33" s="1208" customFormat="1" ht="32.25" customHeight="1" outlineLevel="1">
      <c r="B287" s="1206"/>
      <c r="C287" s="706" t="s">
        <v>762</v>
      </c>
      <c r="D287" s="684" t="s">
        <v>404</v>
      </c>
      <c r="E287" s="675" t="s">
        <v>405</v>
      </c>
      <c r="F287" s="1706" t="s">
        <v>459</v>
      </c>
      <c r="G287" s="675" t="s">
        <v>460</v>
      </c>
      <c r="H287" s="684" t="s">
        <v>461</v>
      </c>
      <c r="I287" s="675" t="s">
        <v>462</v>
      </c>
      <c r="J287" s="706" t="s">
        <v>463</v>
      </c>
      <c r="K287" s="675" t="s">
        <v>460</v>
      </c>
      <c r="L287" s="684" t="s">
        <v>460</v>
      </c>
      <c r="M287" s="675" t="s">
        <v>460</v>
      </c>
      <c r="N287" s="684" t="s">
        <v>464</v>
      </c>
      <c r="O287" s="675" t="s">
        <v>464</v>
      </c>
      <c r="P287" s="684" t="s">
        <v>464</v>
      </c>
      <c r="Q287" s="676" t="s">
        <v>438</v>
      </c>
      <c r="R287" s="1207"/>
      <c r="S287" s="1207"/>
      <c r="AB287" s="1209"/>
    </row>
    <row r="288" spans="2:33" s="1235" customFormat="1" ht="52.5" customHeight="1" outlineLevel="1">
      <c r="B288" s="1228" t="s">
        <v>287</v>
      </c>
      <c r="C288" s="1213"/>
      <c r="D288" s="1213" t="s">
        <v>414</v>
      </c>
      <c r="E288" s="1214" t="s">
        <v>414</v>
      </c>
      <c r="F288" s="1707"/>
      <c r="G288" s="1215" t="s">
        <v>465</v>
      </c>
      <c r="H288" s="1216" t="s">
        <v>465</v>
      </c>
      <c r="I288" s="1217" t="s">
        <v>288</v>
      </c>
      <c r="J288" s="1216" t="s">
        <v>466</v>
      </c>
      <c r="K288" s="1215" t="s">
        <v>467</v>
      </c>
      <c r="L288" s="1218" t="s">
        <v>468</v>
      </c>
      <c r="M288" s="1219" t="s">
        <v>469</v>
      </c>
      <c r="N288" s="1216" t="s">
        <v>467</v>
      </c>
      <c r="O288" s="1219" t="s">
        <v>470</v>
      </c>
      <c r="P288" s="1218" t="s">
        <v>469</v>
      </c>
      <c r="Q288" s="1220" t="s">
        <v>423</v>
      </c>
      <c r="R288" s="1236"/>
      <c r="S288" s="1236"/>
      <c r="T288" s="1230" t="s">
        <v>288</v>
      </c>
      <c r="U288" s="1231" t="s">
        <v>288</v>
      </c>
      <c r="V288" s="1231" t="s">
        <v>288</v>
      </c>
      <c r="W288" s="1231" t="s">
        <v>288</v>
      </c>
      <c r="X288" s="1231" t="s">
        <v>288</v>
      </c>
      <c r="Y288" s="1231" t="s">
        <v>288</v>
      </c>
      <c r="Z288" s="1231" t="s">
        <v>288</v>
      </c>
      <c r="AA288" s="1232" t="s">
        <v>288</v>
      </c>
      <c r="AB288" s="1233" t="s">
        <v>288</v>
      </c>
      <c r="AC288" s="1231" t="s">
        <v>288</v>
      </c>
      <c r="AD288" s="1231" t="s">
        <v>288</v>
      </c>
      <c r="AE288" s="1231" t="s">
        <v>288</v>
      </c>
      <c r="AF288" s="1234" t="s">
        <v>288</v>
      </c>
    </row>
    <row r="289" spans="2:32" outlineLevel="1">
      <c r="B289" s="655" t="s">
        <v>500</v>
      </c>
      <c r="C289" s="672" t="s">
        <v>1399</v>
      </c>
      <c r="D289" s="672">
        <v>39748</v>
      </c>
      <c r="E289" s="672">
        <v>43409</v>
      </c>
      <c r="F289" s="1496" t="s">
        <v>1400</v>
      </c>
      <c r="G289" s="645" t="s">
        <v>679</v>
      </c>
      <c r="H289" s="645" t="s">
        <v>678</v>
      </c>
      <c r="I289" s="1497">
        <v>-158.64187711000002</v>
      </c>
      <c r="J289" s="701" t="s">
        <v>1180</v>
      </c>
      <c r="K289" s="709" t="s">
        <v>418</v>
      </c>
      <c r="L289" s="702">
        <v>2.5035234E-2</v>
      </c>
      <c r="M289" s="702" t="s">
        <v>1401</v>
      </c>
      <c r="N289" s="703" t="s">
        <v>418</v>
      </c>
      <c r="O289" s="704">
        <v>2.4915E-2</v>
      </c>
      <c r="P289" s="705" t="s">
        <v>1182</v>
      </c>
      <c r="Q289" s="652" t="s">
        <v>1219</v>
      </c>
      <c r="R289" s="386"/>
      <c r="S289" s="386"/>
      <c r="T289" s="1534">
        <v>0</v>
      </c>
      <c r="U289" s="1534">
        <v>0</v>
      </c>
      <c r="V289" s="1534">
        <v>0</v>
      </c>
      <c r="W289" s="1534">
        <v>0</v>
      </c>
      <c r="X289" s="1151">
        <v>-3.7808500000000005</v>
      </c>
      <c r="Y289" s="1534">
        <v>0</v>
      </c>
      <c r="Z289" s="1534">
        <v>0</v>
      </c>
      <c r="AA289" s="1534">
        <v>0</v>
      </c>
      <c r="AB289" s="1534">
        <v>0</v>
      </c>
      <c r="AC289" s="1534">
        <v>0</v>
      </c>
      <c r="AD289" s="1534">
        <v>0</v>
      </c>
      <c r="AE289" s="1534">
        <v>0</v>
      </c>
      <c r="AF289" s="1534">
        <v>0</v>
      </c>
    </row>
    <row r="290" spans="2:32" outlineLevel="1">
      <c r="B290" s="655" t="s">
        <v>501</v>
      </c>
      <c r="C290" s="672" t="s">
        <v>1402</v>
      </c>
      <c r="D290" s="672">
        <v>39748</v>
      </c>
      <c r="E290" s="672">
        <v>43409</v>
      </c>
      <c r="F290" s="1496" t="s">
        <v>1403</v>
      </c>
      <c r="G290" s="645" t="s">
        <v>679</v>
      </c>
      <c r="H290" s="645" t="s">
        <v>679</v>
      </c>
      <c r="I290" s="1497">
        <v>-158.64187711000002</v>
      </c>
      <c r="J290" s="701" t="s">
        <v>1180</v>
      </c>
      <c r="K290" s="709" t="s">
        <v>1087</v>
      </c>
      <c r="L290" s="702">
        <v>4.36E-2</v>
      </c>
      <c r="M290" s="702" t="s">
        <v>1181</v>
      </c>
      <c r="N290" s="703" t="s">
        <v>418</v>
      </c>
      <c r="O290" s="704">
        <v>2.5035234E-2</v>
      </c>
      <c r="P290" s="705" t="s">
        <v>1401</v>
      </c>
      <c r="Q290" s="652" t="s">
        <v>1219</v>
      </c>
      <c r="R290" s="386"/>
      <c r="S290" s="386"/>
      <c r="T290" s="1534">
        <v>0</v>
      </c>
      <c r="U290" s="1534">
        <v>0</v>
      </c>
      <c r="V290" s="1534">
        <v>0</v>
      </c>
      <c r="W290" s="1534">
        <v>0</v>
      </c>
      <c r="X290" s="1151">
        <v>-1.23318672</v>
      </c>
      <c r="Y290" s="1534">
        <v>0</v>
      </c>
      <c r="Z290" s="1534">
        <v>0</v>
      </c>
      <c r="AA290" s="1534">
        <v>0</v>
      </c>
      <c r="AB290" s="1534">
        <v>0</v>
      </c>
      <c r="AC290" s="1534">
        <v>0</v>
      </c>
      <c r="AD290" s="1534">
        <v>0</v>
      </c>
      <c r="AE290" s="1534">
        <v>0</v>
      </c>
      <c r="AF290" s="1534">
        <v>0</v>
      </c>
    </row>
    <row r="291" spans="2:32" outlineLevel="1">
      <c r="B291" s="655" t="s">
        <v>502</v>
      </c>
      <c r="C291" s="672" t="s">
        <v>1399</v>
      </c>
      <c r="D291" s="672">
        <v>39748</v>
      </c>
      <c r="E291" s="672">
        <v>43409</v>
      </c>
      <c r="F291" s="1496" t="s">
        <v>1404</v>
      </c>
      <c r="G291" s="645" t="s">
        <v>679</v>
      </c>
      <c r="H291" s="645" t="s">
        <v>679</v>
      </c>
      <c r="I291" s="1497">
        <v>-158.64187711000002</v>
      </c>
      <c r="J291" s="701" t="s">
        <v>1215</v>
      </c>
      <c r="K291" s="709" t="s">
        <v>418</v>
      </c>
      <c r="L291" s="702">
        <v>2.5035234E-2</v>
      </c>
      <c r="M291" s="702" t="s">
        <v>1401</v>
      </c>
      <c r="N291" s="703" t="s">
        <v>1087</v>
      </c>
      <c r="O291" s="704">
        <v>4.36E-2</v>
      </c>
      <c r="P291" s="705" t="s">
        <v>1181</v>
      </c>
      <c r="Q291" s="652" t="s">
        <v>1281</v>
      </c>
      <c r="R291" s="386"/>
      <c r="S291" s="386"/>
      <c r="T291" s="1534">
        <v>0</v>
      </c>
      <c r="U291" s="1534">
        <v>0</v>
      </c>
      <c r="V291" s="1534">
        <v>0</v>
      </c>
      <c r="W291" s="1534">
        <v>0</v>
      </c>
      <c r="X291" s="1151">
        <v>21.155122019999997</v>
      </c>
      <c r="Y291" s="1534">
        <v>0</v>
      </c>
      <c r="Z291" s="1534">
        <v>0</v>
      </c>
      <c r="AA291" s="1534">
        <v>0</v>
      </c>
      <c r="AB291" s="1534">
        <v>0</v>
      </c>
      <c r="AC291" s="1534">
        <v>0</v>
      </c>
      <c r="AD291" s="1534">
        <v>0</v>
      </c>
      <c r="AE291" s="1534">
        <v>0</v>
      </c>
      <c r="AF291" s="1534">
        <v>0</v>
      </c>
    </row>
    <row r="292" spans="2:32" outlineLevel="1">
      <c r="B292" s="655" t="s">
        <v>503</v>
      </c>
      <c r="C292" s="672" t="s">
        <v>1405</v>
      </c>
      <c r="D292" s="672">
        <v>39849</v>
      </c>
      <c r="E292" s="672">
        <v>43515</v>
      </c>
      <c r="F292" s="1496" t="s">
        <v>1406</v>
      </c>
      <c r="G292" s="645" t="s">
        <v>679</v>
      </c>
      <c r="H292" s="645" t="s">
        <v>678</v>
      </c>
      <c r="I292" s="1497">
        <v>-106.47835406999999</v>
      </c>
      <c r="J292" s="701" t="s">
        <v>1180</v>
      </c>
      <c r="K292" s="709" t="s">
        <v>418</v>
      </c>
      <c r="L292" s="702">
        <v>2.7336952000000001E-2</v>
      </c>
      <c r="M292" s="702" t="s">
        <v>1401</v>
      </c>
      <c r="N292" s="703" t="s">
        <v>418</v>
      </c>
      <c r="O292" s="704">
        <v>2.5524999999999999E-2</v>
      </c>
      <c r="P292" s="705" t="s">
        <v>1182</v>
      </c>
      <c r="Q292" s="652" t="s">
        <v>1219</v>
      </c>
      <c r="R292" s="386"/>
      <c r="S292" s="386"/>
      <c r="T292" s="1534">
        <v>0</v>
      </c>
      <c r="U292" s="1534">
        <v>0</v>
      </c>
      <c r="V292" s="1534">
        <v>0</v>
      </c>
      <c r="W292" s="1534">
        <v>0</v>
      </c>
      <c r="X292" s="1151">
        <v>6.2294159999999996</v>
      </c>
      <c r="Y292" s="1534">
        <v>0</v>
      </c>
      <c r="Z292" s="1534">
        <v>0</v>
      </c>
      <c r="AA292" s="1534">
        <v>0</v>
      </c>
      <c r="AB292" s="1534">
        <v>0</v>
      </c>
      <c r="AC292" s="1534">
        <v>0</v>
      </c>
      <c r="AD292" s="1534">
        <v>0</v>
      </c>
      <c r="AE292" s="1534">
        <v>0</v>
      </c>
      <c r="AF292" s="1534">
        <v>0</v>
      </c>
    </row>
    <row r="293" spans="2:32" outlineLevel="1">
      <c r="B293" s="655" t="s">
        <v>504</v>
      </c>
      <c r="C293" s="672" t="s">
        <v>1407</v>
      </c>
      <c r="D293" s="672">
        <v>39849</v>
      </c>
      <c r="E293" s="672">
        <v>43515</v>
      </c>
      <c r="F293" s="1496" t="s">
        <v>1408</v>
      </c>
      <c r="G293" s="645" t="s">
        <v>679</v>
      </c>
      <c r="H293" s="645" t="s">
        <v>679</v>
      </c>
      <c r="I293" s="1497">
        <v>-106.47835406999999</v>
      </c>
      <c r="J293" s="701" t="s">
        <v>1180</v>
      </c>
      <c r="K293" s="709" t="s">
        <v>1087</v>
      </c>
      <c r="L293" s="702">
        <v>3.9100000000000003E-2</v>
      </c>
      <c r="M293" s="702" t="s">
        <v>1181</v>
      </c>
      <c r="N293" s="703" t="s">
        <v>418</v>
      </c>
      <c r="O293" s="704">
        <v>2.7336952000000001E-2</v>
      </c>
      <c r="P293" s="705" t="s">
        <v>1401</v>
      </c>
      <c r="Q293" s="652" t="s">
        <v>1219</v>
      </c>
      <c r="R293" s="386"/>
      <c r="S293" s="386"/>
      <c r="T293" s="1534">
        <v>0</v>
      </c>
      <c r="U293" s="1534">
        <v>0</v>
      </c>
      <c r="V293" s="1534">
        <v>0</v>
      </c>
      <c r="W293" s="1534">
        <v>0</v>
      </c>
      <c r="X293" s="1151">
        <v>-0.13955630000000002</v>
      </c>
      <c r="Y293" s="1534">
        <v>0</v>
      </c>
      <c r="Z293" s="1534">
        <v>0</v>
      </c>
      <c r="AA293" s="1534">
        <v>0</v>
      </c>
      <c r="AB293" s="1534">
        <v>0</v>
      </c>
      <c r="AC293" s="1534">
        <v>0</v>
      </c>
      <c r="AD293" s="1534">
        <v>0</v>
      </c>
      <c r="AE293" s="1534">
        <v>0</v>
      </c>
      <c r="AF293" s="1534">
        <v>0</v>
      </c>
    </row>
    <row r="294" spans="2:32" outlineLevel="1">
      <c r="B294" s="655" t="s">
        <v>505</v>
      </c>
      <c r="C294" s="672" t="s">
        <v>1409</v>
      </c>
      <c r="D294" s="672">
        <v>39849</v>
      </c>
      <c r="E294" s="672">
        <v>43515</v>
      </c>
      <c r="F294" s="1496" t="s">
        <v>1410</v>
      </c>
      <c r="G294" s="645" t="s">
        <v>679</v>
      </c>
      <c r="H294" s="645" t="s">
        <v>679</v>
      </c>
      <c r="I294" s="1497">
        <v>-106.47835406999999</v>
      </c>
      <c r="J294" s="701" t="s">
        <v>1215</v>
      </c>
      <c r="K294" s="709" t="s">
        <v>418</v>
      </c>
      <c r="L294" s="702">
        <v>2.7336952000000001E-2</v>
      </c>
      <c r="M294" s="702" t="s">
        <v>1401</v>
      </c>
      <c r="N294" s="703" t="s">
        <v>1087</v>
      </c>
      <c r="O294" s="704">
        <v>3.9100000000000003E-2</v>
      </c>
      <c r="P294" s="705" t="s">
        <v>1181</v>
      </c>
      <c r="Q294" s="652" t="s">
        <v>1281</v>
      </c>
      <c r="R294" s="386"/>
      <c r="S294" s="386"/>
      <c r="T294" s="1534">
        <v>0</v>
      </c>
      <c r="U294" s="1534">
        <v>0</v>
      </c>
      <c r="V294" s="1534">
        <v>0</v>
      </c>
      <c r="W294" s="1534">
        <v>0</v>
      </c>
      <c r="X294" s="1151">
        <v>12.780317289999999</v>
      </c>
      <c r="Y294" s="1534">
        <v>0</v>
      </c>
      <c r="Z294" s="1534">
        <v>0</v>
      </c>
      <c r="AA294" s="1534">
        <v>0</v>
      </c>
      <c r="AB294" s="1534">
        <v>0</v>
      </c>
      <c r="AC294" s="1534">
        <v>0</v>
      </c>
      <c r="AD294" s="1534">
        <v>0</v>
      </c>
      <c r="AE294" s="1534">
        <v>0</v>
      </c>
      <c r="AF294" s="1534">
        <v>0</v>
      </c>
    </row>
    <row r="295" spans="2:32" outlineLevel="1">
      <c r="B295" s="655" t="s">
        <v>506</v>
      </c>
      <c r="C295" s="672" t="e">
        <v>#N/A</v>
      </c>
      <c r="D295" s="672">
        <v>40777</v>
      </c>
      <c r="E295" s="672">
        <v>54280</v>
      </c>
      <c r="F295" s="1496" t="s">
        <v>1411</v>
      </c>
      <c r="G295" s="645" t="s">
        <v>678</v>
      </c>
      <c r="H295" s="645" t="s">
        <v>678</v>
      </c>
      <c r="I295" s="1497">
        <v>-100</v>
      </c>
      <c r="J295" s="701" t="s">
        <v>1224</v>
      </c>
      <c r="K295" s="709" t="s">
        <v>418</v>
      </c>
      <c r="L295" s="702">
        <v>0</v>
      </c>
      <c r="M295" s="702" t="s">
        <v>1133</v>
      </c>
      <c r="N295" s="703" t="s">
        <v>418</v>
      </c>
      <c r="O295" s="704">
        <v>0</v>
      </c>
      <c r="P295" s="705" t="s">
        <v>1133</v>
      </c>
      <c r="Q295" s="652" t="s">
        <v>1274</v>
      </c>
      <c r="R295" s="386"/>
      <c r="S295" s="386"/>
      <c r="T295" s="1534">
        <v>0</v>
      </c>
      <c r="U295" s="1534">
        <v>0</v>
      </c>
      <c r="V295" s="1534">
        <v>0</v>
      </c>
      <c r="W295" s="1534">
        <v>0</v>
      </c>
      <c r="X295" s="1151">
        <v>40.413870278945296</v>
      </c>
      <c r="Y295" s="1151">
        <v>38.5</v>
      </c>
      <c r="Z295" s="1151">
        <v>42.3</v>
      </c>
      <c r="AA295" s="1151">
        <v>42.3</v>
      </c>
      <c r="AB295" s="1151">
        <v>42.3</v>
      </c>
      <c r="AC295" s="1151">
        <v>42.3</v>
      </c>
      <c r="AD295" s="1151">
        <v>42.3</v>
      </c>
      <c r="AE295" s="1151">
        <v>42.3</v>
      </c>
      <c r="AF295" s="1151">
        <v>42.3</v>
      </c>
    </row>
    <row r="296" spans="2:32" outlineLevel="1">
      <c r="B296" s="655" t="s">
        <v>507</v>
      </c>
      <c r="C296" s="672" t="e">
        <v>#N/A</v>
      </c>
      <c r="D296" s="672">
        <v>40777</v>
      </c>
      <c r="E296" s="672">
        <v>54284</v>
      </c>
      <c r="F296" s="1496" t="s">
        <v>1412</v>
      </c>
      <c r="G296" s="645" t="s">
        <v>678</v>
      </c>
      <c r="H296" s="645" t="s">
        <v>678</v>
      </c>
      <c r="I296" s="1497">
        <v>-100</v>
      </c>
      <c r="J296" s="701" t="s">
        <v>1224</v>
      </c>
      <c r="K296" s="709" t="s">
        <v>418</v>
      </c>
      <c r="L296" s="702">
        <v>0</v>
      </c>
      <c r="M296" s="702" t="s">
        <v>1133</v>
      </c>
      <c r="N296" s="703" t="s">
        <v>418</v>
      </c>
      <c r="O296" s="704">
        <v>0</v>
      </c>
      <c r="P296" s="705" t="s">
        <v>1133</v>
      </c>
      <c r="Q296" s="652" t="s">
        <v>1274</v>
      </c>
      <c r="R296" s="386"/>
      <c r="S296" s="386"/>
      <c r="T296" s="1534">
        <v>0</v>
      </c>
      <c r="U296" s="1534">
        <v>0</v>
      </c>
      <c r="V296" s="1534">
        <v>0</v>
      </c>
      <c r="W296" s="1534">
        <v>0</v>
      </c>
      <c r="X296" s="1151">
        <v>40.173681215318908</v>
      </c>
      <c r="Y296" s="1151">
        <v>38.299999999999997</v>
      </c>
      <c r="Z296" s="1151">
        <v>42.1</v>
      </c>
      <c r="AA296" s="1151">
        <v>42.1</v>
      </c>
      <c r="AB296" s="1151">
        <v>42.1</v>
      </c>
      <c r="AC296" s="1151">
        <v>42.1</v>
      </c>
      <c r="AD296" s="1151">
        <v>42.1</v>
      </c>
      <c r="AE296" s="1151">
        <v>42.1</v>
      </c>
      <c r="AF296" s="1151">
        <v>42.1</v>
      </c>
    </row>
    <row r="297" spans="2:32" outlineLevel="1">
      <c r="B297" s="655" t="s">
        <v>510</v>
      </c>
      <c r="C297" s="642"/>
      <c r="D297" s="642"/>
      <c r="E297" s="642"/>
      <c r="F297" s="643"/>
      <c r="G297" s="645"/>
      <c r="H297" s="645"/>
      <c r="I297" s="708"/>
      <c r="J297" s="644"/>
      <c r="K297" s="710"/>
      <c r="L297" s="646"/>
      <c r="M297" s="646"/>
      <c r="N297" s="647"/>
      <c r="O297" s="648"/>
      <c r="P297" s="651"/>
      <c r="Q297" s="649"/>
      <c r="R297" s="386"/>
      <c r="S297" s="386"/>
      <c r="T297" s="1534"/>
      <c r="U297" s="1537"/>
      <c r="V297" s="1537"/>
      <c r="W297" s="1537"/>
      <c r="X297" s="1152"/>
      <c r="Y297" s="1152"/>
      <c r="Z297" s="1152"/>
      <c r="AA297" s="1153"/>
      <c r="AB297" s="1154"/>
      <c r="AC297" s="1152"/>
      <c r="AD297" s="1152"/>
      <c r="AE297" s="1152"/>
      <c r="AF297" s="1155"/>
    </row>
    <row r="298" spans="2:32" outlineLevel="1">
      <c r="B298" s="657" t="s">
        <v>508</v>
      </c>
      <c r="C298" s="1713" t="s">
        <v>401</v>
      </c>
      <c r="D298" s="1714"/>
      <c r="E298" s="1714"/>
      <c r="F298" s="1714"/>
      <c r="G298" s="1714"/>
      <c r="H298" s="1714"/>
      <c r="I298" s="1714"/>
      <c r="J298" s="1714"/>
      <c r="K298" s="1714"/>
      <c r="L298" s="1714"/>
      <c r="M298" s="1714"/>
      <c r="N298" s="1714"/>
      <c r="O298" s="1714"/>
      <c r="P298" s="1714"/>
      <c r="Q298" s="1715"/>
      <c r="R298" s="386"/>
      <c r="S298" s="386"/>
      <c r="T298" s="1535"/>
      <c r="U298" s="1536"/>
      <c r="V298" s="1536"/>
      <c r="W298" s="1536"/>
      <c r="X298" s="1157"/>
      <c r="Y298" s="1157"/>
      <c r="Z298" s="1157"/>
      <c r="AA298" s="1158"/>
      <c r="AB298" s="1159"/>
      <c r="AC298" s="1157"/>
      <c r="AD298" s="1157"/>
      <c r="AE298" s="1157"/>
      <c r="AF298" s="1160"/>
    </row>
    <row r="299" spans="2:32" s="357" customFormat="1">
      <c r="B299" s="403"/>
      <c r="C299" s="403"/>
      <c r="F299" s="393"/>
      <c r="G299" s="393"/>
      <c r="H299" s="393"/>
      <c r="I299" s="393"/>
      <c r="J299" s="389"/>
      <c r="K299" s="389"/>
      <c r="L299" s="389"/>
      <c r="M299" s="389"/>
      <c r="N299" s="389"/>
      <c r="O299" s="389"/>
      <c r="P299" s="389"/>
      <c r="Q299" s="389"/>
      <c r="R299" s="386"/>
      <c r="S299" s="392" t="s">
        <v>509</v>
      </c>
      <c r="T299" s="1525">
        <f>SUM(T289:T298)</f>
        <v>0</v>
      </c>
      <c r="U299" s="1526">
        <f t="shared" ref="U299:AF299" si="9">SUM(U289:U298)</f>
        <v>0</v>
      </c>
      <c r="V299" s="1526">
        <f t="shared" si="9"/>
        <v>0</v>
      </c>
      <c r="W299" s="1526">
        <f t="shared" si="9"/>
        <v>0</v>
      </c>
      <c r="X299" s="1117">
        <f t="shared" si="9"/>
        <v>115.59881378426419</v>
      </c>
      <c r="Y299" s="1117">
        <f t="shared" si="9"/>
        <v>76.8</v>
      </c>
      <c r="Z299" s="1117">
        <f t="shared" si="9"/>
        <v>84.4</v>
      </c>
      <c r="AA299" s="1118">
        <f t="shared" si="9"/>
        <v>84.4</v>
      </c>
      <c r="AB299" s="1119">
        <f t="shared" si="9"/>
        <v>84.4</v>
      </c>
      <c r="AC299" s="1117">
        <f t="shared" si="9"/>
        <v>84.4</v>
      </c>
      <c r="AD299" s="1117">
        <f t="shared" si="9"/>
        <v>84.4</v>
      </c>
      <c r="AE299" s="1117">
        <f t="shared" si="9"/>
        <v>84.4</v>
      </c>
      <c r="AF299" s="1120">
        <f t="shared" si="9"/>
        <v>84.4</v>
      </c>
    </row>
    <row r="300" spans="2:32" outlineLevel="1">
      <c r="B300" s="656" t="s">
        <v>287</v>
      </c>
      <c r="C300" s="1732" t="s">
        <v>483</v>
      </c>
      <c r="D300" s="1733"/>
      <c r="E300" s="1733"/>
      <c r="F300" s="1733"/>
      <c r="G300" s="1733"/>
      <c r="H300" s="1733"/>
      <c r="I300" s="1733"/>
      <c r="J300" s="1733"/>
      <c r="K300" s="1733"/>
      <c r="L300" s="1733"/>
      <c r="M300" s="1733"/>
      <c r="N300" s="1733"/>
      <c r="O300" s="1733"/>
      <c r="P300" s="1733"/>
      <c r="Q300" s="1734"/>
      <c r="R300" s="386"/>
      <c r="S300" s="398"/>
      <c r="T300" s="398"/>
      <c r="U300" s="398"/>
      <c r="V300" s="398"/>
      <c r="W300" s="398"/>
      <c r="X300" s="398"/>
      <c r="Y300" s="398"/>
      <c r="Z300" s="398"/>
      <c r="AA300" s="398"/>
      <c r="AB300" s="398"/>
      <c r="AC300" s="398"/>
      <c r="AD300" s="398"/>
      <c r="AE300" s="398"/>
      <c r="AF300" s="398"/>
    </row>
    <row r="301" spans="2:32" outlineLevel="1">
      <c r="B301" s="655" t="s">
        <v>500</v>
      </c>
      <c r="C301" s="1740"/>
      <c r="D301" s="1741"/>
      <c r="E301" s="1741"/>
      <c r="F301" s="1741"/>
      <c r="G301" s="1741"/>
      <c r="H301" s="1741"/>
      <c r="I301" s="1741"/>
      <c r="J301" s="1741"/>
      <c r="K301" s="1741"/>
      <c r="L301" s="1741"/>
      <c r="M301" s="1741"/>
      <c r="N301" s="1741"/>
      <c r="O301" s="1741"/>
      <c r="P301" s="1741"/>
      <c r="Q301" s="1742"/>
      <c r="R301" s="386"/>
      <c r="S301" s="399"/>
      <c r="X301" s="355"/>
      <c r="Y301" s="355"/>
      <c r="Z301" s="355"/>
      <c r="AA301" s="355"/>
      <c r="AB301" s="612"/>
      <c r="AC301" s="355"/>
      <c r="AD301" s="355"/>
      <c r="AE301" s="355"/>
      <c r="AF301" s="355"/>
    </row>
    <row r="302" spans="2:32" outlineLevel="1">
      <c r="B302" s="655" t="s">
        <v>501</v>
      </c>
      <c r="C302" s="1740"/>
      <c r="D302" s="1741"/>
      <c r="E302" s="1741"/>
      <c r="F302" s="1741"/>
      <c r="G302" s="1741"/>
      <c r="H302" s="1741"/>
      <c r="I302" s="1741"/>
      <c r="J302" s="1741"/>
      <c r="K302" s="1741"/>
      <c r="L302" s="1741"/>
      <c r="M302" s="1741"/>
      <c r="N302" s="1741"/>
      <c r="O302" s="1741"/>
      <c r="P302" s="1741"/>
      <c r="Q302" s="1742"/>
      <c r="R302" s="386"/>
      <c r="S302" s="399"/>
      <c r="X302" s="355"/>
      <c r="Y302" s="355"/>
      <c r="Z302" s="355"/>
      <c r="AA302" s="355"/>
      <c r="AB302" s="612"/>
      <c r="AC302" s="355"/>
      <c r="AD302" s="355"/>
      <c r="AE302" s="355"/>
      <c r="AF302" s="355"/>
    </row>
    <row r="303" spans="2:32" outlineLevel="1">
      <c r="B303" s="655" t="s">
        <v>502</v>
      </c>
      <c r="C303" s="1740"/>
      <c r="D303" s="1741"/>
      <c r="E303" s="1741"/>
      <c r="F303" s="1741"/>
      <c r="G303" s="1741"/>
      <c r="H303" s="1741"/>
      <c r="I303" s="1741"/>
      <c r="J303" s="1741"/>
      <c r="K303" s="1741"/>
      <c r="L303" s="1741"/>
      <c r="M303" s="1741"/>
      <c r="N303" s="1741"/>
      <c r="O303" s="1741"/>
      <c r="P303" s="1741"/>
      <c r="Q303" s="1742"/>
      <c r="R303" s="386"/>
      <c r="S303" s="399"/>
      <c r="X303" s="355"/>
      <c r="Y303" s="355"/>
      <c r="Z303" s="355"/>
      <c r="AA303" s="355"/>
      <c r="AB303" s="612"/>
      <c r="AC303" s="355"/>
      <c r="AD303" s="355"/>
      <c r="AE303" s="355"/>
      <c r="AF303" s="355"/>
    </row>
    <row r="304" spans="2:32" outlineLevel="1">
      <c r="B304" s="655" t="s">
        <v>503</v>
      </c>
      <c r="C304" s="1740"/>
      <c r="D304" s="1741"/>
      <c r="E304" s="1741"/>
      <c r="F304" s="1741"/>
      <c r="G304" s="1741"/>
      <c r="H304" s="1741"/>
      <c r="I304" s="1741"/>
      <c r="J304" s="1741"/>
      <c r="K304" s="1741"/>
      <c r="L304" s="1741"/>
      <c r="M304" s="1741"/>
      <c r="N304" s="1741"/>
      <c r="O304" s="1741"/>
      <c r="P304" s="1741"/>
      <c r="Q304" s="1742"/>
      <c r="R304" s="386"/>
      <c r="S304" s="399"/>
      <c r="X304" s="355"/>
      <c r="Y304" s="355"/>
      <c r="Z304" s="355"/>
      <c r="AA304" s="355"/>
      <c r="AB304" s="612"/>
      <c r="AC304" s="355"/>
      <c r="AD304" s="355"/>
      <c r="AE304" s="355"/>
      <c r="AF304" s="355"/>
    </row>
    <row r="305" spans="2:32" outlineLevel="1">
      <c r="B305" s="655" t="s">
        <v>504</v>
      </c>
      <c r="C305" s="1740"/>
      <c r="D305" s="1741"/>
      <c r="E305" s="1741"/>
      <c r="F305" s="1741"/>
      <c r="G305" s="1741"/>
      <c r="H305" s="1741"/>
      <c r="I305" s="1741"/>
      <c r="J305" s="1741"/>
      <c r="K305" s="1741"/>
      <c r="L305" s="1741"/>
      <c r="M305" s="1741"/>
      <c r="N305" s="1741"/>
      <c r="O305" s="1741"/>
      <c r="P305" s="1741"/>
      <c r="Q305" s="1742"/>
      <c r="R305" s="386"/>
      <c r="S305" s="399"/>
      <c r="X305" s="355"/>
      <c r="Y305" s="355"/>
      <c r="Z305" s="355"/>
      <c r="AA305" s="355"/>
      <c r="AB305" s="612"/>
      <c r="AC305" s="355"/>
      <c r="AD305" s="355"/>
      <c r="AE305" s="355"/>
      <c r="AF305" s="355"/>
    </row>
    <row r="306" spans="2:32" outlineLevel="1">
      <c r="B306" s="655" t="s">
        <v>505</v>
      </c>
      <c r="C306" s="1740"/>
      <c r="D306" s="1741"/>
      <c r="E306" s="1741"/>
      <c r="F306" s="1741"/>
      <c r="G306" s="1741"/>
      <c r="H306" s="1741"/>
      <c r="I306" s="1741"/>
      <c r="J306" s="1741"/>
      <c r="K306" s="1741"/>
      <c r="L306" s="1741"/>
      <c r="M306" s="1741"/>
      <c r="N306" s="1741"/>
      <c r="O306" s="1741"/>
      <c r="P306" s="1741"/>
      <c r="Q306" s="1742"/>
      <c r="R306" s="386"/>
      <c r="S306" s="399"/>
      <c r="X306" s="355"/>
      <c r="Y306" s="355"/>
      <c r="Z306" s="355"/>
      <c r="AA306" s="355"/>
      <c r="AB306" s="612"/>
      <c r="AC306" s="355"/>
      <c r="AD306" s="355"/>
      <c r="AE306" s="355"/>
      <c r="AF306" s="355"/>
    </row>
    <row r="307" spans="2:32" outlineLevel="1">
      <c r="B307" s="655" t="s">
        <v>506</v>
      </c>
      <c r="C307" s="1740"/>
      <c r="D307" s="1741"/>
      <c r="E307" s="1741"/>
      <c r="F307" s="1741"/>
      <c r="G307" s="1741"/>
      <c r="H307" s="1741"/>
      <c r="I307" s="1741"/>
      <c r="J307" s="1741"/>
      <c r="K307" s="1741"/>
      <c r="L307" s="1741"/>
      <c r="M307" s="1741"/>
      <c r="N307" s="1741"/>
      <c r="O307" s="1741"/>
      <c r="P307" s="1741"/>
      <c r="Q307" s="1742"/>
      <c r="R307" s="386"/>
      <c r="S307" s="399"/>
      <c r="X307" s="355"/>
      <c r="Y307" s="355"/>
      <c r="Z307" s="355"/>
      <c r="AA307" s="355"/>
      <c r="AB307" s="612"/>
      <c r="AC307" s="355"/>
      <c r="AD307" s="355"/>
      <c r="AE307" s="355"/>
      <c r="AF307" s="355"/>
    </row>
    <row r="308" spans="2:32" outlineLevel="1">
      <c r="B308" s="655" t="s">
        <v>507</v>
      </c>
      <c r="C308" s="1740"/>
      <c r="D308" s="1741"/>
      <c r="E308" s="1741"/>
      <c r="F308" s="1741"/>
      <c r="G308" s="1741"/>
      <c r="H308" s="1741"/>
      <c r="I308" s="1741"/>
      <c r="J308" s="1741"/>
      <c r="K308" s="1741"/>
      <c r="L308" s="1741"/>
      <c r="M308" s="1741"/>
      <c r="N308" s="1741"/>
      <c r="O308" s="1741"/>
      <c r="P308" s="1741"/>
      <c r="Q308" s="1742"/>
      <c r="R308" s="386"/>
      <c r="S308" s="399"/>
      <c r="X308" s="355"/>
      <c r="Y308" s="355"/>
      <c r="Z308" s="355"/>
      <c r="AA308" s="355"/>
      <c r="AB308" s="612"/>
      <c r="AC308" s="355"/>
      <c r="AD308" s="355"/>
      <c r="AE308" s="355"/>
      <c r="AF308" s="355"/>
    </row>
    <row r="309" spans="2:32" outlineLevel="1">
      <c r="B309" s="655" t="s">
        <v>510</v>
      </c>
      <c r="C309" s="1740"/>
      <c r="D309" s="1741"/>
      <c r="E309" s="1741"/>
      <c r="F309" s="1741"/>
      <c r="G309" s="1741"/>
      <c r="H309" s="1741"/>
      <c r="I309" s="1741"/>
      <c r="J309" s="1741"/>
      <c r="K309" s="1741"/>
      <c r="L309" s="1741"/>
      <c r="M309" s="1741"/>
      <c r="N309" s="1741"/>
      <c r="O309" s="1741"/>
      <c r="P309" s="1741"/>
      <c r="Q309" s="1742"/>
      <c r="R309" s="386"/>
      <c r="S309" s="399"/>
      <c r="X309" s="355"/>
      <c r="Y309" s="355"/>
      <c r="Z309" s="355"/>
      <c r="AA309" s="355"/>
      <c r="AB309" s="612"/>
      <c r="AC309" s="355"/>
      <c r="AD309" s="355"/>
      <c r="AE309" s="355"/>
      <c r="AF309" s="355"/>
    </row>
    <row r="310" spans="2:32" outlineLevel="1">
      <c r="B310" s="657" t="s">
        <v>508</v>
      </c>
      <c r="C310" s="1713" t="s">
        <v>401</v>
      </c>
      <c r="D310" s="1714"/>
      <c r="E310" s="1714"/>
      <c r="F310" s="1714"/>
      <c r="G310" s="1714"/>
      <c r="H310" s="1714"/>
      <c r="I310" s="1714"/>
      <c r="J310" s="1714"/>
      <c r="K310" s="1714"/>
      <c r="L310" s="1714"/>
      <c r="M310" s="1714"/>
      <c r="N310" s="1714"/>
      <c r="O310" s="1714"/>
      <c r="P310" s="1714"/>
      <c r="Q310" s="1715"/>
      <c r="R310" s="386"/>
      <c r="S310" s="399"/>
      <c r="X310" s="355"/>
      <c r="Y310" s="355"/>
      <c r="Z310" s="355"/>
      <c r="AA310" s="355"/>
      <c r="AB310" s="612"/>
      <c r="AC310" s="355"/>
      <c r="AD310" s="355"/>
      <c r="AE310" s="355"/>
      <c r="AF310" s="355"/>
    </row>
    <row r="311" spans="2:32">
      <c r="AB311" s="600"/>
    </row>
    <row r="312" spans="2:32" s="357" customFormat="1">
      <c r="B312" s="403"/>
      <c r="C312" s="403"/>
      <c r="D312" s="389"/>
      <c r="E312" s="389"/>
      <c r="F312" s="393"/>
      <c r="G312" s="393"/>
      <c r="H312" s="393"/>
      <c r="I312" s="393"/>
      <c r="J312" s="389"/>
      <c r="K312" s="389"/>
      <c r="L312" s="389"/>
      <c r="M312" s="389"/>
      <c r="N312" s="389"/>
      <c r="O312" s="389"/>
      <c r="P312" s="389"/>
      <c r="Q312" s="389"/>
      <c r="R312" s="389"/>
      <c r="S312" s="389"/>
      <c r="AB312" s="612"/>
    </row>
    <row r="313" spans="2:32">
      <c r="B313" s="638" t="s">
        <v>511</v>
      </c>
      <c r="C313" s="638"/>
      <c r="D313" s="397" t="s">
        <v>512</v>
      </c>
      <c r="E313" s="385"/>
      <c r="F313" s="386"/>
      <c r="G313" s="386"/>
      <c r="H313" s="386"/>
      <c r="I313" s="386"/>
      <c r="J313" s="386"/>
      <c r="K313" s="386"/>
      <c r="L313" s="386"/>
      <c r="M313" s="386"/>
      <c r="N313" s="386"/>
      <c r="O313" s="386"/>
      <c r="P313" s="386"/>
      <c r="Q313" s="386"/>
      <c r="R313" s="386"/>
      <c r="S313" s="386"/>
      <c r="X313" s="355"/>
      <c r="Y313" s="355"/>
      <c r="Z313" s="355"/>
      <c r="AA313" s="355"/>
      <c r="AB313" s="612"/>
      <c r="AC313" s="355"/>
      <c r="AD313" s="355"/>
      <c r="AE313" s="355"/>
      <c r="AF313" s="355"/>
    </row>
    <row r="314" spans="2:32" outlineLevel="1">
      <c r="D314" s="355"/>
      <c r="E314" s="355"/>
      <c r="T314" s="358"/>
      <c r="U314" s="358"/>
      <c r="V314" s="358"/>
      <c r="W314" s="358"/>
      <c r="AA314" s="358"/>
      <c r="AB314" s="619"/>
      <c r="AC314" s="358"/>
      <c r="AD314" s="358"/>
      <c r="AE314" s="358"/>
    </row>
    <row r="315" spans="2:32" ht="25.5" customHeight="1" outlineLevel="1">
      <c r="B315" s="711"/>
      <c r="C315" s="706" t="s">
        <v>762</v>
      </c>
      <c r="D315" s="684" t="s">
        <v>404</v>
      </c>
      <c r="E315" s="684" t="s">
        <v>405</v>
      </c>
      <c r="F315" s="1746" t="s">
        <v>459</v>
      </c>
      <c r="G315" s="1747"/>
      <c r="H315" s="1747"/>
      <c r="I315" s="1747"/>
      <c r="J315" s="1747"/>
      <c r="K315" s="1747"/>
      <c r="L315" s="1747"/>
      <c r="M315" s="1747"/>
      <c r="N315" s="1748"/>
      <c r="O315" s="706" t="s">
        <v>462</v>
      </c>
      <c r="P315" s="684" t="s">
        <v>513</v>
      </c>
      <c r="Q315" s="694" t="s">
        <v>438</v>
      </c>
      <c r="X315" s="355"/>
      <c r="Y315" s="355"/>
      <c r="Z315" s="355"/>
      <c r="AA315" s="355"/>
      <c r="AB315" s="612"/>
      <c r="AC315" s="355"/>
      <c r="AD315" s="355"/>
      <c r="AE315" s="355"/>
      <c r="AF315" s="355"/>
    </row>
    <row r="316" spans="2:32" ht="25.5" customHeight="1" outlineLevel="1">
      <c r="B316" s="698" t="s">
        <v>287</v>
      </c>
      <c r="C316" s="1313"/>
      <c r="D316" s="688" t="s">
        <v>414</v>
      </c>
      <c r="E316" s="688" t="s">
        <v>414</v>
      </c>
      <c r="F316" s="1749"/>
      <c r="G316" s="1750"/>
      <c r="H316" s="1750"/>
      <c r="I316" s="1750"/>
      <c r="J316" s="1750"/>
      <c r="K316" s="1750"/>
      <c r="L316" s="1750"/>
      <c r="M316" s="1750"/>
      <c r="N316" s="1751"/>
      <c r="O316" s="712" t="s">
        <v>288</v>
      </c>
      <c r="P316" s="707" t="s">
        <v>7</v>
      </c>
      <c r="Q316" s="713" t="s">
        <v>423</v>
      </c>
      <c r="T316" s="463" t="s">
        <v>288</v>
      </c>
      <c r="U316" s="464" t="s">
        <v>288</v>
      </c>
      <c r="V316" s="464" t="s">
        <v>288</v>
      </c>
      <c r="W316" s="464" t="s">
        <v>288</v>
      </c>
      <c r="X316" s="464" t="s">
        <v>288</v>
      </c>
      <c r="Y316" s="464" t="s">
        <v>288</v>
      </c>
      <c r="Z316" s="464" t="s">
        <v>288</v>
      </c>
      <c r="AA316" s="594" t="s">
        <v>288</v>
      </c>
      <c r="AB316" s="617" t="s">
        <v>288</v>
      </c>
      <c r="AC316" s="464" t="s">
        <v>288</v>
      </c>
      <c r="AD316" s="464" t="s">
        <v>288</v>
      </c>
      <c r="AE316" s="464" t="s">
        <v>288</v>
      </c>
      <c r="AF316" s="465" t="s">
        <v>288</v>
      </c>
    </row>
    <row r="317" spans="2:32" outlineLevel="1">
      <c r="B317" s="700" t="s">
        <v>514</v>
      </c>
      <c r="C317" s="672"/>
      <c r="D317" s="672"/>
      <c r="E317" s="672"/>
      <c r="F317" s="1710"/>
      <c r="G317" s="1711"/>
      <c r="H317" s="1711"/>
      <c r="I317" s="1711"/>
      <c r="J317" s="1711"/>
      <c r="K317" s="1711"/>
      <c r="L317" s="1711"/>
      <c r="M317" s="1711"/>
      <c r="N317" s="1712"/>
      <c r="O317" s="714"/>
      <c r="P317" s="703"/>
      <c r="Q317" s="652"/>
      <c r="T317" s="1151"/>
      <c r="U317" s="1152"/>
      <c r="V317" s="1152"/>
      <c r="W317" s="1152"/>
      <c r="X317" s="1152"/>
      <c r="Y317" s="1152"/>
      <c r="Z317" s="1152"/>
      <c r="AA317" s="1153"/>
      <c r="AB317" s="1154"/>
      <c r="AC317" s="1152"/>
      <c r="AD317" s="1152"/>
      <c r="AE317" s="1152"/>
      <c r="AF317" s="1155"/>
    </row>
    <row r="318" spans="2:32" outlineLevel="1">
      <c r="B318" s="655" t="s">
        <v>515</v>
      </c>
      <c r="C318" s="672"/>
      <c r="D318" s="672"/>
      <c r="E318" s="672"/>
      <c r="F318" s="1752"/>
      <c r="G318" s="1753"/>
      <c r="H318" s="1753"/>
      <c r="I318" s="1753"/>
      <c r="J318" s="1753"/>
      <c r="K318" s="1753"/>
      <c r="L318" s="1753"/>
      <c r="M318" s="1753"/>
      <c r="N318" s="1754"/>
      <c r="O318" s="714"/>
      <c r="P318" s="705"/>
      <c r="Q318" s="652"/>
      <c r="T318" s="1151"/>
      <c r="U318" s="1152"/>
      <c r="V318" s="1152"/>
      <c r="W318" s="1152"/>
      <c r="X318" s="1152"/>
      <c r="Y318" s="1152"/>
      <c r="Z318" s="1152"/>
      <c r="AA318" s="1153"/>
      <c r="AB318" s="1154"/>
      <c r="AC318" s="1152"/>
      <c r="AD318" s="1152"/>
      <c r="AE318" s="1152"/>
      <c r="AF318" s="1155"/>
    </row>
    <row r="319" spans="2:32" outlineLevel="1">
      <c r="B319" s="655" t="s">
        <v>516</v>
      </c>
      <c r="C319" s="672"/>
      <c r="D319" s="672"/>
      <c r="E319" s="672"/>
      <c r="F319" s="1752"/>
      <c r="G319" s="1753"/>
      <c r="H319" s="1753"/>
      <c r="I319" s="1753"/>
      <c r="J319" s="1753"/>
      <c r="K319" s="1753"/>
      <c r="L319" s="1753"/>
      <c r="M319" s="1753"/>
      <c r="N319" s="1754"/>
      <c r="O319" s="714"/>
      <c r="P319" s="705"/>
      <c r="Q319" s="652"/>
      <c r="T319" s="1151"/>
      <c r="U319" s="1152"/>
      <c r="V319" s="1152"/>
      <c r="W319" s="1152"/>
      <c r="X319" s="1152"/>
      <c r="Y319" s="1152"/>
      <c r="Z319" s="1152"/>
      <c r="AA319" s="1153"/>
      <c r="AB319" s="1154"/>
      <c r="AC319" s="1152"/>
      <c r="AD319" s="1152"/>
      <c r="AE319" s="1152"/>
      <c r="AF319" s="1155"/>
    </row>
    <row r="320" spans="2:32" outlineLevel="1">
      <c r="B320" s="655" t="s">
        <v>517</v>
      </c>
      <c r="C320" s="672"/>
      <c r="D320" s="672"/>
      <c r="E320" s="672"/>
      <c r="F320" s="1752"/>
      <c r="G320" s="1753"/>
      <c r="H320" s="1753"/>
      <c r="I320" s="1753"/>
      <c r="J320" s="1753"/>
      <c r="K320" s="1753"/>
      <c r="L320" s="1753"/>
      <c r="M320" s="1753"/>
      <c r="N320" s="1754"/>
      <c r="O320" s="714"/>
      <c r="P320" s="705"/>
      <c r="Q320" s="652"/>
      <c r="T320" s="1151"/>
      <c r="U320" s="1152"/>
      <c r="V320" s="1152"/>
      <c r="W320" s="1152"/>
      <c r="X320" s="1152"/>
      <c r="Y320" s="1152"/>
      <c r="Z320" s="1152"/>
      <c r="AA320" s="1153"/>
      <c r="AB320" s="1154"/>
      <c r="AC320" s="1152"/>
      <c r="AD320" s="1152"/>
      <c r="AE320" s="1152"/>
      <c r="AF320" s="1155"/>
    </row>
    <row r="321" spans="2:32" outlineLevel="1">
      <c r="B321" s="657" t="s">
        <v>518</v>
      </c>
      <c r="C321" s="1713" t="s">
        <v>401</v>
      </c>
      <c r="D321" s="1714"/>
      <c r="E321" s="1714"/>
      <c r="F321" s="1714"/>
      <c r="G321" s="1714"/>
      <c r="H321" s="1714"/>
      <c r="I321" s="1714"/>
      <c r="J321" s="1714"/>
      <c r="K321" s="1714"/>
      <c r="L321" s="1714"/>
      <c r="M321" s="1714"/>
      <c r="N321" s="1714"/>
      <c r="O321" s="1714"/>
      <c r="P321" s="1714"/>
      <c r="Q321" s="1715"/>
      <c r="T321" s="1156"/>
      <c r="U321" s="1157"/>
      <c r="V321" s="1157"/>
      <c r="W321" s="1157"/>
      <c r="X321" s="1157"/>
      <c r="Y321" s="1157"/>
      <c r="Z321" s="1157"/>
      <c r="AA321" s="1158"/>
      <c r="AB321" s="1159"/>
      <c r="AC321" s="1157"/>
      <c r="AD321" s="1157"/>
      <c r="AE321" s="1157"/>
      <c r="AF321" s="1160"/>
    </row>
    <row r="322" spans="2:32" s="357" customFormat="1">
      <c r="B322" s="403"/>
      <c r="C322" s="403"/>
      <c r="F322" s="403"/>
      <c r="G322" s="403"/>
      <c r="H322" s="403"/>
      <c r="I322" s="403"/>
      <c r="S322" s="404" t="s">
        <v>519</v>
      </c>
      <c r="T322" s="1525">
        <f t="shared" ref="T322:AF322" si="10">SUM(T317:T321)</f>
        <v>0</v>
      </c>
      <c r="U322" s="1526">
        <f t="shared" si="10"/>
        <v>0</v>
      </c>
      <c r="V322" s="1526">
        <f t="shared" si="10"/>
        <v>0</v>
      </c>
      <c r="W322" s="1526">
        <f t="shared" si="10"/>
        <v>0</v>
      </c>
      <c r="X322" s="1526">
        <f t="shared" si="10"/>
        <v>0</v>
      </c>
      <c r="Y322" s="1526">
        <f t="shared" si="10"/>
        <v>0</v>
      </c>
      <c r="Z322" s="1526">
        <f t="shared" si="10"/>
        <v>0</v>
      </c>
      <c r="AA322" s="1529">
        <f t="shared" si="10"/>
        <v>0</v>
      </c>
      <c r="AB322" s="1527">
        <f t="shared" si="10"/>
        <v>0</v>
      </c>
      <c r="AC322" s="1526">
        <f t="shared" si="10"/>
        <v>0</v>
      </c>
      <c r="AD322" s="1526">
        <f t="shared" si="10"/>
        <v>0</v>
      </c>
      <c r="AE322" s="1526">
        <f t="shared" si="10"/>
        <v>0</v>
      </c>
      <c r="AF322" s="1528">
        <f t="shared" si="10"/>
        <v>0</v>
      </c>
    </row>
    <row r="323" spans="2:32" outlineLevel="1">
      <c r="B323" s="656" t="s">
        <v>287</v>
      </c>
      <c r="C323" s="1732" t="s">
        <v>483</v>
      </c>
      <c r="D323" s="1733"/>
      <c r="E323" s="1733"/>
      <c r="F323" s="1733"/>
      <c r="G323" s="1733"/>
      <c r="H323" s="1733"/>
      <c r="I323" s="1733"/>
      <c r="J323" s="1733"/>
      <c r="K323" s="1733"/>
      <c r="L323" s="1733"/>
      <c r="M323" s="1733"/>
      <c r="N323" s="1733"/>
      <c r="O323" s="1733"/>
      <c r="P323" s="1733"/>
      <c r="Q323" s="1734"/>
      <c r="X323" s="355"/>
      <c r="Y323" s="355"/>
      <c r="Z323" s="355"/>
      <c r="AA323" s="355"/>
      <c r="AB323" s="355"/>
      <c r="AC323" s="355"/>
      <c r="AD323" s="355"/>
      <c r="AE323" s="355"/>
      <c r="AF323" s="355"/>
    </row>
    <row r="324" spans="2:32" outlineLevel="1">
      <c r="B324" s="655" t="s">
        <v>514</v>
      </c>
      <c r="C324" s="1740"/>
      <c r="D324" s="1741"/>
      <c r="E324" s="1741"/>
      <c r="F324" s="1741"/>
      <c r="G324" s="1741"/>
      <c r="H324" s="1741"/>
      <c r="I324" s="1741"/>
      <c r="J324" s="1741"/>
      <c r="K324" s="1741"/>
      <c r="L324" s="1741"/>
      <c r="M324" s="1741"/>
      <c r="N324" s="1741"/>
      <c r="O324" s="1741"/>
      <c r="P324" s="1741"/>
      <c r="Q324" s="1742"/>
      <c r="X324" s="355"/>
      <c r="Y324" s="355"/>
      <c r="Z324" s="355"/>
      <c r="AA324" s="355"/>
      <c r="AB324" s="612"/>
      <c r="AC324" s="355"/>
      <c r="AD324" s="355"/>
      <c r="AE324" s="355"/>
      <c r="AF324" s="355"/>
    </row>
    <row r="325" spans="2:32" outlineLevel="1">
      <c r="B325" s="655" t="s">
        <v>515</v>
      </c>
      <c r="C325" s="1740"/>
      <c r="D325" s="1741"/>
      <c r="E325" s="1741"/>
      <c r="F325" s="1741"/>
      <c r="G325" s="1741"/>
      <c r="H325" s="1741"/>
      <c r="I325" s="1741"/>
      <c r="J325" s="1741"/>
      <c r="K325" s="1741"/>
      <c r="L325" s="1741"/>
      <c r="M325" s="1741"/>
      <c r="N325" s="1741"/>
      <c r="O325" s="1741"/>
      <c r="P325" s="1741"/>
      <c r="Q325" s="1742"/>
      <c r="X325" s="355"/>
      <c r="Y325" s="355"/>
      <c r="Z325" s="355"/>
      <c r="AA325" s="355"/>
      <c r="AB325" s="612"/>
      <c r="AC325" s="355"/>
      <c r="AD325" s="355"/>
      <c r="AE325" s="355"/>
      <c r="AF325" s="355"/>
    </row>
    <row r="326" spans="2:32" outlineLevel="1">
      <c r="B326" s="655" t="s">
        <v>516</v>
      </c>
      <c r="C326" s="1740"/>
      <c r="D326" s="1741"/>
      <c r="E326" s="1741"/>
      <c r="F326" s="1741"/>
      <c r="G326" s="1741"/>
      <c r="H326" s="1741"/>
      <c r="I326" s="1741"/>
      <c r="J326" s="1741"/>
      <c r="K326" s="1741"/>
      <c r="L326" s="1741"/>
      <c r="M326" s="1741"/>
      <c r="N326" s="1741"/>
      <c r="O326" s="1741"/>
      <c r="P326" s="1741"/>
      <c r="Q326" s="1742"/>
      <c r="X326" s="355"/>
      <c r="Y326" s="355"/>
      <c r="Z326" s="355"/>
      <c r="AA326" s="355"/>
      <c r="AB326" s="612"/>
      <c r="AC326" s="355"/>
      <c r="AD326" s="355"/>
      <c r="AE326" s="355"/>
      <c r="AF326" s="355"/>
    </row>
    <row r="327" spans="2:32" outlineLevel="1">
      <c r="B327" s="655" t="s">
        <v>517</v>
      </c>
      <c r="C327" s="1740"/>
      <c r="D327" s="1741"/>
      <c r="E327" s="1741"/>
      <c r="F327" s="1741"/>
      <c r="G327" s="1741"/>
      <c r="H327" s="1741"/>
      <c r="I327" s="1741"/>
      <c r="J327" s="1741"/>
      <c r="K327" s="1741"/>
      <c r="L327" s="1741"/>
      <c r="M327" s="1741"/>
      <c r="N327" s="1741"/>
      <c r="O327" s="1741"/>
      <c r="P327" s="1741"/>
      <c r="Q327" s="1742"/>
      <c r="X327" s="355"/>
      <c r="Y327" s="355"/>
      <c r="Z327" s="355"/>
      <c r="AA327" s="355"/>
      <c r="AB327" s="612"/>
      <c r="AC327" s="355"/>
      <c r="AD327" s="355"/>
      <c r="AE327" s="355"/>
      <c r="AF327" s="355"/>
    </row>
    <row r="328" spans="2:32" outlineLevel="1">
      <c r="B328" s="657" t="s">
        <v>518</v>
      </c>
      <c r="C328" s="1713" t="s">
        <v>401</v>
      </c>
      <c r="D328" s="1714"/>
      <c r="E328" s="1714"/>
      <c r="F328" s="1714"/>
      <c r="G328" s="1714"/>
      <c r="H328" s="1714"/>
      <c r="I328" s="1714"/>
      <c r="J328" s="1714"/>
      <c r="K328" s="1714"/>
      <c r="L328" s="1714"/>
      <c r="M328" s="1714"/>
      <c r="N328" s="1714"/>
      <c r="O328" s="1714"/>
      <c r="P328" s="1714"/>
      <c r="Q328" s="1715"/>
      <c r="X328" s="355"/>
      <c r="Y328" s="355"/>
      <c r="Z328" s="355"/>
      <c r="AA328" s="355"/>
      <c r="AB328" s="612"/>
      <c r="AC328" s="355"/>
      <c r="AD328" s="355"/>
      <c r="AE328" s="355"/>
      <c r="AF328" s="355"/>
    </row>
    <row r="329" spans="2:32">
      <c r="AB329" s="600"/>
    </row>
    <row r="330" spans="2:32" s="357" customFormat="1">
      <c r="B330" s="403"/>
      <c r="C330" s="403"/>
      <c r="F330" s="403"/>
      <c r="G330" s="403"/>
      <c r="H330" s="403"/>
      <c r="I330" s="403"/>
      <c r="S330" s="355"/>
      <c r="AB330" s="612"/>
    </row>
    <row r="331" spans="2:32">
      <c r="B331" s="638" t="s">
        <v>520</v>
      </c>
      <c r="C331" s="638"/>
      <c r="D331" s="405" t="s">
        <v>521</v>
      </c>
      <c r="E331" s="363"/>
      <c r="X331" s="355"/>
      <c r="Y331" s="355"/>
      <c r="Z331" s="355"/>
      <c r="AA331" s="355"/>
      <c r="AB331" s="612"/>
      <c r="AC331" s="355"/>
      <c r="AD331" s="355"/>
      <c r="AE331" s="355"/>
      <c r="AF331" s="355"/>
    </row>
    <row r="332" spans="2:32">
      <c r="B332" s="638"/>
      <c r="C332" s="638"/>
      <c r="D332" s="363"/>
      <c r="E332" s="363"/>
      <c r="X332" s="355"/>
      <c r="Y332" s="355"/>
      <c r="Z332" s="355"/>
      <c r="AA332" s="355"/>
      <c r="AB332" s="612"/>
      <c r="AC332" s="355"/>
      <c r="AD332" s="355"/>
      <c r="AE332" s="355"/>
      <c r="AF332" s="355"/>
    </row>
    <row r="333" spans="2:32" ht="25.5" outlineLevel="1">
      <c r="B333" s="711"/>
      <c r="C333" s="706" t="s">
        <v>762</v>
      </c>
      <c r="D333" s="684" t="s">
        <v>404</v>
      </c>
      <c r="E333" s="684" t="s">
        <v>405</v>
      </c>
      <c r="F333" s="1746" t="s">
        <v>459</v>
      </c>
      <c r="G333" s="1747"/>
      <c r="H333" s="1747"/>
      <c r="I333" s="1747"/>
      <c r="J333" s="1747"/>
      <c r="K333" s="1747"/>
      <c r="L333" s="1747"/>
      <c r="M333" s="1747"/>
      <c r="N333" s="1748"/>
      <c r="O333" s="706" t="s">
        <v>462</v>
      </c>
      <c r="P333" s="684" t="s">
        <v>522</v>
      </c>
      <c r="Q333" s="694" t="s">
        <v>438</v>
      </c>
      <c r="X333" s="355"/>
      <c r="Y333" s="355"/>
      <c r="Z333" s="355"/>
      <c r="AA333" s="355"/>
      <c r="AB333" s="612"/>
      <c r="AC333" s="355"/>
      <c r="AD333" s="355"/>
      <c r="AE333" s="355"/>
      <c r="AF333" s="355"/>
    </row>
    <row r="334" spans="2:32" outlineLevel="1">
      <c r="B334" s="698" t="s">
        <v>287</v>
      </c>
      <c r="C334" s="1313"/>
      <c r="D334" s="688" t="s">
        <v>414</v>
      </c>
      <c r="E334" s="688" t="s">
        <v>414</v>
      </c>
      <c r="F334" s="1749"/>
      <c r="G334" s="1750"/>
      <c r="H334" s="1750"/>
      <c r="I334" s="1750"/>
      <c r="J334" s="1750"/>
      <c r="K334" s="1750"/>
      <c r="L334" s="1750"/>
      <c r="M334" s="1750"/>
      <c r="N334" s="1751"/>
      <c r="O334" s="712" t="s">
        <v>288</v>
      </c>
      <c r="P334" s="707" t="s">
        <v>523</v>
      </c>
      <c r="Q334" s="713" t="s">
        <v>423</v>
      </c>
      <c r="T334" s="463" t="s">
        <v>288</v>
      </c>
      <c r="U334" s="464" t="s">
        <v>288</v>
      </c>
      <c r="V334" s="464" t="s">
        <v>288</v>
      </c>
      <c r="W334" s="464" t="s">
        <v>288</v>
      </c>
      <c r="X334" s="464" t="s">
        <v>288</v>
      </c>
      <c r="Y334" s="464" t="s">
        <v>288</v>
      </c>
      <c r="Z334" s="464" t="s">
        <v>288</v>
      </c>
      <c r="AA334" s="594" t="s">
        <v>288</v>
      </c>
      <c r="AB334" s="617" t="s">
        <v>288</v>
      </c>
      <c r="AC334" s="464" t="s">
        <v>288</v>
      </c>
      <c r="AD334" s="464" t="s">
        <v>288</v>
      </c>
      <c r="AE334" s="464" t="s">
        <v>288</v>
      </c>
      <c r="AF334" s="465" t="s">
        <v>288</v>
      </c>
    </row>
    <row r="335" spans="2:32" outlineLevel="1">
      <c r="B335" s="700" t="s">
        <v>524</v>
      </c>
      <c r="C335" s="672"/>
      <c r="D335" s="672"/>
      <c r="E335" s="672"/>
      <c r="F335" s="1710"/>
      <c r="G335" s="1711"/>
      <c r="H335" s="1711"/>
      <c r="I335" s="1711"/>
      <c r="J335" s="1711"/>
      <c r="K335" s="1711"/>
      <c r="L335" s="1711"/>
      <c r="M335" s="1711"/>
      <c r="N335" s="1712"/>
      <c r="O335" s="714"/>
      <c r="P335" s="703"/>
      <c r="Q335" s="652"/>
      <c r="T335" s="1151"/>
      <c r="U335" s="1152"/>
      <c r="V335" s="1152"/>
      <c r="W335" s="1152"/>
      <c r="X335" s="1152"/>
      <c r="Y335" s="1152"/>
      <c r="Z335" s="1152"/>
      <c r="AA335" s="1153"/>
      <c r="AB335" s="1154"/>
      <c r="AC335" s="1152"/>
      <c r="AD335" s="1152"/>
      <c r="AE335" s="1152"/>
      <c r="AF335" s="1155"/>
    </row>
    <row r="336" spans="2:32" outlineLevel="1">
      <c r="B336" s="655" t="s">
        <v>525</v>
      </c>
      <c r="C336" s="672"/>
      <c r="D336" s="672"/>
      <c r="E336" s="672"/>
      <c r="F336" s="1752"/>
      <c r="G336" s="1753"/>
      <c r="H336" s="1753"/>
      <c r="I336" s="1753"/>
      <c r="J336" s="1753"/>
      <c r="K336" s="1753"/>
      <c r="L336" s="1753"/>
      <c r="M336" s="1753"/>
      <c r="N336" s="1754"/>
      <c r="O336" s="714"/>
      <c r="P336" s="705"/>
      <c r="Q336" s="652"/>
      <c r="T336" s="1151"/>
      <c r="U336" s="1152"/>
      <c r="V336" s="1152"/>
      <c r="W336" s="1152"/>
      <c r="X336" s="1152"/>
      <c r="Y336" s="1152"/>
      <c r="Z336" s="1152"/>
      <c r="AA336" s="1153"/>
      <c r="AB336" s="1154"/>
      <c r="AC336" s="1152"/>
      <c r="AD336" s="1152"/>
      <c r="AE336" s="1152"/>
      <c r="AF336" s="1155"/>
    </row>
    <row r="337" spans="2:32" outlineLevel="1">
      <c r="B337" s="655" t="s">
        <v>526</v>
      </c>
      <c r="C337" s="672"/>
      <c r="D337" s="672"/>
      <c r="E337" s="672"/>
      <c r="F337" s="1752"/>
      <c r="G337" s="1753"/>
      <c r="H337" s="1753"/>
      <c r="I337" s="1753"/>
      <c r="J337" s="1753"/>
      <c r="K337" s="1753"/>
      <c r="L337" s="1753"/>
      <c r="M337" s="1753"/>
      <c r="N337" s="1754"/>
      <c r="O337" s="714"/>
      <c r="P337" s="705"/>
      <c r="Q337" s="652"/>
      <c r="T337" s="1151"/>
      <c r="U337" s="1152"/>
      <c r="V337" s="1152"/>
      <c r="W337" s="1152"/>
      <c r="X337" s="1152"/>
      <c r="Y337" s="1152"/>
      <c r="Z337" s="1152"/>
      <c r="AA337" s="1153"/>
      <c r="AB337" s="1154"/>
      <c r="AC337" s="1152"/>
      <c r="AD337" s="1152"/>
      <c r="AE337" s="1152"/>
      <c r="AF337" s="1155"/>
    </row>
    <row r="338" spans="2:32" outlineLevel="1">
      <c r="B338" s="655" t="s">
        <v>527</v>
      </c>
      <c r="C338" s="672"/>
      <c r="D338" s="672"/>
      <c r="E338" s="672"/>
      <c r="F338" s="1752"/>
      <c r="G338" s="1753"/>
      <c r="H338" s="1753"/>
      <c r="I338" s="1753"/>
      <c r="J338" s="1753"/>
      <c r="K338" s="1753"/>
      <c r="L338" s="1753"/>
      <c r="M338" s="1753"/>
      <c r="N338" s="1754"/>
      <c r="O338" s="714"/>
      <c r="P338" s="705"/>
      <c r="Q338" s="652"/>
      <c r="T338" s="1151"/>
      <c r="U338" s="1152"/>
      <c r="V338" s="1152"/>
      <c r="W338" s="1152"/>
      <c r="X338" s="1152"/>
      <c r="Y338" s="1152"/>
      <c r="Z338" s="1152"/>
      <c r="AA338" s="1153"/>
      <c r="AB338" s="1154"/>
      <c r="AC338" s="1152"/>
      <c r="AD338" s="1152"/>
      <c r="AE338" s="1152"/>
      <c r="AF338" s="1155"/>
    </row>
    <row r="339" spans="2:32" outlineLevel="1">
      <c r="B339" s="657" t="s">
        <v>528</v>
      </c>
      <c r="C339" s="1713" t="s">
        <v>401</v>
      </c>
      <c r="D339" s="1714"/>
      <c r="E339" s="1714"/>
      <c r="F339" s="1714"/>
      <c r="G339" s="1714"/>
      <c r="H339" s="1714"/>
      <c r="I339" s="1714"/>
      <c r="J339" s="1714"/>
      <c r="K339" s="1714"/>
      <c r="L339" s="1714"/>
      <c r="M339" s="1714"/>
      <c r="N339" s="1714"/>
      <c r="O339" s="1714"/>
      <c r="P339" s="1714"/>
      <c r="Q339" s="1715"/>
      <c r="T339" s="1156"/>
      <c r="U339" s="1157"/>
      <c r="V339" s="1157"/>
      <c r="W339" s="1157"/>
      <c r="X339" s="1157"/>
      <c r="Y339" s="1157"/>
      <c r="Z339" s="1157"/>
      <c r="AA339" s="1158"/>
      <c r="AB339" s="1159"/>
      <c r="AC339" s="1157"/>
      <c r="AD339" s="1157"/>
      <c r="AE339" s="1157"/>
      <c r="AF339" s="1160"/>
    </row>
    <row r="340" spans="2:32" s="357" customFormat="1">
      <c r="B340" s="403"/>
      <c r="C340" s="403"/>
      <c r="F340" s="403"/>
      <c r="G340" s="403"/>
      <c r="H340" s="403"/>
      <c r="I340" s="403"/>
      <c r="R340" s="357" t="s">
        <v>529</v>
      </c>
      <c r="S340" s="404" t="s">
        <v>530</v>
      </c>
      <c r="T340" s="1525">
        <f t="shared" ref="T340:AF340" si="11">SUM(T335:T339)</f>
        <v>0</v>
      </c>
      <c r="U340" s="1526">
        <f t="shared" si="11"/>
        <v>0</v>
      </c>
      <c r="V340" s="1526">
        <f t="shared" si="11"/>
        <v>0</v>
      </c>
      <c r="W340" s="1526">
        <f t="shared" si="11"/>
        <v>0</v>
      </c>
      <c r="X340" s="1526">
        <f t="shared" si="11"/>
        <v>0</v>
      </c>
      <c r="Y340" s="1526">
        <f t="shared" si="11"/>
        <v>0</v>
      </c>
      <c r="Z340" s="1526">
        <f t="shared" si="11"/>
        <v>0</v>
      </c>
      <c r="AA340" s="1529">
        <f t="shared" si="11"/>
        <v>0</v>
      </c>
      <c r="AB340" s="1527">
        <f t="shared" si="11"/>
        <v>0</v>
      </c>
      <c r="AC340" s="1526">
        <f t="shared" si="11"/>
        <v>0</v>
      </c>
      <c r="AD340" s="1526">
        <f t="shared" si="11"/>
        <v>0</v>
      </c>
      <c r="AE340" s="1526">
        <f t="shared" si="11"/>
        <v>0</v>
      </c>
      <c r="AF340" s="1528">
        <f t="shared" si="11"/>
        <v>0</v>
      </c>
    </row>
    <row r="341" spans="2:32" outlineLevel="1">
      <c r="B341" s="656" t="s">
        <v>287</v>
      </c>
      <c r="C341" s="1732" t="s">
        <v>483</v>
      </c>
      <c r="D341" s="1733"/>
      <c r="E341" s="1733"/>
      <c r="F341" s="1733"/>
      <c r="G341" s="1733"/>
      <c r="H341" s="1733"/>
      <c r="I341" s="1733"/>
      <c r="J341" s="1733"/>
      <c r="K341" s="1733"/>
      <c r="L341" s="1733"/>
      <c r="M341" s="1733"/>
      <c r="N341" s="1733"/>
      <c r="O341" s="1733"/>
      <c r="P341" s="1733"/>
      <c r="Q341" s="1734"/>
      <c r="X341" s="355"/>
      <c r="Y341" s="355"/>
      <c r="Z341" s="355"/>
      <c r="AA341" s="355"/>
      <c r="AB341" s="355"/>
      <c r="AC341" s="355"/>
      <c r="AD341" s="355"/>
      <c r="AE341" s="355"/>
      <c r="AF341" s="355"/>
    </row>
    <row r="342" spans="2:32" outlineLevel="1">
      <c r="B342" s="655" t="s">
        <v>524</v>
      </c>
      <c r="C342" s="1740"/>
      <c r="D342" s="1741"/>
      <c r="E342" s="1741"/>
      <c r="F342" s="1741"/>
      <c r="G342" s="1741"/>
      <c r="H342" s="1741"/>
      <c r="I342" s="1741"/>
      <c r="J342" s="1741"/>
      <c r="K342" s="1741"/>
      <c r="L342" s="1741"/>
      <c r="M342" s="1741"/>
      <c r="N342" s="1741"/>
      <c r="O342" s="1741"/>
      <c r="P342" s="1741"/>
      <c r="Q342" s="1742"/>
      <c r="X342" s="355"/>
      <c r="Y342" s="355"/>
      <c r="Z342" s="355"/>
      <c r="AA342" s="355"/>
      <c r="AB342" s="612"/>
      <c r="AC342" s="355"/>
      <c r="AD342" s="355"/>
      <c r="AE342" s="355"/>
      <c r="AF342" s="355"/>
    </row>
    <row r="343" spans="2:32" outlineLevel="1">
      <c r="B343" s="655" t="s">
        <v>525</v>
      </c>
      <c r="C343" s="1740"/>
      <c r="D343" s="1741"/>
      <c r="E343" s="1741"/>
      <c r="F343" s="1741"/>
      <c r="G343" s="1741"/>
      <c r="H343" s="1741"/>
      <c r="I343" s="1741"/>
      <c r="J343" s="1741"/>
      <c r="K343" s="1741"/>
      <c r="L343" s="1741"/>
      <c r="M343" s="1741"/>
      <c r="N343" s="1741"/>
      <c r="O343" s="1741"/>
      <c r="P343" s="1741"/>
      <c r="Q343" s="1742"/>
      <c r="X343" s="355"/>
      <c r="Y343" s="355"/>
      <c r="Z343" s="355"/>
      <c r="AA343" s="355"/>
      <c r="AB343" s="612"/>
      <c r="AC343" s="355"/>
      <c r="AD343" s="355"/>
      <c r="AE343" s="355"/>
      <c r="AF343" s="355"/>
    </row>
    <row r="344" spans="2:32" outlineLevel="1">
      <c r="B344" s="655" t="s">
        <v>526</v>
      </c>
      <c r="C344" s="1740"/>
      <c r="D344" s="1741"/>
      <c r="E344" s="1741"/>
      <c r="F344" s="1741"/>
      <c r="G344" s="1741"/>
      <c r="H344" s="1741"/>
      <c r="I344" s="1741"/>
      <c r="J344" s="1741"/>
      <c r="K344" s="1741"/>
      <c r="L344" s="1741"/>
      <c r="M344" s="1741"/>
      <c r="N344" s="1741"/>
      <c r="O344" s="1741"/>
      <c r="P344" s="1741"/>
      <c r="Q344" s="1742"/>
      <c r="X344" s="355"/>
      <c r="Y344" s="355"/>
      <c r="Z344" s="355"/>
      <c r="AA344" s="355"/>
      <c r="AB344" s="612"/>
      <c r="AC344" s="355"/>
      <c r="AD344" s="355"/>
      <c r="AE344" s="355"/>
      <c r="AF344" s="355"/>
    </row>
    <row r="345" spans="2:32" outlineLevel="1">
      <c r="B345" s="655" t="s">
        <v>527</v>
      </c>
      <c r="C345" s="1740"/>
      <c r="D345" s="1741"/>
      <c r="E345" s="1741"/>
      <c r="F345" s="1741"/>
      <c r="G345" s="1741"/>
      <c r="H345" s="1741"/>
      <c r="I345" s="1741"/>
      <c r="J345" s="1741"/>
      <c r="K345" s="1741"/>
      <c r="L345" s="1741"/>
      <c r="M345" s="1741"/>
      <c r="N345" s="1741"/>
      <c r="O345" s="1741"/>
      <c r="P345" s="1741"/>
      <c r="Q345" s="1742"/>
      <c r="X345" s="355"/>
      <c r="Y345" s="355"/>
      <c r="Z345" s="355"/>
      <c r="AA345" s="355"/>
      <c r="AB345" s="612"/>
      <c r="AC345" s="355"/>
      <c r="AD345" s="355"/>
      <c r="AE345" s="355"/>
      <c r="AF345" s="355"/>
    </row>
    <row r="346" spans="2:32" outlineLevel="1">
      <c r="B346" s="657" t="s">
        <v>528</v>
      </c>
      <c r="C346" s="1713" t="s">
        <v>401</v>
      </c>
      <c r="D346" s="1714"/>
      <c r="E346" s="1714"/>
      <c r="F346" s="1714"/>
      <c r="G346" s="1714"/>
      <c r="H346" s="1714"/>
      <c r="I346" s="1714"/>
      <c r="J346" s="1714"/>
      <c r="K346" s="1714"/>
      <c r="L346" s="1714"/>
      <c r="M346" s="1714"/>
      <c r="N346" s="1714"/>
      <c r="O346" s="1714"/>
      <c r="P346" s="1714"/>
      <c r="Q346" s="1715"/>
      <c r="X346" s="355"/>
      <c r="Y346" s="355"/>
      <c r="Z346" s="355"/>
      <c r="AA346" s="355"/>
      <c r="AB346" s="612"/>
      <c r="AC346" s="355"/>
      <c r="AD346" s="355"/>
      <c r="AE346" s="355"/>
      <c r="AF346" s="355"/>
    </row>
    <row r="347" spans="2:32">
      <c r="AB347" s="600"/>
    </row>
    <row r="348" spans="2:32" s="357" customFormat="1">
      <c r="B348" s="403"/>
      <c r="C348" s="403"/>
      <c r="S348" s="355"/>
      <c r="AB348" s="612"/>
    </row>
    <row r="349" spans="2:32">
      <c r="B349" s="638" t="s">
        <v>531</v>
      </c>
      <c r="C349" s="638"/>
      <c r="D349" s="405" t="s">
        <v>532</v>
      </c>
      <c r="E349" s="363"/>
      <c r="R349" s="357"/>
      <c r="X349" s="355"/>
      <c r="Y349" s="355"/>
      <c r="Z349" s="355"/>
      <c r="AA349" s="355"/>
      <c r="AB349" s="612"/>
      <c r="AC349" s="355"/>
      <c r="AD349" s="355"/>
      <c r="AE349" s="355"/>
      <c r="AF349" s="355"/>
    </row>
    <row r="350" spans="2:32" ht="25.5" outlineLevel="1">
      <c r="B350" s="656" t="s">
        <v>287</v>
      </c>
      <c r="C350" s="1500" t="s">
        <v>762</v>
      </c>
      <c r="D350" s="1755" t="s">
        <v>334</v>
      </c>
      <c r="E350" s="1756"/>
      <c r="F350" s="1756"/>
      <c r="G350" s="1756"/>
      <c r="H350" s="1756"/>
      <c r="I350" s="1756"/>
      <c r="J350" s="1756"/>
      <c r="K350" s="1756"/>
      <c r="L350" s="1756"/>
      <c r="M350" s="1756"/>
      <c r="N350" s="1756"/>
      <c r="O350" s="1756"/>
      <c r="P350" s="1756"/>
      <c r="Q350" s="1757"/>
      <c r="R350" s="357"/>
      <c r="T350" s="463" t="s">
        <v>288</v>
      </c>
      <c r="U350" s="464" t="s">
        <v>288</v>
      </c>
      <c r="V350" s="464" t="s">
        <v>288</v>
      </c>
      <c r="W350" s="464" t="s">
        <v>288</v>
      </c>
      <c r="X350" s="464" t="s">
        <v>288</v>
      </c>
      <c r="Y350" s="464" t="s">
        <v>288</v>
      </c>
      <c r="Z350" s="464" t="s">
        <v>288</v>
      </c>
      <c r="AA350" s="594" t="s">
        <v>288</v>
      </c>
      <c r="AB350" s="617" t="s">
        <v>288</v>
      </c>
      <c r="AC350" s="464" t="s">
        <v>288</v>
      </c>
      <c r="AD350" s="464" t="s">
        <v>288</v>
      </c>
      <c r="AE350" s="464" t="s">
        <v>288</v>
      </c>
      <c r="AF350" s="465" t="s">
        <v>288</v>
      </c>
    </row>
    <row r="351" spans="2:32" outlineLevel="1">
      <c r="B351" s="1499" t="s">
        <v>533</v>
      </c>
      <c r="C351" s="672"/>
      <c r="D351" s="1738" t="s">
        <v>1413</v>
      </c>
      <c r="E351" s="1738"/>
      <c r="F351" s="1738"/>
      <c r="G351" s="1738"/>
      <c r="H351" s="1738"/>
      <c r="I351" s="1738"/>
      <c r="J351" s="1738"/>
      <c r="K351" s="1738"/>
      <c r="L351" s="1738"/>
      <c r="M351" s="1738"/>
      <c r="N351" s="1738"/>
      <c r="O351" s="1738"/>
      <c r="P351" s="1738"/>
      <c r="Q351" s="1739"/>
      <c r="R351" s="357"/>
      <c r="T351" s="1151">
        <v>-230</v>
      </c>
      <c r="U351" s="1151">
        <v>-385</v>
      </c>
      <c r="V351" s="1151">
        <v>-470</v>
      </c>
      <c r="W351" s="1151">
        <v>-483</v>
      </c>
      <c r="X351" s="1534">
        <v>0</v>
      </c>
      <c r="Y351" s="1534">
        <v>0</v>
      </c>
      <c r="Z351" s="1534">
        <v>0</v>
      </c>
      <c r="AA351" s="1534">
        <v>0</v>
      </c>
      <c r="AB351" s="1534">
        <v>0</v>
      </c>
      <c r="AC351" s="1534">
        <v>0</v>
      </c>
      <c r="AD351" s="1534">
        <v>0</v>
      </c>
      <c r="AE351" s="1534">
        <v>0</v>
      </c>
      <c r="AF351" s="1534">
        <v>0</v>
      </c>
    </row>
    <row r="352" spans="2:32" outlineLevel="1">
      <c r="B352" s="1499" t="s">
        <v>534</v>
      </c>
      <c r="C352" s="672"/>
      <c r="D352" s="1738" t="s">
        <v>1414</v>
      </c>
      <c r="E352" s="1738"/>
      <c r="F352" s="1738"/>
      <c r="G352" s="1738"/>
      <c r="H352" s="1738"/>
      <c r="I352" s="1738"/>
      <c r="J352" s="1738"/>
      <c r="K352" s="1738"/>
      <c r="L352" s="1738"/>
      <c r="M352" s="1738"/>
      <c r="N352" s="1738"/>
      <c r="O352" s="1738"/>
      <c r="P352" s="1738"/>
      <c r="Q352" s="1739"/>
      <c r="R352" s="357"/>
      <c r="T352" s="1151">
        <v>-97</v>
      </c>
      <c r="U352" s="1151">
        <v>-59</v>
      </c>
      <c r="V352" s="1151">
        <v>-44</v>
      </c>
      <c r="W352" s="1151">
        <v>38</v>
      </c>
      <c r="X352" s="1534">
        <v>0</v>
      </c>
      <c r="Y352" s="1534">
        <v>0</v>
      </c>
      <c r="Z352" s="1534">
        <v>0</v>
      </c>
      <c r="AA352" s="1534">
        <v>0</v>
      </c>
      <c r="AB352" s="1534">
        <v>0</v>
      </c>
      <c r="AC352" s="1534">
        <v>0</v>
      </c>
      <c r="AD352" s="1534">
        <v>0</v>
      </c>
      <c r="AE352" s="1534">
        <v>0</v>
      </c>
      <c r="AF352" s="1534">
        <v>0</v>
      </c>
    </row>
    <row r="353" spans="2:32" outlineLevel="1">
      <c r="B353" s="1499" t="s">
        <v>535</v>
      </c>
      <c r="C353" s="672"/>
      <c r="D353" s="1738" t="s">
        <v>1415</v>
      </c>
      <c r="E353" s="1738"/>
      <c r="F353" s="1738"/>
      <c r="G353" s="1738"/>
      <c r="H353" s="1738"/>
      <c r="I353" s="1738"/>
      <c r="J353" s="1738"/>
      <c r="K353" s="1738"/>
      <c r="L353" s="1738"/>
      <c r="M353" s="1738"/>
      <c r="N353" s="1738"/>
      <c r="O353" s="1738"/>
      <c r="P353" s="1738"/>
      <c r="Q353" s="1739"/>
      <c r="R353" s="357"/>
      <c r="T353" s="1534">
        <v>0</v>
      </c>
      <c r="U353" s="1534">
        <v>0</v>
      </c>
      <c r="V353" s="1534">
        <v>0</v>
      </c>
      <c r="W353" s="1534">
        <v>0</v>
      </c>
      <c r="X353" s="1534">
        <v>0</v>
      </c>
      <c r="Y353" s="1534">
        <v>0</v>
      </c>
      <c r="Z353" s="1534">
        <v>0</v>
      </c>
      <c r="AA353" s="1534">
        <v>0</v>
      </c>
      <c r="AB353" s="1534">
        <v>0</v>
      </c>
      <c r="AC353" s="1534">
        <v>0</v>
      </c>
      <c r="AD353" s="1534">
        <v>0</v>
      </c>
      <c r="AE353" s="1534">
        <v>0</v>
      </c>
      <c r="AF353" s="1534">
        <v>0</v>
      </c>
    </row>
    <row r="354" spans="2:32" outlineLevel="1">
      <c r="B354" s="1499" t="s">
        <v>536</v>
      </c>
      <c r="C354" s="672"/>
      <c r="D354" s="1738" t="s">
        <v>1416</v>
      </c>
      <c r="E354" s="1738"/>
      <c r="F354" s="1738"/>
      <c r="G354" s="1738"/>
      <c r="H354" s="1738"/>
      <c r="I354" s="1738"/>
      <c r="J354" s="1738"/>
      <c r="K354" s="1738"/>
      <c r="L354" s="1738"/>
      <c r="M354" s="1738"/>
      <c r="N354" s="1738"/>
      <c r="O354" s="1738"/>
      <c r="P354" s="1738"/>
      <c r="Q354" s="1739"/>
      <c r="R354" s="357"/>
      <c r="T354" s="1534">
        <v>0</v>
      </c>
      <c r="U354" s="1534">
        <v>0</v>
      </c>
      <c r="V354" s="1534">
        <v>0</v>
      </c>
      <c r="W354" s="1534">
        <v>0</v>
      </c>
      <c r="X354" s="1151">
        <v>-0.3</v>
      </c>
      <c r="Y354" s="1534">
        <v>0</v>
      </c>
      <c r="Z354" s="1534">
        <v>0</v>
      </c>
      <c r="AA354" s="1534">
        <v>0</v>
      </c>
      <c r="AB354" s="1534">
        <v>0</v>
      </c>
      <c r="AC354" s="1534">
        <v>0</v>
      </c>
      <c r="AD354" s="1534">
        <v>0</v>
      </c>
      <c r="AE354" s="1534">
        <v>0</v>
      </c>
      <c r="AF354" s="1534">
        <v>0</v>
      </c>
    </row>
    <row r="355" spans="2:32" outlineLevel="1">
      <c r="B355" s="1499" t="s">
        <v>987</v>
      </c>
      <c r="C355" s="672"/>
      <c r="D355" s="1738" t="s">
        <v>1417</v>
      </c>
      <c r="E355" s="1738"/>
      <c r="F355" s="1738"/>
      <c r="G355" s="1738"/>
      <c r="H355" s="1738"/>
      <c r="I355" s="1738"/>
      <c r="J355" s="1738"/>
      <c r="K355" s="1738"/>
      <c r="L355" s="1738"/>
      <c r="M355" s="1738"/>
      <c r="N355" s="1738"/>
      <c r="O355" s="1738"/>
      <c r="P355" s="1738"/>
      <c r="Q355" s="1739"/>
      <c r="R355" s="357"/>
      <c r="T355" s="1534">
        <v>0</v>
      </c>
      <c r="U355" s="1534">
        <v>0</v>
      </c>
      <c r="V355" s="1534">
        <v>0</v>
      </c>
      <c r="W355" s="1534">
        <v>0</v>
      </c>
      <c r="X355" s="1534">
        <v>0</v>
      </c>
      <c r="Y355" s="1534">
        <v>0</v>
      </c>
      <c r="Z355" s="1534">
        <v>0</v>
      </c>
      <c r="AA355" s="1534">
        <v>0</v>
      </c>
      <c r="AB355" s="1534">
        <v>0</v>
      </c>
      <c r="AC355" s="1534">
        <v>0</v>
      </c>
      <c r="AD355" s="1534">
        <v>0</v>
      </c>
      <c r="AE355" s="1534">
        <v>0</v>
      </c>
      <c r="AF355" s="1534">
        <v>0</v>
      </c>
    </row>
    <row r="356" spans="2:32" outlineLevel="1">
      <c r="B356" s="1499" t="s">
        <v>988</v>
      </c>
      <c r="C356" s="672"/>
      <c r="D356" s="1738" t="s">
        <v>1418</v>
      </c>
      <c r="E356" s="1738"/>
      <c r="F356" s="1738"/>
      <c r="G356" s="1738"/>
      <c r="H356" s="1738"/>
      <c r="I356" s="1738"/>
      <c r="J356" s="1738"/>
      <c r="K356" s="1738"/>
      <c r="L356" s="1738"/>
      <c r="M356" s="1738"/>
      <c r="N356" s="1738"/>
      <c r="O356" s="1738"/>
      <c r="P356" s="1738"/>
      <c r="Q356" s="1739"/>
      <c r="R356" s="357"/>
      <c r="T356" s="1534">
        <v>0</v>
      </c>
      <c r="U356" s="1534">
        <v>0</v>
      </c>
      <c r="V356" s="1534">
        <v>0</v>
      </c>
      <c r="W356" s="1534">
        <v>0</v>
      </c>
      <c r="X356" s="1534">
        <v>0</v>
      </c>
      <c r="Y356" s="1534">
        <v>0</v>
      </c>
      <c r="Z356" s="1534">
        <v>0</v>
      </c>
      <c r="AA356" s="1534">
        <v>0</v>
      </c>
      <c r="AB356" s="1534">
        <v>0</v>
      </c>
      <c r="AC356" s="1534">
        <v>0</v>
      </c>
      <c r="AD356" s="1534">
        <v>0</v>
      </c>
      <c r="AE356" s="1534">
        <v>0</v>
      </c>
      <c r="AF356" s="1534">
        <v>0</v>
      </c>
    </row>
    <row r="357" spans="2:32" outlineLevel="1">
      <c r="B357" s="1499" t="s">
        <v>989</v>
      </c>
      <c r="C357" s="672"/>
      <c r="D357" s="1738" t="s">
        <v>1419</v>
      </c>
      <c r="E357" s="1738"/>
      <c r="F357" s="1738"/>
      <c r="G357" s="1738"/>
      <c r="H357" s="1738"/>
      <c r="I357" s="1738"/>
      <c r="J357" s="1738"/>
      <c r="K357" s="1738"/>
      <c r="L357" s="1738"/>
      <c r="M357" s="1738"/>
      <c r="N357" s="1738"/>
      <c r="O357" s="1738"/>
      <c r="P357" s="1738"/>
      <c r="Q357" s="1739"/>
      <c r="R357" s="357"/>
      <c r="T357" s="1534">
        <v>0</v>
      </c>
      <c r="U357" s="1534">
        <v>0</v>
      </c>
      <c r="V357" s="1534">
        <v>0</v>
      </c>
      <c r="W357" s="1534">
        <v>0</v>
      </c>
      <c r="X357" s="1151">
        <v>412.1</v>
      </c>
      <c r="Y357" s="1151">
        <v>471.9</v>
      </c>
      <c r="Z357" s="1534">
        <v>0</v>
      </c>
      <c r="AA357" s="1534">
        <v>0</v>
      </c>
      <c r="AB357" s="1534">
        <v>0</v>
      </c>
      <c r="AC357" s="1534">
        <v>0</v>
      </c>
      <c r="AD357" s="1534">
        <v>0</v>
      </c>
      <c r="AE357" s="1534">
        <v>0</v>
      </c>
      <c r="AF357" s="1534">
        <v>0</v>
      </c>
    </row>
    <row r="358" spans="2:32" outlineLevel="1">
      <c r="B358" s="1499" t="s">
        <v>990</v>
      </c>
      <c r="C358" s="672"/>
      <c r="D358" s="1738" t="s">
        <v>1420</v>
      </c>
      <c r="E358" s="1738"/>
      <c r="F358" s="1738"/>
      <c r="G358" s="1738"/>
      <c r="H358" s="1738"/>
      <c r="I358" s="1738"/>
      <c r="J358" s="1738"/>
      <c r="K358" s="1738"/>
      <c r="L358" s="1738"/>
      <c r="M358" s="1738"/>
      <c r="N358" s="1738"/>
      <c r="O358" s="1738"/>
      <c r="P358" s="1738"/>
      <c r="Q358" s="1739"/>
      <c r="R358" s="357"/>
      <c r="T358" s="1534">
        <v>0</v>
      </c>
      <c r="U358" s="1534">
        <v>0</v>
      </c>
      <c r="V358" s="1534">
        <v>0</v>
      </c>
      <c r="W358" s="1534">
        <v>0</v>
      </c>
      <c r="X358" s="1534">
        <v>0</v>
      </c>
      <c r="Y358" s="1534">
        <v>0</v>
      </c>
      <c r="Z358" s="1151">
        <v>607.79999999999995</v>
      </c>
      <c r="AA358" s="1151">
        <v>607.79999999999995</v>
      </c>
      <c r="AB358" s="1151">
        <v>607.79999999999995</v>
      </c>
      <c r="AC358" s="1151">
        <v>607.79999999999995</v>
      </c>
      <c r="AD358" s="1151">
        <v>607.79999999999995</v>
      </c>
      <c r="AE358" s="1151">
        <v>607.79999999999995</v>
      </c>
      <c r="AF358" s="1151">
        <v>607.79999999999995</v>
      </c>
    </row>
    <row r="359" spans="2:32" outlineLevel="1">
      <c r="B359" s="1499" t="s">
        <v>991</v>
      </c>
      <c r="C359" s="672"/>
      <c r="D359" s="1738" t="s">
        <v>1421</v>
      </c>
      <c r="E359" s="1738"/>
      <c r="F359" s="1738"/>
      <c r="G359" s="1738"/>
      <c r="H359" s="1738"/>
      <c r="I359" s="1738"/>
      <c r="J359" s="1738"/>
      <c r="K359" s="1738"/>
      <c r="L359" s="1738"/>
      <c r="M359" s="1738"/>
      <c r="N359" s="1738"/>
      <c r="O359" s="1738"/>
      <c r="P359" s="1738"/>
      <c r="Q359" s="1739"/>
      <c r="R359" s="357"/>
      <c r="T359" s="1534">
        <v>0</v>
      </c>
      <c r="U359" s="1534">
        <v>0</v>
      </c>
      <c r="V359" s="1534">
        <v>0</v>
      </c>
      <c r="W359" s="1534">
        <v>0</v>
      </c>
      <c r="X359" s="1534">
        <v>0</v>
      </c>
      <c r="Y359" s="1534">
        <v>0</v>
      </c>
      <c r="Z359" s="1534">
        <v>0</v>
      </c>
      <c r="AA359" s="1534">
        <v>0</v>
      </c>
      <c r="AB359" s="1534">
        <v>0</v>
      </c>
      <c r="AC359" s="1534">
        <v>0</v>
      </c>
      <c r="AD359" s="1534">
        <v>0</v>
      </c>
      <c r="AE359" s="1534">
        <v>0</v>
      </c>
      <c r="AF359" s="1534">
        <v>0</v>
      </c>
    </row>
    <row r="360" spans="2:32" outlineLevel="1">
      <c r="B360" s="1499" t="s">
        <v>992</v>
      </c>
      <c r="C360" s="672"/>
      <c r="D360" s="1738" t="s">
        <v>1422</v>
      </c>
      <c r="E360" s="1738"/>
      <c r="F360" s="1738"/>
      <c r="G360" s="1738"/>
      <c r="H360" s="1738"/>
      <c r="I360" s="1738"/>
      <c r="J360" s="1738"/>
      <c r="K360" s="1738"/>
      <c r="L360" s="1738"/>
      <c r="M360" s="1738"/>
      <c r="N360" s="1738"/>
      <c r="O360" s="1738"/>
      <c r="P360" s="1738"/>
      <c r="Q360" s="1739"/>
      <c r="R360" s="357"/>
      <c r="T360" s="1534">
        <v>0</v>
      </c>
      <c r="U360" s="1534">
        <v>0</v>
      </c>
      <c r="V360" s="1534">
        <v>0</v>
      </c>
      <c r="W360" s="1534">
        <v>0</v>
      </c>
      <c r="X360" s="1534">
        <v>0</v>
      </c>
      <c r="Y360" s="1534">
        <v>0</v>
      </c>
      <c r="Z360" s="1151">
        <v>0.2</v>
      </c>
      <c r="AA360" s="1151">
        <v>0.2</v>
      </c>
      <c r="AB360" s="1151">
        <v>0.2</v>
      </c>
      <c r="AC360" s="1151">
        <v>0.2</v>
      </c>
      <c r="AD360" s="1151">
        <v>0.2</v>
      </c>
      <c r="AE360" s="1151">
        <v>0.2</v>
      </c>
      <c r="AF360" s="1151">
        <v>0.2</v>
      </c>
    </row>
    <row r="361" spans="2:32" outlineLevel="1">
      <c r="B361" s="1499" t="s">
        <v>993</v>
      </c>
      <c r="C361" s="672"/>
      <c r="D361" s="1738" t="s">
        <v>1077</v>
      </c>
      <c r="E361" s="1738"/>
      <c r="F361" s="1738"/>
      <c r="G361" s="1738"/>
      <c r="H361" s="1738"/>
      <c r="I361" s="1738"/>
      <c r="J361" s="1738"/>
      <c r="K361" s="1738"/>
      <c r="L361" s="1738"/>
      <c r="M361" s="1738"/>
      <c r="N361" s="1738"/>
      <c r="O361" s="1738"/>
      <c r="P361" s="1738"/>
      <c r="Q361" s="1739"/>
      <c r="R361" s="357"/>
      <c r="T361" s="1534">
        <v>0</v>
      </c>
      <c r="U361" s="1534">
        <v>0</v>
      </c>
      <c r="V361" s="1534">
        <v>0</v>
      </c>
      <c r="W361" s="1534">
        <v>0</v>
      </c>
      <c r="X361" s="1534">
        <v>0</v>
      </c>
      <c r="Y361" s="1534">
        <v>0</v>
      </c>
      <c r="Z361" s="1534">
        <v>0</v>
      </c>
      <c r="AA361" s="1534">
        <v>0</v>
      </c>
      <c r="AB361" s="1534">
        <v>0</v>
      </c>
      <c r="AC361" s="1534">
        <v>0</v>
      </c>
      <c r="AD361" s="1534">
        <v>0</v>
      </c>
      <c r="AE361" s="1534">
        <v>0</v>
      </c>
      <c r="AF361" s="1534">
        <v>0</v>
      </c>
    </row>
    <row r="362" spans="2:32" outlineLevel="1">
      <c r="B362" s="1499" t="s">
        <v>994</v>
      </c>
      <c r="C362" s="672"/>
      <c r="D362" s="1738" t="s">
        <v>1423</v>
      </c>
      <c r="E362" s="1738"/>
      <c r="F362" s="1738"/>
      <c r="G362" s="1738"/>
      <c r="H362" s="1738"/>
      <c r="I362" s="1738"/>
      <c r="J362" s="1738"/>
      <c r="K362" s="1738"/>
      <c r="L362" s="1738"/>
      <c r="M362" s="1738"/>
      <c r="N362" s="1738"/>
      <c r="O362" s="1738"/>
      <c r="P362" s="1738"/>
      <c r="Q362" s="1739"/>
      <c r="R362" s="357"/>
      <c r="T362" s="1534">
        <v>0</v>
      </c>
      <c r="U362" s="1534">
        <v>0</v>
      </c>
      <c r="V362" s="1534">
        <v>0</v>
      </c>
      <c r="W362" s="1534">
        <v>0</v>
      </c>
      <c r="X362" s="1534">
        <v>0</v>
      </c>
      <c r="Y362" s="1534">
        <v>0</v>
      </c>
      <c r="Z362" s="1534">
        <v>0</v>
      </c>
      <c r="AA362" s="1534">
        <v>0</v>
      </c>
      <c r="AB362" s="1534">
        <v>0</v>
      </c>
      <c r="AC362" s="1534">
        <v>0</v>
      </c>
      <c r="AD362" s="1534">
        <v>0</v>
      </c>
      <c r="AE362" s="1534">
        <v>0</v>
      </c>
      <c r="AF362" s="1534">
        <v>0</v>
      </c>
    </row>
    <row r="363" spans="2:32" outlineLevel="1">
      <c r="B363" s="657" t="s">
        <v>537</v>
      </c>
      <c r="C363" s="1743" t="s">
        <v>401</v>
      </c>
      <c r="D363" s="1744"/>
      <c r="E363" s="1744"/>
      <c r="F363" s="1744"/>
      <c r="G363" s="1744"/>
      <c r="H363" s="1744"/>
      <c r="I363" s="1744"/>
      <c r="J363" s="1744"/>
      <c r="K363" s="1744"/>
      <c r="L363" s="1744"/>
      <c r="M363" s="1744"/>
      <c r="N363" s="1744"/>
      <c r="O363" s="1744"/>
      <c r="P363" s="1744"/>
      <c r="Q363" s="1745"/>
      <c r="R363" s="357"/>
      <c r="T363" s="1156"/>
      <c r="U363" s="1157"/>
      <c r="V363" s="1157"/>
      <c r="W363" s="1157"/>
      <c r="X363" s="1157"/>
      <c r="Y363" s="1157"/>
      <c r="Z363" s="1157"/>
      <c r="AA363" s="1158"/>
      <c r="AB363" s="1159"/>
      <c r="AC363" s="1157"/>
      <c r="AD363" s="1157"/>
      <c r="AE363" s="1157"/>
      <c r="AF363" s="1160"/>
    </row>
    <row r="364" spans="2:32" s="357" customFormat="1">
      <c r="B364" s="403"/>
      <c r="C364" s="403"/>
      <c r="F364" s="403"/>
      <c r="G364" s="403"/>
      <c r="H364" s="403"/>
      <c r="I364" s="403"/>
      <c r="S364" s="404" t="s">
        <v>538</v>
      </c>
      <c r="T364" s="1116">
        <f t="shared" ref="T364:AF364" si="12">SUM(T351:T363)</f>
        <v>-327</v>
      </c>
      <c r="U364" s="1117">
        <f t="shared" si="12"/>
        <v>-444</v>
      </c>
      <c r="V364" s="1117">
        <f t="shared" si="12"/>
        <v>-514</v>
      </c>
      <c r="W364" s="1117">
        <f t="shared" si="12"/>
        <v>-445</v>
      </c>
      <c r="X364" s="1117">
        <f t="shared" si="12"/>
        <v>411.8</v>
      </c>
      <c r="Y364" s="1117">
        <f t="shared" si="12"/>
        <v>471.9</v>
      </c>
      <c r="Z364" s="1117">
        <f t="shared" si="12"/>
        <v>608</v>
      </c>
      <c r="AA364" s="1118">
        <f t="shared" si="12"/>
        <v>608</v>
      </c>
      <c r="AB364" s="1119">
        <f t="shared" si="12"/>
        <v>608</v>
      </c>
      <c r="AC364" s="1117">
        <f t="shared" si="12"/>
        <v>608</v>
      </c>
      <c r="AD364" s="1117">
        <f t="shared" si="12"/>
        <v>608</v>
      </c>
      <c r="AE364" s="1117">
        <f t="shared" si="12"/>
        <v>608</v>
      </c>
      <c r="AF364" s="1120">
        <f t="shared" si="12"/>
        <v>608</v>
      </c>
    </row>
    <row r="365" spans="2:32" outlineLevel="1">
      <c r="B365" s="656" t="s">
        <v>287</v>
      </c>
      <c r="C365" s="1732" t="s">
        <v>483</v>
      </c>
      <c r="D365" s="1733"/>
      <c r="E365" s="1733"/>
      <c r="F365" s="1733"/>
      <c r="G365" s="1733"/>
      <c r="H365" s="1733"/>
      <c r="I365" s="1733"/>
      <c r="J365" s="1733"/>
      <c r="K365" s="1733"/>
      <c r="L365" s="1733"/>
      <c r="M365" s="1733"/>
      <c r="N365" s="1733"/>
      <c r="O365" s="1733"/>
      <c r="P365" s="1733"/>
      <c r="Q365" s="1734"/>
      <c r="R365" s="357"/>
      <c r="X365" s="355"/>
      <c r="Y365" s="355"/>
      <c r="Z365" s="355"/>
      <c r="AA365" s="355"/>
      <c r="AB365" s="355"/>
      <c r="AC365" s="355"/>
      <c r="AD365" s="355"/>
      <c r="AE365" s="355"/>
      <c r="AF365" s="355"/>
    </row>
    <row r="366" spans="2:32" outlineLevel="1">
      <c r="B366" s="655" t="s">
        <v>533</v>
      </c>
      <c r="C366" s="1740"/>
      <c r="D366" s="1741"/>
      <c r="E366" s="1741"/>
      <c r="F366" s="1741"/>
      <c r="G366" s="1741"/>
      <c r="H366" s="1741"/>
      <c r="I366" s="1741"/>
      <c r="J366" s="1741"/>
      <c r="K366" s="1741"/>
      <c r="L366" s="1741"/>
      <c r="M366" s="1741"/>
      <c r="N366" s="1741"/>
      <c r="O366" s="1741"/>
      <c r="P366" s="1741"/>
      <c r="Q366" s="1742"/>
      <c r="R366" s="357"/>
      <c r="X366" s="355"/>
      <c r="Y366" s="355"/>
      <c r="Z366" s="355"/>
      <c r="AA366" s="355"/>
      <c r="AB366" s="612"/>
      <c r="AC366" s="355"/>
      <c r="AD366" s="355"/>
      <c r="AE366" s="355"/>
      <c r="AF366" s="355"/>
    </row>
    <row r="367" spans="2:32" outlineLevel="1">
      <c r="B367" s="655" t="s">
        <v>534</v>
      </c>
      <c r="C367" s="1740"/>
      <c r="D367" s="1741"/>
      <c r="E367" s="1741"/>
      <c r="F367" s="1741"/>
      <c r="G367" s="1741"/>
      <c r="H367" s="1741"/>
      <c r="I367" s="1741"/>
      <c r="J367" s="1741"/>
      <c r="K367" s="1741"/>
      <c r="L367" s="1741"/>
      <c r="M367" s="1741"/>
      <c r="N367" s="1741"/>
      <c r="O367" s="1741"/>
      <c r="P367" s="1741"/>
      <c r="Q367" s="1742"/>
      <c r="R367" s="357"/>
      <c r="X367" s="355"/>
      <c r="Y367" s="355"/>
      <c r="Z367" s="355"/>
      <c r="AA367" s="355"/>
      <c r="AB367" s="612"/>
      <c r="AC367" s="355"/>
      <c r="AD367" s="355"/>
      <c r="AE367" s="355"/>
      <c r="AF367" s="355"/>
    </row>
    <row r="368" spans="2:32" outlineLevel="1">
      <c r="B368" s="655" t="s">
        <v>535</v>
      </c>
      <c r="C368" s="1740"/>
      <c r="D368" s="1741"/>
      <c r="E368" s="1741"/>
      <c r="F368" s="1741"/>
      <c r="G368" s="1741"/>
      <c r="H368" s="1741"/>
      <c r="I368" s="1741"/>
      <c r="J368" s="1741"/>
      <c r="K368" s="1741"/>
      <c r="L368" s="1741"/>
      <c r="M368" s="1741"/>
      <c r="N368" s="1741"/>
      <c r="O368" s="1741"/>
      <c r="P368" s="1741"/>
      <c r="Q368" s="1742"/>
      <c r="R368" s="357"/>
      <c r="X368" s="355"/>
      <c r="Y368" s="355"/>
      <c r="Z368" s="355"/>
      <c r="AA368" s="355"/>
      <c r="AB368" s="612"/>
      <c r="AC368" s="355"/>
      <c r="AD368" s="355"/>
      <c r="AE368" s="355"/>
      <c r="AF368" s="355"/>
    </row>
    <row r="369" spans="2:32" outlineLevel="1">
      <c r="B369" s="655" t="s">
        <v>536</v>
      </c>
      <c r="C369" s="1740"/>
      <c r="D369" s="1741"/>
      <c r="E369" s="1741"/>
      <c r="F369" s="1741"/>
      <c r="G369" s="1741"/>
      <c r="H369" s="1741"/>
      <c r="I369" s="1741"/>
      <c r="J369" s="1741"/>
      <c r="K369" s="1741"/>
      <c r="L369" s="1741"/>
      <c r="M369" s="1741"/>
      <c r="N369" s="1741"/>
      <c r="O369" s="1741"/>
      <c r="P369" s="1741"/>
      <c r="Q369" s="1742"/>
      <c r="R369" s="357"/>
      <c r="X369" s="355"/>
      <c r="Y369" s="355"/>
      <c r="Z369" s="355"/>
      <c r="AA369" s="355"/>
      <c r="AB369" s="612"/>
      <c r="AC369" s="355"/>
      <c r="AD369" s="355"/>
      <c r="AE369" s="355"/>
      <c r="AF369" s="355"/>
    </row>
    <row r="370" spans="2:32" outlineLevel="1">
      <c r="B370" s="657" t="s">
        <v>537</v>
      </c>
      <c r="C370" s="1713" t="s">
        <v>401</v>
      </c>
      <c r="D370" s="1714"/>
      <c r="E370" s="1714"/>
      <c r="F370" s="1714"/>
      <c r="G370" s="1714"/>
      <c r="H370" s="1714"/>
      <c r="I370" s="1714"/>
      <c r="J370" s="1714"/>
      <c r="K370" s="1714"/>
      <c r="L370" s="1714"/>
      <c r="M370" s="1714"/>
      <c r="N370" s="1714"/>
      <c r="O370" s="1714"/>
      <c r="P370" s="1714"/>
      <c r="Q370" s="1715"/>
      <c r="R370" s="357"/>
      <c r="X370" s="355"/>
      <c r="Y370" s="355"/>
      <c r="Z370" s="355"/>
      <c r="AA370" s="355"/>
      <c r="AB370" s="612"/>
      <c r="AC370" s="355"/>
      <c r="AD370" s="355"/>
      <c r="AE370" s="355"/>
      <c r="AF370" s="355"/>
    </row>
    <row r="371" spans="2:32">
      <c r="AB371" s="600"/>
    </row>
    <row r="372" spans="2:32" s="357" customFormat="1">
      <c r="B372" s="403"/>
      <c r="C372" s="403"/>
      <c r="S372" s="355"/>
      <c r="AB372" s="612"/>
    </row>
    <row r="373" spans="2:32">
      <c r="B373" s="638" t="s">
        <v>539</v>
      </c>
      <c r="C373" s="638"/>
      <c r="D373" s="405" t="s">
        <v>540</v>
      </c>
      <c r="E373" s="363"/>
      <c r="R373" s="357"/>
      <c r="X373" s="355"/>
      <c r="Y373" s="355"/>
      <c r="Z373" s="355"/>
      <c r="AA373" s="355"/>
      <c r="AB373" s="612"/>
      <c r="AC373" s="355"/>
      <c r="AD373" s="355"/>
      <c r="AE373" s="355"/>
      <c r="AF373" s="355"/>
    </row>
    <row r="374" spans="2:32" ht="25.5" outlineLevel="1">
      <c r="B374" s="656" t="s">
        <v>287</v>
      </c>
      <c r="C374" s="706" t="s">
        <v>762</v>
      </c>
      <c r="D374" s="1735" t="s">
        <v>334</v>
      </c>
      <c r="E374" s="1736"/>
      <c r="F374" s="1736"/>
      <c r="G374" s="1736"/>
      <c r="H374" s="1736"/>
      <c r="I374" s="1736"/>
      <c r="J374" s="1736"/>
      <c r="K374" s="1736"/>
      <c r="L374" s="1736"/>
      <c r="M374" s="1736"/>
      <c r="N374" s="1736"/>
      <c r="O374" s="1736"/>
      <c r="P374" s="1736"/>
      <c r="Q374" s="1737"/>
      <c r="R374" s="357"/>
      <c r="T374" s="463" t="s">
        <v>288</v>
      </c>
      <c r="U374" s="464" t="s">
        <v>288</v>
      </c>
      <c r="V374" s="464" t="s">
        <v>288</v>
      </c>
      <c r="W374" s="464" t="s">
        <v>288</v>
      </c>
      <c r="X374" s="464" t="s">
        <v>288</v>
      </c>
      <c r="Y374" s="464" t="s">
        <v>288</v>
      </c>
      <c r="Z374" s="464" t="s">
        <v>288</v>
      </c>
      <c r="AA374" s="594" t="s">
        <v>288</v>
      </c>
      <c r="AB374" s="617" t="s">
        <v>288</v>
      </c>
      <c r="AC374" s="464" t="s">
        <v>288</v>
      </c>
      <c r="AD374" s="464" t="s">
        <v>288</v>
      </c>
      <c r="AE374" s="464" t="s">
        <v>288</v>
      </c>
      <c r="AF374" s="465" t="s">
        <v>288</v>
      </c>
    </row>
    <row r="375" spans="2:32" outlineLevel="1">
      <c r="B375" s="655" t="s">
        <v>541</v>
      </c>
      <c r="C375" s="672"/>
      <c r="D375" s="1721"/>
      <c r="E375" s="1721"/>
      <c r="F375" s="1721"/>
      <c r="G375" s="1721"/>
      <c r="H375" s="1721"/>
      <c r="I375" s="1721"/>
      <c r="J375" s="1721"/>
      <c r="K375" s="1721"/>
      <c r="L375" s="1721"/>
      <c r="M375" s="1721"/>
      <c r="N375" s="1721"/>
      <c r="O375" s="1721"/>
      <c r="P375" s="1721"/>
      <c r="Q375" s="1722"/>
      <c r="R375" s="357"/>
      <c r="T375" s="1151"/>
      <c r="U375" s="1152"/>
      <c r="V375" s="1152"/>
      <c r="W375" s="1152"/>
      <c r="X375" s="1152"/>
      <c r="Y375" s="1152"/>
      <c r="Z375" s="1152"/>
      <c r="AA375" s="1153"/>
      <c r="AB375" s="1154"/>
      <c r="AC375" s="1152"/>
      <c r="AD375" s="1152"/>
      <c r="AE375" s="1152"/>
      <c r="AF375" s="1155"/>
    </row>
    <row r="376" spans="2:32" outlineLevel="1">
      <c r="B376" s="655" t="s">
        <v>542</v>
      </c>
      <c r="C376" s="672"/>
      <c r="D376" s="1721"/>
      <c r="E376" s="1721"/>
      <c r="F376" s="1721"/>
      <c r="G376" s="1721"/>
      <c r="H376" s="1721"/>
      <c r="I376" s="1721"/>
      <c r="J376" s="1721"/>
      <c r="K376" s="1721"/>
      <c r="L376" s="1721"/>
      <c r="M376" s="1721"/>
      <c r="N376" s="1721"/>
      <c r="O376" s="1721"/>
      <c r="P376" s="1721"/>
      <c r="Q376" s="1722"/>
      <c r="R376" s="357"/>
      <c r="T376" s="1151"/>
      <c r="U376" s="1152"/>
      <c r="V376" s="1152"/>
      <c r="W376" s="1152"/>
      <c r="X376" s="1152"/>
      <c r="Y376" s="1152"/>
      <c r="Z376" s="1152"/>
      <c r="AA376" s="1153"/>
      <c r="AB376" s="1154"/>
      <c r="AC376" s="1152"/>
      <c r="AD376" s="1152"/>
      <c r="AE376" s="1152"/>
      <c r="AF376" s="1155"/>
    </row>
    <row r="377" spans="2:32" outlineLevel="1">
      <c r="B377" s="655" t="s">
        <v>543</v>
      </c>
      <c r="C377" s="672"/>
      <c r="D377" s="1721"/>
      <c r="E377" s="1721"/>
      <c r="F377" s="1721"/>
      <c r="G377" s="1721"/>
      <c r="H377" s="1721"/>
      <c r="I377" s="1721"/>
      <c r="J377" s="1721"/>
      <c r="K377" s="1721"/>
      <c r="L377" s="1721"/>
      <c r="M377" s="1721"/>
      <c r="N377" s="1721"/>
      <c r="O377" s="1721"/>
      <c r="P377" s="1721"/>
      <c r="Q377" s="1722"/>
      <c r="R377" s="357"/>
      <c r="T377" s="1151"/>
      <c r="U377" s="1152"/>
      <c r="V377" s="1152"/>
      <c r="W377" s="1152"/>
      <c r="X377" s="1152"/>
      <c r="Y377" s="1152"/>
      <c r="Z377" s="1152"/>
      <c r="AA377" s="1153"/>
      <c r="AB377" s="1154"/>
      <c r="AC377" s="1152"/>
      <c r="AD377" s="1152"/>
      <c r="AE377" s="1152"/>
      <c r="AF377" s="1155"/>
    </row>
    <row r="378" spans="2:32" outlineLevel="1">
      <c r="B378" s="655" t="s">
        <v>544</v>
      </c>
      <c r="C378" s="672"/>
      <c r="D378" s="1721"/>
      <c r="E378" s="1721"/>
      <c r="F378" s="1721"/>
      <c r="G378" s="1721"/>
      <c r="H378" s="1721"/>
      <c r="I378" s="1721"/>
      <c r="J378" s="1721"/>
      <c r="K378" s="1721"/>
      <c r="L378" s="1721"/>
      <c r="M378" s="1721"/>
      <c r="N378" s="1721"/>
      <c r="O378" s="1721"/>
      <c r="P378" s="1721"/>
      <c r="Q378" s="1722"/>
      <c r="R378" s="357"/>
      <c r="T378" s="1151"/>
      <c r="U378" s="1152"/>
      <c r="V378" s="1152"/>
      <c r="W378" s="1152"/>
      <c r="X378" s="1152"/>
      <c r="Y378" s="1152"/>
      <c r="Z378" s="1152"/>
      <c r="AA378" s="1153"/>
      <c r="AB378" s="1154"/>
      <c r="AC378" s="1152"/>
      <c r="AD378" s="1152"/>
      <c r="AE378" s="1152"/>
      <c r="AF378" s="1155"/>
    </row>
    <row r="379" spans="2:32" outlineLevel="1">
      <c r="B379" s="657" t="s">
        <v>545</v>
      </c>
      <c r="C379" s="1713" t="s">
        <v>401</v>
      </c>
      <c r="D379" s="1714"/>
      <c r="E379" s="1714"/>
      <c r="F379" s="1714"/>
      <c r="G379" s="1714"/>
      <c r="H379" s="1714"/>
      <c r="I379" s="1714"/>
      <c r="J379" s="1714"/>
      <c r="K379" s="1714"/>
      <c r="L379" s="1714"/>
      <c r="M379" s="1714"/>
      <c r="N379" s="1714"/>
      <c r="O379" s="1714"/>
      <c r="P379" s="1714"/>
      <c r="Q379" s="1715"/>
      <c r="R379" s="357"/>
      <c r="T379" s="1156"/>
      <c r="U379" s="1157"/>
      <c r="V379" s="1157"/>
      <c r="W379" s="1157"/>
      <c r="X379" s="1157"/>
      <c r="Y379" s="1157"/>
      <c r="Z379" s="1157"/>
      <c r="AA379" s="1158"/>
      <c r="AB379" s="1159"/>
      <c r="AC379" s="1157"/>
      <c r="AD379" s="1157"/>
      <c r="AE379" s="1157"/>
      <c r="AF379" s="1160"/>
    </row>
    <row r="380" spans="2:32" s="357" customFormat="1">
      <c r="B380" s="403"/>
      <c r="C380" s="1732"/>
      <c r="D380" s="1733"/>
      <c r="E380" s="1733"/>
      <c r="F380" s="1733"/>
      <c r="G380" s="1733"/>
      <c r="H380" s="1733"/>
      <c r="I380" s="1733"/>
      <c r="J380" s="1733"/>
      <c r="K380" s="1733"/>
      <c r="L380" s="1733"/>
      <c r="M380" s="1733"/>
      <c r="N380" s="1733"/>
      <c r="O380" s="1733"/>
      <c r="P380" s="1733"/>
      <c r="Q380" s="1734"/>
      <c r="R380" s="357" t="s">
        <v>529</v>
      </c>
      <c r="S380" s="404" t="s">
        <v>546</v>
      </c>
      <c r="T380" s="1525">
        <f t="shared" ref="T380:AF380" si="13">SUM(T375:T379)</f>
        <v>0</v>
      </c>
      <c r="U380" s="1526">
        <f t="shared" si="13"/>
        <v>0</v>
      </c>
      <c r="V380" s="1526">
        <f t="shared" si="13"/>
        <v>0</v>
      </c>
      <c r="W380" s="1526">
        <f t="shared" si="13"/>
        <v>0</v>
      </c>
      <c r="X380" s="1526">
        <f t="shared" si="13"/>
        <v>0</v>
      </c>
      <c r="Y380" s="1526">
        <f t="shared" si="13"/>
        <v>0</v>
      </c>
      <c r="Z380" s="1526">
        <f t="shared" si="13"/>
        <v>0</v>
      </c>
      <c r="AA380" s="1529">
        <f t="shared" si="13"/>
        <v>0</v>
      </c>
      <c r="AB380" s="1527">
        <f t="shared" si="13"/>
        <v>0</v>
      </c>
      <c r="AC380" s="1526">
        <f t="shared" si="13"/>
        <v>0</v>
      </c>
      <c r="AD380" s="1526">
        <f t="shared" si="13"/>
        <v>0</v>
      </c>
      <c r="AE380" s="1526">
        <f t="shared" si="13"/>
        <v>0</v>
      </c>
      <c r="AF380" s="1528">
        <f t="shared" si="13"/>
        <v>0</v>
      </c>
    </row>
    <row r="381" spans="2:32" outlineLevel="1">
      <c r="B381" s="656" t="s">
        <v>287</v>
      </c>
      <c r="C381" s="1732" t="s">
        <v>483</v>
      </c>
      <c r="D381" s="1733"/>
      <c r="E381" s="1733"/>
      <c r="F381" s="1733"/>
      <c r="G381" s="1733"/>
      <c r="H381" s="1733"/>
      <c r="I381" s="1733"/>
      <c r="J381" s="1733"/>
      <c r="K381" s="1733"/>
      <c r="L381" s="1733"/>
      <c r="M381" s="1733"/>
      <c r="N381" s="1733"/>
      <c r="O381" s="1733"/>
      <c r="P381" s="1733"/>
      <c r="Q381" s="1734"/>
      <c r="R381" s="357"/>
      <c r="X381" s="355"/>
      <c r="Y381" s="355"/>
      <c r="Z381" s="355"/>
      <c r="AA381" s="355"/>
      <c r="AB381" s="612"/>
      <c r="AC381" s="355"/>
      <c r="AD381" s="355"/>
      <c r="AE381" s="355"/>
      <c r="AF381" s="355"/>
    </row>
    <row r="382" spans="2:32" outlineLevel="1">
      <c r="B382" s="655" t="s">
        <v>541</v>
      </c>
      <c r="C382" s="1740"/>
      <c r="D382" s="1741"/>
      <c r="E382" s="1741"/>
      <c r="F382" s="1741"/>
      <c r="G382" s="1741"/>
      <c r="H382" s="1741"/>
      <c r="I382" s="1741"/>
      <c r="J382" s="1741"/>
      <c r="K382" s="1741"/>
      <c r="L382" s="1741"/>
      <c r="M382" s="1741"/>
      <c r="N382" s="1741"/>
      <c r="O382" s="1741"/>
      <c r="P382" s="1741"/>
      <c r="Q382" s="1742"/>
      <c r="R382" s="357"/>
      <c r="X382" s="355"/>
      <c r="Y382" s="355"/>
      <c r="Z382" s="355"/>
      <c r="AA382" s="355"/>
      <c r="AB382" s="612"/>
      <c r="AC382" s="355"/>
      <c r="AD382" s="355"/>
      <c r="AE382" s="355"/>
      <c r="AF382" s="355"/>
    </row>
    <row r="383" spans="2:32" outlineLevel="1">
      <c r="B383" s="655" t="s">
        <v>542</v>
      </c>
      <c r="C383" s="1740"/>
      <c r="D383" s="1741"/>
      <c r="E383" s="1741"/>
      <c r="F383" s="1741"/>
      <c r="G383" s="1741"/>
      <c r="H383" s="1741"/>
      <c r="I383" s="1741"/>
      <c r="J383" s="1741"/>
      <c r="K383" s="1741"/>
      <c r="L383" s="1741"/>
      <c r="M383" s="1741"/>
      <c r="N383" s="1741"/>
      <c r="O383" s="1741"/>
      <c r="P383" s="1741"/>
      <c r="Q383" s="1742"/>
      <c r="R383" s="357"/>
      <c r="X383" s="355"/>
      <c r="Y383" s="355"/>
      <c r="Z383" s="355"/>
      <c r="AA383" s="355"/>
      <c r="AB383" s="612"/>
      <c r="AC383" s="355"/>
      <c r="AD383" s="355"/>
      <c r="AE383" s="355"/>
      <c r="AF383" s="355"/>
    </row>
    <row r="384" spans="2:32" outlineLevel="1">
      <c r="B384" s="655" t="s">
        <v>543</v>
      </c>
      <c r="C384" s="1740"/>
      <c r="D384" s="1741"/>
      <c r="E384" s="1741"/>
      <c r="F384" s="1741"/>
      <c r="G384" s="1741"/>
      <c r="H384" s="1741"/>
      <c r="I384" s="1741"/>
      <c r="J384" s="1741"/>
      <c r="K384" s="1741"/>
      <c r="L384" s="1741"/>
      <c r="M384" s="1741"/>
      <c r="N384" s="1741"/>
      <c r="O384" s="1741"/>
      <c r="P384" s="1741"/>
      <c r="Q384" s="1742"/>
      <c r="R384" s="357"/>
      <c r="X384" s="355"/>
      <c r="Y384" s="355"/>
      <c r="Z384" s="355"/>
      <c r="AA384" s="355"/>
      <c r="AB384" s="612"/>
      <c r="AC384" s="355"/>
      <c r="AD384" s="355"/>
      <c r="AE384" s="355"/>
      <c r="AF384" s="355"/>
    </row>
    <row r="385" spans="2:32" outlineLevel="1">
      <c r="B385" s="655" t="s">
        <v>544</v>
      </c>
      <c r="C385" s="1740"/>
      <c r="D385" s="1741"/>
      <c r="E385" s="1741"/>
      <c r="F385" s="1741"/>
      <c r="G385" s="1741"/>
      <c r="H385" s="1741"/>
      <c r="I385" s="1741"/>
      <c r="J385" s="1741"/>
      <c r="K385" s="1741"/>
      <c r="L385" s="1741"/>
      <c r="M385" s="1741"/>
      <c r="N385" s="1741"/>
      <c r="O385" s="1741"/>
      <c r="P385" s="1741"/>
      <c r="Q385" s="1742"/>
      <c r="R385" s="357"/>
      <c r="X385" s="355"/>
      <c r="Y385" s="355"/>
      <c r="Z385" s="355"/>
      <c r="AA385" s="355"/>
      <c r="AB385" s="612"/>
      <c r="AC385" s="355"/>
      <c r="AD385" s="355"/>
      <c r="AE385" s="355"/>
      <c r="AF385" s="355"/>
    </row>
    <row r="386" spans="2:32" outlineLevel="1">
      <c r="B386" s="657" t="s">
        <v>545</v>
      </c>
      <c r="C386" s="1713" t="s">
        <v>401</v>
      </c>
      <c r="D386" s="1714"/>
      <c r="E386" s="1714"/>
      <c r="F386" s="1714"/>
      <c r="G386" s="1714"/>
      <c r="H386" s="1714"/>
      <c r="I386" s="1714"/>
      <c r="J386" s="1714"/>
      <c r="K386" s="1714"/>
      <c r="L386" s="1714"/>
      <c r="M386" s="1714"/>
      <c r="N386" s="1714"/>
      <c r="O386" s="1714"/>
      <c r="P386" s="1714"/>
      <c r="Q386" s="1715"/>
      <c r="R386" s="357"/>
      <c r="X386" s="355"/>
      <c r="Y386" s="355"/>
      <c r="Z386" s="355"/>
      <c r="AA386" s="355"/>
      <c r="AB386" s="612"/>
      <c r="AC386" s="355"/>
      <c r="AD386" s="355"/>
      <c r="AE386" s="355"/>
      <c r="AF386" s="355"/>
    </row>
    <row r="387" spans="2:32">
      <c r="AB387" s="600"/>
    </row>
    <row r="388" spans="2:32" s="357" customFormat="1">
      <c r="B388" s="403"/>
      <c r="C388" s="403"/>
      <c r="F388" s="403"/>
      <c r="G388" s="403"/>
      <c r="H388" s="403"/>
      <c r="I388" s="403"/>
      <c r="S388" s="355"/>
      <c r="AB388" s="612"/>
    </row>
    <row r="389" spans="2:32" s="357" customFormat="1">
      <c r="B389" s="403"/>
      <c r="C389" s="403"/>
      <c r="S389" s="406" t="s">
        <v>8</v>
      </c>
      <c r="T389" s="1116">
        <f t="shared" ref="T389:AF389" si="14">T21 + T86 + T101 + T116 + T131 + T147 + T168 + T272 + T299 + T322 +T340 + T364 + T380</f>
        <v>8440</v>
      </c>
      <c r="U389" s="1117">
        <f t="shared" si="14"/>
        <v>8520</v>
      </c>
      <c r="V389" s="1117">
        <f t="shared" si="14"/>
        <v>8452</v>
      </c>
      <c r="W389" s="1117">
        <f t="shared" si="14"/>
        <v>3185</v>
      </c>
      <c r="X389" s="1117">
        <f t="shared" si="14"/>
        <v>2819.3555416542649</v>
      </c>
      <c r="Y389" s="1117">
        <f t="shared" si="14"/>
        <v>3009.8</v>
      </c>
      <c r="Z389" s="1117">
        <f t="shared" si="14"/>
        <v>3975.4</v>
      </c>
      <c r="AA389" s="1118">
        <f t="shared" si="14"/>
        <v>4066.1034118140292</v>
      </c>
      <c r="AB389" s="1119">
        <f t="shared" si="14"/>
        <v>4183.5129325081853</v>
      </c>
      <c r="AC389" s="1117">
        <f t="shared" si="14"/>
        <v>3446.4343433307145</v>
      </c>
      <c r="AD389" s="1117">
        <f t="shared" si="14"/>
        <v>3522.9257781667734</v>
      </c>
      <c r="AE389" s="1117">
        <f t="shared" si="14"/>
        <v>3506.8634096550395</v>
      </c>
      <c r="AF389" s="1120">
        <f t="shared" si="14"/>
        <v>3567.2265862809386</v>
      </c>
    </row>
    <row r="390" spans="2:32" s="357" customFormat="1">
      <c r="B390" s="403"/>
      <c r="C390" s="403"/>
    </row>
    <row r="391" spans="2:32" s="361" customFormat="1" ht="15">
      <c r="B391" s="636" t="s">
        <v>547</v>
      </c>
      <c r="C391" s="636"/>
      <c r="D391" s="350"/>
      <c r="E391" s="350"/>
      <c r="F391" s="350"/>
      <c r="G391" s="350"/>
      <c r="H391" s="350"/>
      <c r="I391" s="350"/>
      <c r="J391" s="350"/>
      <c r="K391" s="350"/>
      <c r="L391" s="350"/>
      <c r="M391" s="350"/>
      <c r="N391" s="350"/>
      <c r="O391" s="350"/>
      <c r="P391" s="350"/>
      <c r="Q391" s="350"/>
      <c r="S391" s="355"/>
      <c r="AB391" s="619"/>
    </row>
    <row r="392" spans="2:32">
      <c r="AB392" s="600"/>
    </row>
    <row r="393" spans="2:32">
      <c r="D393" s="379" t="s">
        <v>548</v>
      </c>
      <c r="E393" s="379"/>
      <c r="F393" s="381"/>
      <c r="G393" s="381"/>
      <c r="H393" s="381"/>
      <c r="I393" s="381"/>
      <c r="J393" s="381"/>
      <c r="K393" s="381"/>
      <c r="L393" s="381"/>
      <c r="M393" s="381"/>
      <c r="N393" s="381"/>
      <c r="O393" s="381"/>
      <c r="P393" s="381"/>
      <c r="Q393" s="381"/>
      <c r="R393" s="381"/>
      <c r="T393" s="381"/>
      <c r="AB393" s="600"/>
    </row>
    <row r="394" spans="2:32">
      <c r="B394" s="638" t="s">
        <v>394</v>
      </c>
      <c r="C394" s="638"/>
      <c r="D394" s="1723"/>
      <c r="E394" s="1724"/>
      <c r="F394" s="1724"/>
      <c r="G394" s="1724"/>
      <c r="H394" s="1724"/>
      <c r="I394" s="1724"/>
      <c r="J394" s="1724"/>
      <c r="K394" s="1724"/>
      <c r="L394" s="1724"/>
      <c r="M394" s="1724"/>
      <c r="N394" s="1724"/>
      <c r="O394" s="1724"/>
      <c r="P394" s="1724"/>
      <c r="Q394" s="1725"/>
      <c r="R394" s="381"/>
      <c r="T394" s="381"/>
      <c r="AB394" s="600"/>
    </row>
    <row r="395" spans="2:32">
      <c r="B395" s="638" t="s">
        <v>283</v>
      </c>
      <c r="C395" s="638"/>
      <c r="D395" s="1723"/>
      <c r="E395" s="1724"/>
      <c r="F395" s="1724"/>
      <c r="G395" s="1724"/>
      <c r="H395" s="1724"/>
      <c r="I395" s="1724"/>
      <c r="J395" s="1724"/>
      <c r="K395" s="1724"/>
      <c r="L395" s="1724"/>
      <c r="M395" s="1724"/>
      <c r="N395" s="1724"/>
      <c r="O395" s="1724"/>
      <c r="P395" s="1724"/>
      <c r="Q395" s="1725"/>
      <c r="R395" s="381"/>
      <c r="T395" s="381"/>
      <c r="AB395" s="600"/>
    </row>
    <row r="396" spans="2:32">
      <c r="B396" s="638" t="s">
        <v>309</v>
      </c>
      <c r="C396" s="638"/>
      <c r="D396" s="1723"/>
      <c r="E396" s="1724"/>
      <c r="F396" s="1724"/>
      <c r="G396" s="1724"/>
      <c r="H396" s="1724"/>
      <c r="I396" s="1724"/>
      <c r="J396" s="1724"/>
      <c r="K396" s="1724"/>
      <c r="L396" s="1724"/>
      <c r="M396" s="1724"/>
      <c r="N396" s="1724"/>
      <c r="O396" s="1724"/>
      <c r="P396" s="1724"/>
      <c r="Q396" s="1725"/>
      <c r="R396" s="381"/>
      <c r="T396" s="381"/>
      <c r="AB396" s="600"/>
    </row>
    <row r="397" spans="2:32">
      <c r="B397" s="638" t="s">
        <v>320</v>
      </c>
      <c r="C397" s="638"/>
      <c r="D397" s="1723"/>
      <c r="E397" s="1724"/>
      <c r="F397" s="1724"/>
      <c r="G397" s="1724"/>
      <c r="H397" s="1724"/>
      <c r="I397" s="1724"/>
      <c r="J397" s="1724"/>
      <c r="K397" s="1724"/>
      <c r="L397" s="1724"/>
      <c r="M397" s="1724"/>
      <c r="N397" s="1724"/>
      <c r="O397" s="1724"/>
      <c r="P397" s="1724"/>
      <c r="Q397" s="1725"/>
      <c r="R397" s="381"/>
      <c r="T397" s="381"/>
      <c r="AB397" s="600"/>
    </row>
    <row r="398" spans="2:32">
      <c r="B398" s="638" t="s">
        <v>331</v>
      </c>
      <c r="C398" s="638"/>
      <c r="D398" s="1723"/>
      <c r="E398" s="1724"/>
      <c r="F398" s="1724"/>
      <c r="G398" s="1724"/>
      <c r="H398" s="1724"/>
      <c r="I398" s="1724"/>
      <c r="J398" s="1724"/>
      <c r="K398" s="1724"/>
      <c r="L398" s="1724"/>
      <c r="M398" s="1724"/>
      <c r="N398" s="1724"/>
      <c r="O398" s="1724"/>
      <c r="P398" s="1724"/>
      <c r="Q398" s="1725"/>
      <c r="R398" s="381"/>
      <c r="T398" s="381"/>
      <c r="AB398" s="600"/>
    </row>
    <row r="399" spans="2:32">
      <c r="B399" s="638" t="s">
        <v>442</v>
      </c>
      <c r="C399" s="638"/>
      <c r="D399" s="1723"/>
      <c r="E399" s="1724"/>
      <c r="F399" s="1724"/>
      <c r="G399" s="1724"/>
      <c r="H399" s="1724"/>
      <c r="I399" s="1724"/>
      <c r="J399" s="1724"/>
      <c r="K399" s="1724"/>
      <c r="L399" s="1724"/>
      <c r="M399" s="1724"/>
      <c r="N399" s="1724"/>
      <c r="O399" s="1724"/>
      <c r="P399" s="1724"/>
      <c r="Q399" s="1725"/>
      <c r="R399" s="381"/>
      <c r="T399" s="381"/>
      <c r="AB399" s="600"/>
    </row>
    <row r="400" spans="2:32">
      <c r="B400" s="638" t="s">
        <v>457</v>
      </c>
      <c r="C400" s="638"/>
      <c r="D400" s="1723"/>
      <c r="E400" s="1724"/>
      <c r="F400" s="1724"/>
      <c r="G400" s="1724"/>
      <c r="H400" s="1724"/>
      <c r="I400" s="1724"/>
      <c r="J400" s="1724"/>
      <c r="K400" s="1724"/>
      <c r="L400" s="1724"/>
      <c r="M400" s="1724"/>
      <c r="N400" s="1724"/>
      <c r="O400" s="1724"/>
      <c r="P400" s="1724"/>
      <c r="Q400" s="1725"/>
      <c r="R400" s="381"/>
      <c r="T400" s="381"/>
      <c r="AB400" s="600"/>
    </row>
    <row r="401" spans="2:32">
      <c r="B401" s="638" t="s">
        <v>485</v>
      </c>
      <c r="C401" s="638"/>
      <c r="D401" s="1723"/>
      <c r="E401" s="1724"/>
      <c r="F401" s="1724"/>
      <c r="G401" s="1724"/>
      <c r="H401" s="1724"/>
      <c r="I401" s="1724"/>
      <c r="J401" s="1724"/>
      <c r="K401" s="1724"/>
      <c r="L401" s="1724"/>
      <c r="M401" s="1724"/>
      <c r="N401" s="1724"/>
      <c r="O401" s="1724"/>
      <c r="P401" s="1724"/>
      <c r="Q401" s="1725"/>
      <c r="R401" s="381"/>
      <c r="T401" s="381"/>
      <c r="AB401" s="600"/>
    </row>
    <row r="402" spans="2:32">
      <c r="B402" s="638" t="s">
        <v>498</v>
      </c>
      <c r="C402" s="638"/>
      <c r="D402" s="1723"/>
      <c r="E402" s="1724"/>
      <c r="F402" s="1724"/>
      <c r="G402" s="1724"/>
      <c r="H402" s="1724"/>
      <c r="I402" s="1724"/>
      <c r="J402" s="1724"/>
      <c r="K402" s="1724"/>
      <c r="L402" s="1724"/>
      <c r="M402" s="1724"/>
      <c r="N402" s="1724"/>
      <c r="O402" s="1724"/>
      <c r="P402" s="1724"/>
      <c r="Q402" s="1725"/>
      <c r="R402" s="381"/>
      <c r="T402" s="381"/>
      <c r="AB402" s="600"/>
    </row>
    <row r="403" spans="2:32">
      <c r="B403" s="638" t="s">
        <v>511</v>
      </c>
      <c r="C403" s="638"/>
      <c r="D403" s="1723"/>
      <c r="E403" s="1724"/>
      <c r="F403" s="1724"/>
      <c r="G403" s="1724"/>
      <c r="H403" s="1724"/>
      <c r="I403" s="1724"/>
      <c r="J403" s="1724"/>
      <c r="K403" s="1724"/>
      <c r="L403" s="1724"/>
      <c r="M403" s="1724"/>
      <c r="N403" s="1724"/>
      <c r="O403" s="1724"/>
      <c r="P403" s="1724"/>
      <c r="Q403" s="1725"/>
      <c r="R403" s="381"/>
      <c r="T403" s="381"/>
      <c r="AB403" s="600"/>
    </row>
    <row r="404" spans="2:32">
      <c r="B404" s="638" t="s">
        <v>520</v>
      </c>
      <c r="C404" s="638"/>
      <c r="D404" s="1723"/>
      <c r="E404" s="1724"/>
      <c r="F404" s="1724"/>
      <c r="G404" s="1724"/>
      <c r="H404" s="1724"/>
      <c r="I404" s="1724"/>
      <c r="J404" s="1724"/>
      <c r="K404" s="1724"/>
      <c r="L404" s="1724"/>
      <c r="M404" s="1724"/>
      <c r="N404" s="1724"/>
      <c r="O404" s="1724"/>
      <c r="P404" s="1724"/>
      <c r="Q404" s="1725"/>
      <c r="R404" s="381"/>
      <c r="T404" s="381"/>
      <c r="AB404" s="600"/>
    </row>
    <row r="405" spans="2:32">
      <c r="B405" s="638" t="s">
        <v>531</v>
      </c>
      <c r="C405" s="638"/>
      <c r="D405" s="1723"/>
      <c r="E405" s="1724"/>
      <c r="F405" s="1724"/>
      <c r="G405" s="1724"/>
      <c r="H405" s="1724"/>
      <c r="I405" s="1724"/>
      <c r="J405" s="1724"/>
      <c r="K405" s="1724"/>
      <c r="L405" s="1724"/>
      <c r="M405" s="1724"/>
      <c r="N405" s="1724"/>
      <c r="O405" s="1724"/>
      <c r="P405" s="1724"/>
      <c r="Q405" s="1725"/>
      <c r="R405" s="381"/>
      <c r="T405" s="381"/>
      <c r="AB405" s="600"/>
    </row>
    <row r="406" spans="2:32">
      <c r="B406" s="638" t="s">
        <v>539</v>
      </c>
      <c r="C406" s="638"/>
      <c r="D406" s="1723"/>
      <c r="E406" s="1724"/>
      <c r="F406" s="1724"/>
      <c r="G406" s="1724"/>
      <c r="H406" s="1724"/>
      <c r="I406" s="1724"/>
      <c r="J406" s="1724"/>
      <c r="K406" s="1724"/>
      <c r="L406" s="1724"/>
      <c r="M406" s="1724"/>
      <c r="N406" s="1724"/>
      <c r="O406" s="1724"/>
      <c r="P406" s="1724"/>
      <c r="Q406" s="1725"/>
      <c r="R406" s="381"/>
      <c r="T406" s="381"/>
      <c r="AB406" s="600"/>
    </row>
    <row r="407" spans="2:32">
      <c r="AB407" s="600"/>
    </row>
    <row r="408" spans="2:32" s="361" customFormat="1">
      <c r="B408" s="639"/>
      <c r="C408" s="639"/>
      <c r="D408" s="379" t="s">
        <v>124</v>
      </c>
      <c r="E408" s="379"/>
      <c r="F408"/>
      <c r="G408"/>
      <c r="H408"/>
      <c r="I408"/>
      <c r="J408"/>
      <c r="K408"/>
      <c r="L408"/>
      <c r="M408"/>
      <c r="N408"/>
      <c r="O408"/>
      <c r="P408"/>
      <c r="Q408"/>
      <c r="R408"/>
      <c r="S408" s="355"/>
      <c r="T408" s="463" t="s">
        <v>288</v>
      </c>
      <c r="U408" s="464" t="s">
        <v>288</v>
      </c>
      <c r="V408" s="464" t="s">
        <v>288</v>
      </c>
      <c r="W408" s="464" t="s">
        <v>288</v>
      </c>
      <c r="X408" s="464" t="s">
        <v>288</v>
      </c>
      <c r="Y408" s="464" t="s">
        <v>288</v>
      </c>
      <c r="Z408" s="464" t="s">
        <v>288</v>
      </c>
      <c r="AA408" s="594" t="s">
        <v>288</v>
      </c>
      <c r="AB408" s="617" t="s">
        <v>288</v>
      </c>
      <c r="AC408" s="464" t="s">
        <v>288</v>
      </c>
      <c r="AD408" s="464" t="s">
        <v>288</v>
      </c>
      <c r="AE408" s="464" t="s">
        <v>288</v>
      </c>
      <c r="AF408" s="465" t="s">
        <v>288</v>
      </c>
    </row>
    <row r="409" spans="2:32" s="361" customFormat="1">
      <c r="B409" s="639"/>
      <c r="C409" s="639"/>
      <c r="D409" s="1717" t="s">
        <v>8</v>
      </c>
      <c r="E409" s="1717"/>
      <c r="F409" s="1717"/>
      <c r="G409" s="1717"/>
      <c r="H409" s="1717"/>
      <c r="I409" s="1717"/>
      <c r="J409" s="1717"/>
      <c r="K409" s="1717"/>
      <c r="L409" s="1717"/>
      <c r="M409" s="1717"/>
      <c r="N409" s="1717"/>
      <c r="O409" s="1717"/>
      <c r="P409" s="1717"/>
      <c r="Q409" s="1717"/>
      <c r="R409" s="1717"/>
      <c r="S409" s="355"/>
      <c r="T409" s="1161">
        <f t="shared" ref="T409:AF409" si="15">T389</f>
        <v>8440</v>
      </c>
      <c r="U409" s="1162">
        <f t="shared" si="15"/>
        <v>8520</v>
      </c>
      <c r="V409" s="1162">
        <f t="shared" si="15"/>
        <v>8452</v>
      </c>
      <c r="W409" s="1162">
        <f t="shared" si="15"/>
        <v>3185</v>
      </c>
      <c r="X409" s="1162">
        <f t="shared" si="15"/>
        <v>2819.3555416542649</v>
      </c>
      <c r="Y409" s="1162">
        <f t="shared" si="15"/>
        <v>3009.8</v>
      </c>
      <c r="Z409" s="1162">
        <f t="shared" si="15"/>
        <v>3975.4</v>
      </c>
      <c r="AA409" s="1163">
        <f t="shared" si="15"/>
        <v>4066.1034118140292</v>
      </c>
      <c r="AB409" s="1164">
        <f t="shared" si="15"/>
        <v>4183.5129325081853</v>
      </c>
      <c r="AC409" s="1162">
        <f t="shared" si="15"/>
        <v>3446.4343433307145</v>
      </c>
      <c r="AD409" s="1162">
        <f t="shared" si="15"/>
        <v>3522.9257781667734</v>
      </c>
      <c r="AE409" s="1162">
        <f t="shared" si="15"/>
        <v>3506.8634096550395</v>
      </c>
      <c r="AF409" s="1165">
        <f t="shared" si="15"/>
        <v>3567.2265862809386</v>
      </c>
    </row>
    <row r="410" spans="2:32" s="361" customFormat="1">
      <c r="B410" s="639"/>
      <c r="C410" s="639"/>
      <c r="D410" s="1717" t="s">
        <v>817</v>
      </c>
      <c r="E410" s="1717"/>
      <c r="F410" s="1717"/>
      <c r="G410" s="1717"/>
      <c r="H410" s="1717"/>
      <c r="I410" s="1717"/>
      <c r="J410" s="1717"/>
      <c r="K410" s="1717"/>
      <c r="L410" s="1717"/>
      <c r="M410" s="1717"/>
      <c r="N410" s="1717"/>
      <c r="O410" s="1717"/>
      <c r="P410" s="1717"/>
      <c r="Q410" s="1717"/>
      <c r="R410" s="1717"/>
      <c r="S410" s="355"/>
      <c r="T410" s="1141"/>
      <c r="U410" s="1141"/>
      <c r="V410" s="1141"/>
      <c r="W410" s="1141"/>
      <c r="X410" s="1141"/>
      <c r="Y410" s="1141"/>
      <c r="Z410" s="1141"/>
      <c r="AA410" s="1141"/>
      <c r="AB410" s="1141"/>
      <c r="AC410" s="1141"/>
      <c r="AD410" s="1141"/>
      <c r="AE410" s="1141"/>
      <c r="AF410" s="1578"/>
    </row>
    <row r="411" spans="2:32" s="361" customFormat="1" ht="12.75" customHeight="1">
      <c r="B411" s="639"/>
      <c r="C411" s="639"/>
      <c r="D411" s="1717" t="s">
        <v>9</v>
      </c>
      <c r="E411" s="1717"/>
      <c r="F411" s="1717"/>
      <c r="G411" s="1717"/>
      <c r="H411" s="1717"/>
      <c r="I411" s="1717"/>
      <c r="J411" s="1717"/>
      <c r="K411" s="1717"/>
      <c r="L411" s="1717"/>
      <c r="M411" s="1717"/>
      <c r="N411" s="1717"/>
      <c r="O411" s="1717"/>
      <c r="P411" s="1717"/>
      <c r="Q411" s="1717"/>
      <c r="R411" s="1717"/>
      <c r="S411" s="355"/>
      <c r="T411" s="1141"/>
      <c r="U411" s="1142"/>
      <c r="V411" s="1142"/>
      <c r="W411" s="1142"/>
      <c r="X411" s="1142"/>
      <c r="Y411" s="1142"/>
      <c r="Z411" s="1142"/>
      <c r="AA411" s="1143"/>
      <c r="AB411" s="1144"/>
      <c r="AC411" s="1142"/>
      <c r="AD411" s="1142"/>
      <c r="AE411" s="1142"/>
      <c r="AF411" s="1145"/>
    </row>
    <row r="412" spans="2:32" s="361" customFormat="1" ht="12.75" customHeight="1">
      <c r="B412" s="639"/>
      <c r="C412" s="639"/>
      <c r="D412" s="1717" t="s">
        <v>10</v>
      </c>
      <c r="E412" s="1717"/>
      <c r="F412" s="1717"/>
      <c r="G412" s="1717"/>
      <c r="H412" s="1717"/>
      <c r="I412" s="1717"/>
      <c r="J412" s="1717"/>
      <c r="K412" s="1717"/>
      <c r="L412" s="1717"/>
      <c r="M412" s="1717"/>
      <c r="N412" s="1717"/>
      <c r="O412" s="1717"/>
      <c r="P412" s="1717"/>
      <c r="Q412" s="1717"/>
      <c r="R412" s="1717"/>
      <c r="S412" s="355"/>
      <c r="T412" s="1141"/>
      <c r="U412" s="1142"/>
      <c r="V412" s="1142"/>
      <c r="W412" s="1142"/>
      <c r="X412" s="1142"/>
      <c r="Y412" s="1142"/>
      <c r="Z412" s="1142"/>
      <c r="AA412" s="1143"/>
      <c r="AB412" s="1144"/>
      <c r="AC412" s="1142"/>
      <c r="AD412" s="1142"/>
      <c r="AE412" s="1142"/>
      <c r="AF412" s="1145"/>
    </row>
    <row r="413" spans="2:32" s="361" customFormat="1" ht="12.75" customHeight="1">
      <c r="B413" s="639"/>
      <c r="C413" s="639"/>
      <c r="D413" s="1678" t="s">
        <v>11</v>
      </c>
      <c r="E413" s="1678"/>
      <c r="F413" s="1678"/>
      <c r="G413" s="1678"/>
      <c r="H413" s="1678"/>
      <c r="I413" s="1678"/>
      <c r="J413" s="1678"/>
      <c r="K413" s="1678"/>
      <c r="L413" s="1678"/>
      <c r="M413" s="1678"/>
      <c r="N413" s="1678"/>
      <c r="O413" s="1678"/>
      <c r="P413" s="1678"/>
      <c r="Q413" s="1678"/>
      <c r="R413" s="1678"/>
      <c r="S413" s="355"/>
      <c r="T413" s="1141"/>
      <c r="U413" s="1142"/>
      <c r="V413" s="1142"/>
      <c r="W413" s="1142"/>
      <c r="X413" s="1142"/>
      <c r="Y413" s="1142"/>
      <c r="Z413" s="1142"/>
      <c r="AA413" s="1143"/>
      <c r="AB413" s="1144"/>
      <c r="AC413" s="1142"/>
      <c r="AD413" s="1142"/>
      <c r="AE413" s="1142"/>
      <c r="AF413" s="1145"/>
    </row>
    <row r="414" spans="2:32" s="361" customFormat="1" ht="12.75" customHeight="1">
      <c r="B414" s="639"/>
      <c r="C414" s="639"/>
      <c r="D414" s="1703" t="s">
        <v>1424</v>
      </c>
      <c r="E414" s="1704"/>
      <c r="F414" s="1704"/>
      <c r="G414" s="1704"/>
      <c r="H414" s="1704"/>
      <c r="I414" s="1704"/>
      <c r="J414" s="1704"/>
      <c r="K414" s="1704"/>
      <c r="L414" s="1704"/>
      <c r="M414" s="1704"/>
      <c r="N414" s="1704"/>
      <c r="O414" s="1704"/>
      <c r="P414" s="1704"/>
      <c r="Q414" s="1704"/>
      <c r="R414" s="1705"/>
      <c r="S414" s="355"/>
      <c r="T414" s="1141">
        <v>-5006.1000000000004</v>
      </c>
      <c r="U414" s="1141">
        <v>-4972.3</v>
      </c>
      <c r="V414" s="1141">
        <v>-4937</v>
      </c>
      <c r="W414" s="1530">
        <v>0</v>
      </c>
      <c r="X414" s="1530">
        <v>0</v>
      </c>
      <c r="Y414" s="1530">
        <v>0</v>
      </c>
      <c r="Z414" s="1530">
        <v>0</v>
      </c>
      <c r="AA414" s="1530">
        <v>0</v>
      </c>
      <c r="AB414" s="1530">
        <v>0</v>
      </c>
      <c r="AC414" s="1530">
        <v>0</v>
      </c>
      <c r="AD414" s="1530">
        <v>0</v>
      </c>
      <c r="AE414" s="1530">
        <v>0</v>
      </c>
      <c r="AF414" s="1579">
        <v>0</v>
      </c>
    </row>
    <row r="415" spans="2:32" s="361" customFormat="1" ht="12.75" customHeight="1">
      <c r="B415" s="639"/>
      <c r="C415" s="639"/>
      <c r="D415" s="1703" t="s">
        <v>1425</v>
      </c>
      <c r="E415" s="1704"/>
      <c r="F415" s="1704"/>
      <c r="G415" s="1704"/>
      <c r="H415" s="1704"/>
      <c r="I415" s="1704"/>
      <c r="J415" s="1704"/>
      <c r="K415" s="1704"/>
      <c r="L415" s="1704"/>
      <c r="M415" s="1704"/>
      <c r="N415" s="1704"/>
      <c r="O415" s="1704"/>
      <c r="P415" s="1704"/>
      <c r="Q415" s="1704"/>
      <c r="R415" s="1705"/>
      <c r="S415" s="355"/>
      <c r="T415" s="1141">
        <v>-299</v>
      </c>
      <c r="U415" s="1141">
        <v>-429.4</v>
      </c>
      <c r="V415" s="1141">
        <v>-332</v>
      </c>
      <c r="W415" s="1141">
        <v>-235</v>
      </c>
      <c r="X415" s="1141">
        <v>-150.80000000000001</v>
      </c>
      <c r="Y415" s="1141">
        <v>-109.26121347904414</v>
      </c>
      <c r="Z415" s="1141">
        <v>-170.6480842927773</v>
      </c>
      <c r="AA415" s="1141">
        <v>-135.19488609107617</v>
      </c>
      <c r="AB415" s="1141">
        <v>-135.19488609107617</v>
      </c>
      <c r="AC415" s="1141">
        <v>-135.19488609107617</v>
      </c>
      <c r="AD415" s="1141">
        <v>-135.19488609107617</v>
      </c>
      <c r="AE415" s="1141">
        <v>-135.19488609107617</v>
      </c>
      <c r="AF415" s="1141">
        <v>-135.19488609107617</v>
      </c>
    </row>
    <row r="416" spans="2:32" s="361" customFormat="1" ht="12.75" customHeight="1">
      <c r="B416" s="639"/>
      <c r="C416" s="639"/>
      <c r="D416" s="1703" t="s">
        <v>1426</v>
      </c>
      <c r="E416" s="1704"/>
      <c r="F416" s="1704"/>
      <c r="G416" s="1704"/>
      <c r="H416" s="1704"/>
      <c r="I416" s="1704"/>
      <c r="J416" s="1704"/>
      <c r="K416" s="1704"/>
      <c r="L416" s="1704"/>
      <c r="M416" s="1704"/>
      <c r="N416" s="1704"/>
      <c r="O416" s="1704"/>
      <c r="P416" s="1704"/>
      <c r="Q416" s="1704"/>
      <c r="R416" s="1705"/>
      <c r="S416" s="355"/>
      <c r="T416" s="1141">
        <v>-42.4</v>
      </c>
      <c r="U416" s="1141">
        <v>-50.1</v>
      </c>
      <c r="V416" s="1141">
        <v>-54.4</v>
      </c>
      <c r="W416" s="1141">
        <v>-53.2</v>
      </c>
      <c r="X416" s="1141">
        <v>-51.1</v>
      </c>
      <c r="Y416" s="1141">
        <v>-69.018447594100252</v>
      </c>
      <c r="Z416" s="1141">
        <v>-92.806454986416483</v>
      </c>
      <c r="AA416" s="1141">
        <v>-85.535195487525556</v>
      </c>
      <c r="AB416" s="1141">
        <v>-85.535195487525556</v>
      </c>
      <c r="AC416" s="1141">
        <v>-85.535195487525556</v>
      </c>
      <c r="AD416" s="1141">
        <v>-85.535195487525556</v>
      </c>
      <c r="AE416" s="1141">
        <v>-85.535195487525556</v>
      </c>
      <c r="AF416" s="1141">
        <v>-85.535195487525556</v>
      </c>
    </row>
    <row r="417" spans="2:32" s="361" customFormat="1" ht="12.75" customHeight="1">
      <c r="B417" s="639"/>
      <c r="C417" s="639"/>
      <c r="D417" s="1703" t="s">
        <v>1427</v>
      </c>
      <c r="E417" s="1704"/>
      <c r="F417" s="1704"/>
      <c r="G417" s="1704"/>
      <c r="H417" s="1704"/>
      <c r="I417" s="1704"/>
      <c r="J417" s="1704"/>
      <c r="K417" s="1704"/>
      <c r="L417" s="1704"/>
      <c r="M417" s="1704"/>
      <c r="N417" s="1704"/>
      <c r="O417" s="1704"/>
      <c r="P417" s="1704"/>
      <c r="Q417" s="1704"/>
      <c r="R417" s="1705"/>
      <c r="S417" s="355"/>
      <c r="T417" s="1141">
        <v>26.599999999999998</v>
      </c>
      <c r="U417" s="1141">
        <v>-4</v>
      </c>
      <c r="V417" s="1141">
        <v>-18.100000000000001</v>
      </c>
      <c r="W417" s="1141">
        <v>-70.400000000000006</v>
      </c>
      <c r="X417" s="1141">
        <v>-38.799999999999997</v>
      </c>
      <c r="Y417" s="1141">
        <v>-36.5</v>
      </c>
      <c r="Z417" s="1141">
        <v>-15.8</v>
      </c>
      <c r="AA417" s="1141">
        <v>-15.8</v>
      </c>
      <c r="AB417" s="1141">
        <v>-15.8</v>
      </c>
      <c r="AC417" s="1141">
        <v>-15.8</v>
      </c>
      <c r="AD417" s="1141">
        <v>-15.8</v>
      </c>
      <c r="AE417" s="1141">
        <v>-15.8</v>
      </c>
      <c r="AF417" s="1578">
        <v>-15.8</v>
      </c>
    </row>
    <row r="418" spans="2:32" s="361" customFormat="1" ht="12.75" customHeight="1">
      <c r="B418" s="639"/>
      <c r="C418" s="639"/>
      <c r="D418" s="1703" t="s">
        <v>1428</v>
      </c>
      <c r="E418" s="1704"/>
      <c r="F418" s="1704"/>
      <c r="G418" s="1704"/>
      <c r="H418" s="1704"/>
      <c r="I418" s="1704"/>
      <c r="J418" s="1704"/>
      <c r="K418" s="1704"/>
      <c r="L418" s="1704"/>
      <c r="M418" s="1704"/>
      <c r="N418" s="1704"/>
      <c r="O418" s="1704"/>
      <c r="P418" s="1704"/>
      <c r="Q418" s="1704"/>
      <c r="R418" s="1705"/>
      <c r="S418" s="355"/>
      <c r="T418" s="1141">
        <v>-31.7</v>
      </c>
      <c r="U418" s="1141">
        <v>-31.1</v>
      </c>
      <c r="V418" s="1141">
        <v>-32.4</v>
      </c>
      <c r="W418" s="1141">
        <v>-44.5</v>
      </c>
      <c r="X418" s="1141">
        <v>-33.200000000000003</v>
      </c>
      <c r="Y418" s="1141">
        <v>-29.4</v>
      </c>
      <c r="Z418" s="1141">
        <v>-11.4</v>
      </c>
      <c r="AA418" s="1141">
        <v>-11.4</v>
      </c>
      <c r="AB418" s="1141">
        <v>-11.4</v>
      </c>
      <c r="AC418" s="1141">
        <v>-11.4</v>
      </c>
      <c r="AD418" s="1141">
        <v>-11.4</v>
      </c>
      <c r="AE418" s="1141">
        <v>-11.4</v>
      </c>
      <c r="AF418" s="1578">
        <v>-11.4</v>
      </c>
    </row>
    <row r="419" spans="2:32" s="361" customFormat="1" ht="12.75" customHeight="1">
      <c r="B419" s="639"/>
      <c r="C419" s="639"/>
      <c r="D419" s="1703" t="s">
        <v>1429</v>
      </c>
      <c r="E419" s="1704"/>
      <c r="F419" s="1704"/>
      <c r="G419" s="1704"/>
      <c r="H419" s="1704"/>
      <c r="I419" s="1704"/>
      <c r="J419" s="1704"/>
      <c r="K419" s="1704"/>
      <c r="L419" s="1704"/>
      <c r="M419" s="1704"/>
      <c r="N419" s="1704"/>
      <c r="O419" s="1704"/>
      <c r="P419" s="1704"/>
      <c r="Q419" s="1704"/>
      <c r="R419" s="1705"/>
      <c r="S419" s="355"/>
      <c r="T419" s="1141">
        <v>36.1</v>
      </c>
      <c r="U419" s="1141">
        <v>21.599999999999998</v>
      </c>
      <c r="V419" s="1141">
        <v>17</v>
      </c>
      <c r="W419" s="1141">
        <v>-31.5</v>
      </c>
      <c r="X419" s="1141">
        <v>76.7</v>
      </c>
      <c r="Y419" s="1141">
        <v>122.09999999999998</v>
      </c>
      <c r="Z419" s="1141">
        <v>119.29999999999998</v>
      </c>
      <c r="AA419" s="1141">
        <v>119.29999999999998</v>
      </c>
      <c r="AB419" s="1141">
        <v>119.29999999999998</v>
      </c>
      <c r="AC419" s="1141">
        <v>119.29999999999998</v>
      </c>
      <c r="AD419" s="1141">
        <v>119.29999999999998</v>
      </c>
      <c r="AE419" s="1141">
        <v>119.29999999999998</v>
      </c>
      <c r="AF419" s="1578">
        <v>119.29999999999998</v>
      </c>
    </row>
    <row r="420" spans="2:32" s="361" customFormat="1" ht="12.75" customHeight="1">
      <c r="B420" s="639"/>
      <c r="C420" s="639"/>
      <c r="D420" s="1703" t="s">
        <v>1430</v>
      </c>
      <c r="E420" s="1704"/>
      <c r="F420" s="1704"/>
      <c r="G420" s="1704"/>
      <c r="H420" s="1704"/>
      <c r="I420" s="1704"/>
      <c r="J420" s="1704"/>
      <c r="K420" s="1704"/>
      <c r="L420" s="1704"/>
      <c r="M420" s="1704"/>
      <c r="N420" s="1704"/>
      <c r="O420" s="1704"/>
      <c r="P420" s="1704"/>
      <c r="Q420" s="1704"/>
      <c r="R420" s="1705"/>
      <c r="S420" s="355"/>
      <c r="T420" s="1530">
        <v>0</v>
      </c>
      <c r="U420" s="1530">
        <v>0</v>
      </c>
      <c r="V420" s="1530">
        <v>0</v>
      </c>
      <c r="W420" s="1530">
        <v>0</v>
      </c>
      <c r="X420" s="1530">
        <v>0</v>
      </c>
      <c r="Y420" s="1530">
        <v>0</v>
      </c>
      <c r="Z420" s="1141">
        <v>-15.8</v>
      </c>
      <c r="AA420" s="1141">
        <v>-15.8</v>
      </c>
      <c r="AB420" s="1141">
        <v>-15.8</v>
      </c>
      <c r="AC420" s="1141">
        <v>-15.8</v>
      </c>
      <c r="AD420" s="1141">
        <v>-15.8</v>
      </c>
      <c r="AE420" s="1141">
        <v>-15.8</v>
      </c>
      <c r="AF420" s="1578">
        <v>-15.8</v>
      </c>
    </row>
    <row r="421" spans="2:32" s="361" customFormat="1" ht="12.75" customHeight="1">
      <c r="B421" s="639"/>
      <c r="C421" s="639"/>
      <c r="D421" s="1726" t="s">
        <v>618</v>
      </c>
      <c r="E421" s="1727"/>
      <c r="F421" s="1727"/>
      <c r="G421" s="1727"/>
      <c r="H421" s="1727"/>
      <c r="I421" s="1727"/>
      <c r="J421" s="1727"/>
      <c r="K421" s="1727"/>
      <c r="L421" s="1727"/>
      <c r="M421" s="1727"/>
      <c r="N421" s="1727"/>
      <c r="O421" s="1727"/>
      <c r="P421" s="1727"/>
      <c r="Q421" s="1727"/>
      <c r="R421" s="1728"/>
      <c r="S421" s="355"/>
      <c r="T421" s="1141"/>
      <c r="U421" s="1142"/>
      <c r="V421" s="1142"/>
      <c r="W421" s="1142"/>
      <c r="X421" s="1142"/>
      <c r="Y421" s="1142"/>
      <c r="Z421" s="1142"/>
      <c r="AA421" s="1143"/>
      <c r="AB421" s="1144"/>
      <c r="AC421" s="1142"/>
      <c r="AD421" s="1142"/>
      <c r="AE421" s="1142"/>
      <c r="AF421" s="1145"/>
    </row>
    <row r="422" spans="2:32" s="361" customFormat="1" ht="12.75" customHeight="1">
      <c r="B422" s="639"/>
      <c r="C422" s="639"/>
      <c r="D422" s="1726" t="s">
        <v>619</v>
      </c>
      <c r="E422" s="1727"/>
      <c r="F422" s="1727"/>
      <c r="G422" s="1727"/>
      <c r="H422" s="1727"/>
      <c r="I422" s="1727"/>
      <c r="J422" s="1727"/>
      <c r="K422" s="1727"/>
      <c r="L422" s="1727"/>
      <c r="M422" s="1727"/>
      <c r="N422" s="1727"/>
      <c r="O422" s="1727"/>
      <c r="P422" s="1727"/>
      <c r="Q422" s="1727"/>
      <c r="R422" s="1728"/>
      <c r="S422" s="355"/>
      <c r="T422" s="1141"/>
      <c r="U422" s="1142"/>
      <c r="V422" s="1142"/>
      <c r="W422" s="1142"/>
      <c r="X422" s="1142"/>
      <c r="Y422" s="1142"/>
      <c r="Z422" s="1142"/>
      <c r="AA422" s="1143"/>
      <c r="AB422" s="1144"/>
      <c r="AC422" s="1142"/>
      <c r="AD422" s="1142"/>
      <c r="AE422" s="1142"/>
      <c r="AF422" s="1145"/>
    </row>
    <row r="423" spans="2:32" s="361" customFormat="1" ht="12.75" customHeight="1">
      <c r="B423" s="639"/>
      <c r="C423" s="639"/>
      <c r="D423" s="1729" t="s">
        <v>620</v>
      </c>
      <c r="E423" s="1730"/>
      <c r="F423" s="1730"/>
      <c r="G423" s="1730"/>
      <c r="H423" s="1730"/>
      <c r="I423" s="1730"/>
      <c r="J423" s="1730"/>
      <c r="K423" s="1730"/>
      <c r="L423" s="1730"/>
      <c r="M423" s="1730"/>
      <c r="N423" s="1730"/>
      <c r="O423" s="1730"/>
      <c r="P423" s="1730"/>
      <c r="Q423" s="1730"/>
      <c r="R423" s="1731"/>
      <c r="S423" s="355"/>
      <c r="T423" s="1141"/>
      <c r="U423" s="1142"/>
      <c r="V423" s="1142"/>
      <c r="W423" s="1142"/>
      <c r="X423" s="1142"/>
      <c r="Y423" s="1142"/>
      <c r="Z423" s="1142"/>
      <c r="AA423" s="1143"/>
      <c r="AB423" s="1144"/>
      <c r="AC423" s="1142"/>
      <c r="AD423" s="1142"/>
      <c r="AE423" s="1142"/>
      <c r="AF423" s="1145"/>
    </row>
    <row r="424" spans="2:32" s="361" customFormat="1" ht="12.75" customHeight="1">
      <c r="B424" s="639"/>
      <c r="C424" s="639"/>
      <c r="D424" s="1729" t="s">
        <v>621</v>
      </c>
      <c r="E424" s="1730"/>
      <c r="F424" s="1730"/>
      <c r="G424" s="1730"/>
      <c r="H424" s="1730"/>
      <c r="I424" s="1730"/>
      <c r="J424" s="1730"/>
      <c r="K424" s="1730"/>
      <c r="L424" s="1730"/>
      <c r="M424" s="1730"/>
      <c r="N424" s="1730"/>
      <c r="O424" s="1730"/>
      <c r="P424" s="1730"/>
      <c r="Q424" s="1730"/>
      <c r="R424" s="1731"/>
      <c r="S424" s="355"/>
      <c r="T424" s="1141"/>
      <c r="U424" s="1142"/>
      <c r="V424" s="1142"/>
      <c r="W424" s="1142"/>
      <c r="X424" s="1142"/>
      <c r="Y424" s="1142"/>
      <c r="Z424" s="1142"/>
      <c r="AA424" s="1143"/>
      <c r="AB424" s="1144"/>
      <c r="AC424" s="1142"/>
      <c r="AD424" s="1142"/>
      <c r="AE424" s="1142"/>
      <c r="AF424" s="1145"/>
    </row>
    <row r="425" spans="2:32" s="361" customFormat="1" ht="12.75" customHeight="1">
      <c r="B425" s="639"/>
      <c r="C425" s="639"/>
      <c r="D425" s="1718" t="s">
        <v>622</v>
      </c>
      <c r="E425" s="1719"/>
      <c r="F425" s="1719"/>
      <c r="G425" s="1719"/>
      <c r="H425" s="1719"/>
      <c r="I425" s="1719"/>
      <c r="J425" s="1719"/>
      <c r="K425" s="1719"/>
      <c r="L425" s="1719"/>
      <c r="M425" s="1719"/>
      <c r="N425" s="1719"/>
      <c r="O425" s="1719"/>
      <c r="P425" s="1719"/>
      <c r="Q425" s="1719"/>
      <c r="R425" s="1720"/>
      <c r="S425" s="355"/>
      <c r="T425" s="1146"/>
      <c r="U425" s="1147"/>
      <c r="V425" s="1147"/>
      <c r="W425" s="1147"/>
      <c r="X425" s="1147"/>
      <c r="Y425" s="1147"/>
      <c r="Z425" s="1147"/>
      <c r="AA425" s="1148"/>
      <c r="AB425" s="1149"/>
      <c r="AC425" s="1147"/>
      <c r="AD425" s="1147"/>
      <c r="AE425" s="1147"/>
      <c r="AF425" s="1150"/>
    </row>
    <row r="426" spans="2:32" s="361" customFormat="1">
      <c r="B426" s="639"/>
      <c r="C426" s="639"/>
      <c r="D426" s="1716" t="s">
        <v>549</v>
      </c>
      <c r="E426" s="1716"/>
      <c r="F426" s="1716"/>
      <c r="G426" s="1716"/>
      <c r="H426" s="1716"/>
      <c r="I426" s="1716"/>
      <c r="J426" s="1716"/>
      <c r="K426" s="1716"/>
      <c r="L426" s="1716"/>
      <c r="M426" s="1716"/>
      <c r="N426" s="1716"/>
      <c r="O426" s="1716"/>
      <c r="P426" s="1716"/>
      <c r="Q426" s="1716"/>
      <c r="R426" s="1716"/>
      <c r="S426" s="355"/>
      <c r="T426" s="1116">
        <f>SUM(T409:T425)</f>
        <v>3123.4999999999995</v>
      </c>
      <c r="U426" s="1117">
        <f t="shared" ref="U426:AF426" si="16">SUM(U409:U425)</f>
        <v>3054.7</v>
      </c>
      <c r="V426" s="1117">
        <f t="shared" si="16"/>
        <v>3095.1</v>
      </c>
      <c r="W426" s="1117">
        <f t="shared" si="16"/>
        <v>2750.4</v>
      </c>
      <c r="X426" s="1117">
        <f t="shared" si="16"/>
        <v>2622.1555416542647</v>
      </c>
      <c r="Y426" s="1117">
        <f t="shared" si="16"/>
        <v>2887.7203389268557</v>
      </c>
      <c r="Z426" s="1117">
        <f t="shared" si="16"/>
        <v>3788.245460720806</v>
      </c>
      <c r="AA426" s="1118">
        <f t="shared" si="16"/>
        <v>3921.6733302354273</v>
      </c>
      <c r="AB426" s="1119">
        <f t="shared" si="16"/>
        <v>4039.0828509295834</v>
      </c>
      <c r="AC426" s="1117">
        <f t="shared" si="16"/>
        <v>3302.0042617521126</v>
      </c>
      <c r="AD426" s="1117">
        <f t="shared" si="16"/>
        <v>3378.4956965881715</v>
      </c>
      <c r="AE426" s="1117">
        <f t="shared" si="16"/>
        <v>3362.4333280764376</v>
      </c>
      <c r="AF426" s="1120">
        <f t="shared" si="16"/>
        <v>3422.7965047023367</v>
      </c>
    </row>
    <row r="427" spans="2:32" s="361" customFormat="1">
      <c r="B427" s="639"/>
      <c r="C427" s="639"/>
      <c r="S427" s="355"/>
      <c r="T427" s="355"/>
      <c r="U427" s="355"/>
      <c r="V427" s="355"/>
      <c r="W427" s="355"/>
      <c r="X427" s="355"/>
      <c r="Y427" s="355"/>
      <c r="Z427" s="355"/>
      <c r="AA427" s="355"/>
      <c r="AB427" s="355"/>
      <c r="AC427" s="355"/>
      <c r="AD427" s="355"/>
      <c r="AE427" s="355"/>
      <c r="AF427" s="355"/>
    </row>
    <row r="428" spans="2:32" s="361" customFormat="1">
      <c r="B428" s="639"/>
      <c r="C428" s="639"/>
      <c r="D428" s="363" t="s">
        <v>125</v>
      </c>
      <c r="E428" s="363"/>
      <c r="S428" s="355"/>
      <c r="AB428" s="619"/>
    </row>
    <row r="429" spans="2:32" s="361" customFormat="1">
      <c r="B429" s="639"/>
      <c r="C429" s="639"/>
      <c r="D429" s="361" t="s">
        <v>126</v>
      </c>
      <c r="S429" s="355"/>
      <c r="T429" s="823">
        <v>0</v>
      </c>
      <c r="U429" s="823">
        <v>0</v>
      </c>
      <c r="V429" s="823">
        <v>0</v>
      </c>
      <c r="W429" s="823">
        <v>0</v>
      </c>
      <c r="X429" s="823">
        <v>0</v>
      </c>
      <c r="Y429" s="823">
        <v>0</v>
      </c>
      <c r="Z429" s="823">
        <v>0</v>
      </c>
      <c r="AA429" s="823">
        <v>0</v>
      </c>
      <c r="AB429" s="823">
        <v>0</v>
      </c>
      <c r="AC429" s="823">
        <v>0</v>
      </c>
      <c r="AD429" s="823">
        <v>0</v>
      </c>
      <c r="AE429" s="823">
        <v>0</v>
      </c>
      <c r="AF429" s="823">
        <v>0</v>
      </c>
    </row>
    <row r="430" spans="2:32" s="361" customFormat="1">
      <c r="B430" s="639"/>
      <c r="C430" s="639"/>
      <c r="D430" s="361" t="s">
        <v>127</v>
      </c>
      <c r="S430" s="355"/>
      <c r="T430" s="466">
        <f>1-T429</f>
        <v>1</v>
      </c>
      <c r="U430" s="467">
        <f t="shared" ref="U430:AF430" si="17">1-U429</f>
        <v>1</v>
      </c>
      <c r="V430" s="467">
        <f t="shared" si="17"/>
        <v>1</v>
      </c>
      <c r="W430" s="467">
        <f t="shared" si="17"/>
        <v>1</v>
      </c>
      <c r="X430" s="467">
        <f t="shared" si="17"/>
        <v>1</v>
      </c>
      <c r="Y430" s="467">
        <f t="shared" si="17"/>
        <v>1</v>
      </c>
      <c r="Z430" s="467">
        <f t="shared" si="17"/>
        <v>1</v>
      </c>
      <c r="AA430" s="595">
        <f t="shared" si="17"/>
        <v>1</v>
      </c>
      <c r="AB430" s="620">
        <f t="shared" si="17"/>
        <v>1</v>
      </c>
      <c r="AC430" s="467">
        <f t="shared" si="17"/>
        <v>1</v>
      </c>
      <c r="AD430" s="467">
        <f t="shared" si="17"/>
        <v>1</v>
      </c>
      <c r="AE430" s="467">
        <f t="shared" si="17"/>
        <v>1</v>
      </c>
      <c r="AF430" s="468">
        <f t="shared" si="17"/>
        <v>1</v>
      </c>
    </row>
    <row r="431" spans="2:32">
      <c r="AB431" s="600"/>
    </row>
    <row r="432" spans="2:32">
      <c r="AB432" s="600"/>
    </row>
    <row r="433" spans="2:33" ht="15">
      <c r="B433" s="636" t="s">
        <v>550</v>
      </c>
      <c r="C433" s="636"/>
      <c r="D433" s="350"/>
      <c r="E433" s="350"/>
      <c r="F433" s="350"/>
      <c r="G433" s="350"/>
      <c r="H433" s="350"/>
      <c r="I433" s="350"/>
      <c r="J433" s="350"/>
      <c r="K433" s="350"/>
      <c r="L433" s="350"/>
      <c r="M433" s="350"/>
      <c r="N433" s="350"/>
      <c r="O433" s="350"/>
      <c r="P433" s="350"/>
      <c r="Q433" s="350"/>
      <c r="X433" s="355"/>
      <c r="Y433" s="355"/>
      <c r="Z433" s="355"/>
      <c r="AA433" s="355"/>
      <c r="AB433" s="612"/>
      <c r="AC433" s="355"/>
      <c r="AD433" s="355"/>
      <c r="AE433" s="355"/>
      <c r="AF433" s="355"/>
    </row>
    <row r="434" spans="2:33">
      <c r="X434" s="355"/>
      <c r="Y434" s="355"/>
      <c r="Z434" s="355"/>
      <c r="AA434" s="355"/>
      <c r="AB434" s="612"/>
      <c r="AC434" s="355"/>
      <c r="AD434" s="355"/>
      <c r="AE434" s="355"/>
      <c r="AF434" s="355"/>
    </row>
    <row r="435" spans="2:33">
      <c r="D435" s="379" t="s">
        <v>551</v>
      </c>
      <c r="E435" s="379"/>
      <c r="F435"/>
      <c r="G435"/>
      <c r="H435"/>
      <c r="I435"/>
      <c r="J435"/>
      <c r="K435"/>
      <c r="L435"/>
      <c r="M435"/>
      <c r="N435"/>
      <c r="O435"/>
      <c r="P435"/>
      <c r="Q435"/>
      <c r="R435"/>
      <c r="T435" s="463" t="s">
        <v>7</v>
      </c>
      <c r="U435" s="464" t="s">
        <v>7</v>
      </c>
      <c r="V435" s="464" t="s">
        <v>7</v>
      </c>
      <c r="W435" s="464" t="s">
        <v>7</v>
      </c>
      <c r="X435" s="464" t="s">
        <v>7</v>
      </c>
      <c r="Y435" s="464" t="s">
        <v>7</v>
      </c>
      <c r="Z435" s="464" t="s">
        <v>7</v>
      </c>
      <c r="AA435" s="594" t="s">
        <v>7</v>
      </c>
      <c r="AB435" s="617" t="s">
        <v>7</v>
      </c>
      <c r="AC435" s="464" t="s">
        <v>7</v>
      </c>
      <c r="AD435" s="464" t="s">
        <v>7</v>
      </c>
      <c r="AE435" s="464" t="s">
        <v>7</v>
      </c>
      <c r="AF435" s="465" t="s">
        <v>7</v>
      </c>
    </row>
    <row r="436" spans="2:33">
      <c r="D436" s="1717" t="s">
        <v>552</v>
      </c>
      <c r="E436" s="1717"/>
      <c r="F436" s="1717"/>
      <c r="G436" s="1717"/>
      <c r="H436" s="1717"/>
      <c r="I436" s="1717"/>
      <c r="J436" s="1717"/>
      <c r="K436" s="1717"/>
      <c r="L436" s="1717"/>
      <c r="M436" s="1717"/>
      <c r="N436" s="1717"/>
      <c r="O436" s="1717"/>
      <c r="P436" s="1717"/>
      <c r="Q436" s="1717"/>
      <c r="R436" s="1717"/>
      <c r="T436" s="715">
        <v>0.3006729782137561</v>
      </c>
      <c r="U436" s="715">
        <v>0.30432842481035249</v>
      </c>
      <c r="V436" s="715">
        <v>0.33660495204104396</v>
      </c>
      <c r="W436" s="715">
        <v>0.52093663911845733</v>
      </c>
      <c r="X436" s="715">
        <v>0.44970597338285362</v>
      </c>
      <c r="Y436" s="715">
        <v>0.27765143684101717</v>
      </c>
      <c r="Z436" s="715">
        <v>0.3352</v>
      </c>
      <c r="AA436" s="715">
        <v>0.3352</v>
      </c>
      <c r="AB436" s="715">
        <v>0.3352</v>
      </c>
      <c r="AC436" s="715">
        <v>0.3352</v>
      </c>
      <c r="AD436" s="715">
        <v>0.3352</v>
      </c>
      <c r="AE436" s="715">
        <v>0.3352</v>
      </c>
      <c r="AF436" s="715">
        <v>0.3352</v>
      </c>
    </row>
    <row r="437" spans="2:33">
      <c r="D437" s="1717" t="s">
        <v>553</v>
      </c>
      <c r="E437" s="1717"/>
      <c r="F437" s="1717"/>
      <c r="G437" s="1717"/>
      <c r="H437" s="1717"/>
      <c r="I437" s="1717"/>
      <c r="J437" s="1717"/>
      <c r="K437" s="1717"/>
      <c r="L437" s="1717"/>
      <c r="M437" s="1717"/>
      <c r="N437" s="1717"/>
      <c r="O437" s="1717"/>
      <c r="P437" s="1717"/>
      <c r="Q437" s="1717"/>
      <c r="R437" s="1717"/>
      <c r="T437" s="715">
        <v>0.24957225960990076</v>
      </c>
      <c r="U437" s="715">
        <v>0.25189647478804106</v>
      </c>
      <c r="V437" s="715">
        <v>0.21347312067811733</v>
      </c>
      <c r="W437" s="715">
        <v>-0.35812672176308541</v>
      </c>
      <c r="X437" s="715">
        <v>-0.42339832869080779</v>
      </c>
      <c r="Y437" s="715">
        <v>9.758114533801944E-2</v>
      </c>
      <c r="Z437" s="715">
        <v>-1.2E-2</v>
      </c>
      <c r="AA437" s="715">
        <v>-1.2E-2</v>
      </c>
      <c r="AB437" s="715">
        <v>-1.2E-2</v>
      </c>
      <c r="AC437" s="715">
        <v>-1.2E-2</v>
      </c>
      <c r="AD437" s="715">
        <v>-1.2E-2</v>
      </c>
      <c r="AE437" s="715">
        <v>-1.2E-2</v>
      </c>
      <c r="AF437" s="715">
        <v>-1.2E-2</v>
      </c>
    </row>
    <row r="438" spans="2:33">
      <c r="D438" s="1717" t="s">
        <v>554</v>
      </c>
      <c r="E438" s="1717"/>
      <c r="F438" s="1717"/>
      <c r="G438" s="1717"/>
      <c r="H438" s="1717"/>
      <c r="I438" s="1717"/>
      <c r="J438" s="1717"/>
      <c r="K438" s="1717"/>
      <c r="L438" s="1717"/>
      <c r="M438" s="1717"/>
      <c r="N438" s="1717"/>
      <c r="O438" s="1717"/>
      <c r="P438" s="1717"/>
      <c r="Q438" s="1717"/>
      <c r="R438" s="1717"/>
      <c r="T438" s="715">
        <v>0.44975476217634308</v>
      </c>
      <c r="U438" s="715">
        <v>0.44377510040160645</v>
      </c>
      <c r="V438" s="715">
        <v>0.44992192728083874</v>
      </c>
      <c r="W438" s="715">
        <v>0.83719008264462813</v>
      </c>
      <c r="X438" s="715">
        <v>0.97369235530795417</v>
      </c>
      <c r="Y438" s="715">
        <v>0.62476741782096346</v>
      </c>
      <c r="Z438" s="715">
        <v>0.67679999999999996</v>
      </c>
      <c r="AA438" s="715">
        <v>0.67679999999999996</v>
      </c>
      <c r="AB438" s="715">
        <v>0.67679999999999996</v>
      </c>
      <c r="AC438" s="715">
        <v>0.67679999999999996</v>
      </c>
      <c r="AD438" s="715">
        <v>0.67679999999999996</v>
      </c>
      <c r="AE438" s="715">
        <v>0.67679999999999996</v>
      </c>
      <c r="AF438" s="715">
        <v>0.67679999999999996</v>
      </c>
    </row>
    <row r="439" spans="2:33">
      <c r="D439" s="1717" t="s">
        <v>555</v>
      </c>
      <c r="E439" s="1717"/>
      <c r="F439" s="1717"/>
      <c r="G439" s="1717"/>
      <c r="H439" s="1717"/>
      <c r="I439" s="1717"/>
      <c r="J439" s="1717"/>
      <c r="K439" s="1717"/>
      <c r="L439" s="1717"/>
      <c r="M439" s="1717"/>
      <c r="N439" s="1717"/>
      <c r="O439" s="1717"/>
      <c r="P439" s="1717"/>
      <c r="Q439" s="1717"/>
      <c r="R439" s="1717"/>
      <c r="T439" s="715">
        <v>0</v>
      </c>
      <c r="U439" s="715">
        <v>0</v>
      </c>
      <c r="V439" s="715">
        <v>0</v>
      </c>
      <c r="W439" s="715">
        <v>0</v>
      </c>
      <c r="X439" s="715">
        <v>0</v>
      </c>
      <c r="Y439" s="715">
        <v>0</v>
      </c>
      <c r="Z439" s="715">
        <v>0</v>
      </c>
      <c r="AA439" s="715">
        <v>0</v>
      </c>
      <c r="AB439" s="715">
        <v>0</v>
      </c>
      <c r="AC439" s="715">
        <v>0</v>
      </c>
      <c r="AD439" s="715">
        <v>0</v>
      </c>
      <c r="AE439" s="715">
        <v>0</v>
      </c>
      <c r="AF439" s="715">
        <v>0</v>
      </c>
    </row>
    <row r="440" spans="2:33">
      <c r="D440" s="1716" t="s">
        <v>12</v>
      </c>
      <c r="E440" s="1716"/>
      <c r="F440" s="1716"/>
      <c r="G440" s="1716"/>
      <c r="H440" s="1716"/>
      <c r="I440" s="1716"/>
      <c r="J440" s="1716"/>
      <c r="K440" s="1716"/>
      <c r="L440" s="1716"/>
      <c r="M440" s="1716"/>
      <c r="N440" s="1716"/>
      <c r="O440" s="1716"/>
      <c r="P440" s="1716"/>
      <c r="Q440" s="1716"/>
      <c r="R440" s="1716"/>
      <c r="T440" s="716">
        <f t="shared" ref="T440:AF440" si="18">SUM(T436:T439)</f>
        <v>1</v>
      </c>
      <c r="U440" s="717">
        <f t="shared" si="18"/>
        <v>1</v>
      </c>
      <c r="V440" s="717">
        <f t="shared" si="18"/>
        <v>1</v>
      </c>
      <c r="W440" s="717">
        <f t="shared" si="18"/>
        <v>1</v>
      </c>
      <c r="X440" s="717">
        <f t="shared" si="18"/>
        <v>1</v>
      </c>
      <c r="Y440" s="717">
        <f t="shared" si="18"/>
        <v>1</v>
      </c>
      <c r="Z440" s="717">
        <f t="shared" si="18"/>
        <v>1</v>
      </c>
      <c r="AA440" s="790">
        <f t="shared" si="18"/>
        <v>1</v>
      </c>
      <c r="AB440" s="799">
        <f t="shared" si="18"/>
        <v>1</v>
      </c>
      <c r="AC440" s="717">
        <f t="shared" si="18"/>
        <v>1</v>
      </c>
      <c r="AD440" s="717">
        <f t="shared" si="18"/>
        <v>1</v>
      </c>
      <c r="AE440" s="717">
        <f t="shared" si="18"/>
        <v>1</v>
      </c>
      <c r="AF440" s="718">
        <f t="shared" si="18"/>
        <v>1</v>
      </c>
    </row>
    <row r="441" spans="2:33">
      <c r="D441" s="408" t="s">
        <v>123</v>
      </c>
      <c r="X441" s="355"/>
      <c r="Y441" s="355"/>
      <c r="Z441" s="355"/>
      <c r="AA441" s="355"/>
      <c r="AB441" s="612"/>
      <c r="AC441" s="355"/>
      <c r="AD441" s="355"/>
      <c r="AE441" s="355"/>
      <c r="AF441" s="355"/>
    </row>
    <row r="442" spans="2:33">
      <c r="F442" s="358"/>
      <c r="G442" s="358"/>
      <c r="H442" s="358"/>
      <c r="I442" s="358"/>
      <c r="J442" s="358"/>
      <c r="K442" s="358"/>
      <c r="L442" s="358"/>
      <c r="M442" s="358"/>
      <c r="N442" s="358"/>
      <c r="O442" s="358"/>
      <c r="P442" s="358"/>
      <c r="Q442" s="358"/>
      <c r="R442" s="358"/>
      <c r="S442" s="358"/>
      <c r="T442" s="358"/>
      <c r="U442" s="358"/>
      <c r="V442" s="358"/>
      <c r="W442" s="358"/>
      <c r="AA442" s="358"/>
      <c r="AB442" s="619"/>
      <c r="AC442" s="358"/>
      <c r="AD442" s="358"/>
      <c r="AE442" s="358"/>
      <c r="AG442" s="358"/>
    </row>
    <row r="443" spans="2:33">
      <c r="D443" s="379" t="s">
        <v>556</v>
      </c>
      <c r="E443" s="379"/>
      <c r="F443"/>
      <c r="G443"/>
      <c r="H443"/>
      <c r="I443"/>
      <c r="J443"/>
      <c r="K443"/>
      <c r="L443"/>
      <c r="M443"/>
      <c r="N443"/>
      <c r="O443"/>
      <c r="P443"/>
      <c r="Q443"/>
      <c r="R443"/>
      <c r="X443" s="355"/>
      <c r="Y443" s="355"/>
      <c r="Z443" s="355"/>
      <c r="AA443" s="355"/>
      <c r="AB443" s="612"/>
      <c r="AC443" s="355"/>
      <c r="AD443" s="355"/>
      <c r="AE443" s="355"/>
      <c r="AF443" s="355"/>
    </row>
    <row r="444" spans="2:33">
      <c r="D444" s="1717" t="s">
        <v>552</v>
      </c>
      <c r="E444" s="1717"/>
      <c r="F444" s="1717"/>
      <c r="G444" s="1717"/>
      <c r="H444" s="1717"/>
      <c r="I444" s="1717"/>
      <c r="J444" s="1717"/>
      <c r="K444" s="1717"/>
      <c r="L444" s="1717"/>
      <c r="M444" s="1717"/>
      <c r="N444" s="1717"/>
      <c r="O444" s="1717"/>
      <c r="P444" s="1717"/>
      <c r="Q444" s="1717"/>
      <c r="R444" s="1717"/>
      <c r="T444" s="719">
        <v>0.1004739336492891</v>
      </c>
      <c r="U444" s="719">
        <v>0.11619718309859155</v>
      </c>
      <c r="V444" s="719">
        <v>0.13984855655466161</v>
      </c>
      <c r="W444" s="719">
        <v>0.10737833594976452</v>
      </c>
      <c r="X444" s="719">
        <v>0.16708052500886839</v>
      </c>
      <c r="Y444" s="719">
        <v>0.11661129568106313</v>
      </c>
      <c r="Z444" s="719">
        <v>0.13</v>
      </c>
      <c r="AA444" s="719">
        <v>0.13</v>
      </c>
      <c r="AB444" s="719">
        <v>0.13</v>
      </c>
      <c r="AC444" s="719">
        <v>0.13</v>
      </c>
      <c r="AD444" s="719">
        <v>0.13</v>
      </c>
      <c r="AE444" s="719">
        <v>0.13</v>
      </c>
      <c r="AF444" s="719">
        <v>0.13</v>
      </c>
    </row>
    <row r="445" spans="2:33">
      <c r="D445" s="1717" t="s">
        <v>553</v>
      </c>
      <c r="E445" s="1717"/>
      <c r="F445" s="1717"/>
      <c r="G445" s="1717"/>
      <c r="H445" s="1717"/>
      <c r="I445" s="1717"/>
      <c r="J445" s="1717"/>
      <c r="K445" s="1717"/>
      <c r="L445" s="1717"/>
      <c r="M445" s="1717"/>
      <c r="N445" s="1717"/>
      <c r="O445" s="1717"/>
      <c r="P445" s="1717"/>
      <c r="Q445" s="1717"/>
      <c r="R445" s="1717"/>
      <c r="T445" s="719">
        <v>0.45023696682464454</v>
      </c>
      <c r="U445" s="719">
        <v>0.42417840375586857</v>
      </c>
      <c r="V445" s="719">
        <v>0.38902035021296733</v>
      </c>
      <c r="W445" s="719">
        <v>-5.7456828885400317E-2</v>
      </c>
      <c r="X445" s="719">
        <v>-0.22951401206101454</v>
      </c>
      <c r="Y445" s="719">
        <v>-0.13920265780730898</v>
      </c>
      <c r="Z445" s="719">
        <v>7.0000000000000007E-2</v>
      </c>
      <c r="AA445" s="719">
        <v>7.0000000000000007E-2</v>
      </c>
      <c r="AB445" s="719">
        <v>7.0000000000000007E-2</v>
      </c>
      <c r="AC445" s="719">
        <v>7.0000000000000007E-2</v>
      </c>
      <c r="AD445" s="719">
        <v>7.0000000000000007E-2</v>
      </c>
      <c r="AE445" s="719">
        <v>7.0000000000000007E-2</v>
      </c>
      <c r="AF445" s="719">
        <v>7.0000000000000007E-2</v>
      </c>
    </row>
    <row r="446" spans="2:33">
      <c r="D446" s="1717" t="s">
        <v>554</v>
      </c>
      <c r="E446" s="1717"/>
      <c r="F446" s="1717"/>
      <c r="G446" s="1717"/>
      <c r="H446" s="1717"/>
      <c r="I446" s="1717"/>
      <c r="J446" s="1717"/>
      <c r="K446" s="1717"/>
      <c r="L446" s="1717"/>
      <c r="M446" s="1717"/>
      <c r="N446" s="1717"/>
      <c r="O446" s="1717"/>
      <c r="P446" s="1717"/>
      <c r="Q446" s="1717"/>
      <c r="R446" s="1717"/>
      <c r="T446" s="719">
        <v>0.44928909952606633</v>
      </c>
      <c r="U446" s="719">
        <v>0.45962441314553992</v>
      </c>
      <c r="V446" s="719">
        <v>0.47113109323237101</v>
      </c>
      <c r="W446" s="719">
        <v>0.95007849293563584</v>
      </c>
      <c r="X446" s="719">
        <v>1.0624334870521461</v>
      </c>
      <c r="Y446" s="719">
        <v>1.0295681063122923</v>
      </c>
      <c r="Z446" s="719">
        <v>0.8</v>
      </c>
      <c r="AA446" s="719">
        <v>0.8</v>
      </c>
      <c r="AB446" s="719">
        <v>0.8</v>
      </c>
      <c r="AC446" s="719">
        <v>0.8</v>
      </c>
      <c r="AD446" s="719">
        <v>0.8</v>
      </c>
      <c r="AE446" s="719">
        <v>0.8</v>
      </c>
      <c r="AF446" s="719">
        <v>0.8</v>
      </c>
    </row>
    <row r="447" spans="2:33">
      <c r="D447" s="1717" t="s">
        <v>555</v>
      </c>
      <c r="E447" s="1717"/>
      <c r="F447" s="1717"/>
      <c r="G447" s="1717"/>
      <c r="H447" s="1717"/>
      <c r="I447" s="1717"/>
      <c r="J447" s="1717"/>
      <c r="K447" s="1717"/>
      <c r="L447" s="1717"/>
      <c r="M447" s="1717"/>
      <c r="N447" s="1717"/>
      <c r="O447" s="1717"/>
      <c r="P447" s="1717"/>
      <c r="Q447" s="1717"/>
      <c r="R447" s="1717"/>
      <c r="T447" s="719">
        <v>0</v>
      </c>
      <c r="U447" s="719">
        <v>0</v>
      </c>
      <c r="V447" s="719">
        <v>0</v>
      </c>
      <c r="W447" s="719">
        <v>0</v>
      </c>
      <c r="X447" s="719">
        <v>0</v>
      </c>
      <c r="Y447" s="719">
        <v>-6.9767441860465115E-3</v>
      </c>
      <c r="Z447" s="719">
        <v>0</v>
      </c>
      <c r="AA447" s="719">
        <v>0</v>
      </c>
      <c r="AB447" s="719">
        <v>0</v>
      </c>
      <c r="AC447" s="719">
        <v>0</v>
      </c>
      <c r="AD447" s="719">
        <v>0</v>
      </c>
      <c r="AE447" s="719">
        <v>0</v>
      </c>
      <c r="AF447" s="719">
        <v>0</v>
      </c>
    </row>
    <row r="448" spans="2:33">
      <c r="D448" s="1716" t="s">
        <v>12</v>
      </c>
      <c r="E448" s="1716"/>
      <c r="F448" s="1716"/>
      <c r="G448" s="1716"/>
      <c r="H448" s="1716"/>
      <c r="I448" s="1716"/>
      <c r="J448" s="1716"/>
      <c r="K448" s="1716"/>
      <c r="L448" s="1716"/>
      <c r="M448" s="1716"/>
      <c r="N448" s="1716"/>
      <c r="O448" s="1716"/>
      <c r="P448" s="1716"/>
      <c r="Q448" s="1716"/>
      <c r="R448" s="1716"/>
      <c r="T448" s="716">
        <f>SUM(T444:T447)</f>
        <v>1</v>
      </c>
      <c r="U448" s="717">
        <f t="shared" ref="U448:AF448" si="19">SUM(U444:U447)</f>
        <v>1</v>
      </c>
      <c r="V448" s="717">
        <f t="shared" si="19"/>
        <v>0.99999999999999989</v>
      </c>
      <c r="W448" s="717">
        <f t="shared" si="19"/>
        <v>1</v>
      </c>
      <c r="X448" s="717">
        <f t="shared" si="19"/>
        <v>1</v>
      </c>
      <c r="Y448" s="717">
        <f t="shared" si="19"/>
        <v>0.99999999999999989</v>
      </c>
      <c r="Z448" s="717">
        <f t="shared" si="19"/>
        <v>1</v>
      </c>
      <c r="AA448" s="790">
        <f t="shared" si="19"/>
        <v>1</v>
      </c>
      <c r="AB448" s="799">
        <f t="shared" si="19"/>
        <v>1</v>
      </c>
      <c r="AC448" s="717">
        <f t="shared" si="19"/>
        <v>1</v>
      </c>
      <c r="AD448" s="717">
        <f t="shared" si="19"/>
        <v>1</v>
      </c>
      <c r="AE448" s="717">
        <f t="shared" si="19"/>
        <v>1</v>
      </c>
      <c r="AF448" s="718">
        <f t="shared" si="19"/>
        <v>1</v>
      </c>
    </row>
    <row r="449" spans="2:41">
      <c r="D449" s="408" t="s">
        <v>123</v>
      </c>
      <c r="X449" s="355"/>
      <c r="Y449" s="355"/>
      <c r="Z449" s="355"/>
      <c r="AA449" s="355"/>
      <c r="AB449" s="612"/>
      <c r="AC449" s="355"/>
      <c r="AD449" s="355"/>
      <c r="AE449" s="355"/>
      <c r="AF449" s="355"/>
    </row>
    <row r="450" spans="2:41">
      <c r="AB450" s="600"/>
    </row>
    <row r="451" spans="2:41">
      <c r="D451" s="379" t="s">
        <v>557</v>
      </c>
      <c r="E451" s="379"/>
      <c r="F451"/>
      <c r="G451"/>
      <c r="H451"/>
      <c r="I451"/>
      <c r="J451"/>
      <c r="K451"/>
      <c r="L451"/>
      <c r="M451"/>
      <c r="N451"/>
      <c r="O451"/>
      <c r="P451"/>
      <c r="Q451"/>
      <c r="R451"/>
      <c r="T451" s="463" t="s">
        <v>7</v>
      </c>
      <c r="U451" s="464" t="s">
        <v>7</v>
      </c>
      <c r="V451" s="464" t="s">
        <v>7</v>
      </c>
      <c r="W451" s="464" t="s">
        <v>7</v>
      </c>
      <c r="X451" s="464" t="s">
        <v>7</v>
      </c>
      <c r="Y451" s="464" t="s">
        <v>7</v>
      </c>
      <c r="Z451" s="464" t="s">
        <v>7</v>
      </c>
      <c r="AA451" s="594" t="s">
        <v>7</v>
      </c>
      <c r="AB451" s="617" t="s">
        <v>7</v>
      </c>
      <c r="AC451" s="464" t="s">
        <v>7</v>
      </c>
      <c r="AD451" s="464" t="s">
        <v>7</v>
      </c>
      <c r="AE451" s="464" t="s">
        <v>7</v>
      </c>
      <c r="AF451" s="465" t="s">
        <v>7</v>
      </c>
    </row>
    <row r="452" spans="2:41">
      <c r="D452" s="1717" t="s">
        <v>558</v>
      </c>
      <c r="E452" s="1717"/>
      <c r="F452" s="1717"/>
      <c r="G452" s="1717"/>
      <c r="H452" s="1717"/>
      <c r="I452" s="1717"/>
      <c r="J452" s="1717"/>
      <c r="K452" s="1717"/>
      <c r="L452" s="1717"/>
      <c r="M452" s="1717"/>
      <c r="N452" s="1717"/>
      <c r="O452" s="1717"/>
      <c r="P452" s="1717"/>
      <c r="Q452" s="1717"/>
      <c r="R452" s="1717"/>
      <c r="T452" s="715">
        <v>0.83437892095357591</v>
      </c>
      <c r="U452" s="715">
        <v>0.83478357875948239</v>
      </c>
      <c r="V452" s="715">
        <v>0.82099040820878877</v>
      </c>
      <c r="W452" s="715">
        <v>0.5947658402203857</v>
      </c>
      <c r="X452" s="715">
        <v>0.59114825131538229</v>
      </c>
      <c r="Y452" s="715">
        <v>0.72114837976122792</v>
      </c>
      <c r="Z452" s="715">
        <v>0.78149999999999997</v>
      </c>
      <c r="AA452" s="715">
        <v>0.78149999999999997</v>
      </c>
      <c r="AB452" s="715">
        <v>0.78149999999999997</v>
      </c>
      <c r="AC452" s="715">
        <v>0.78149999999999997</v>
      </c>
      <c r="AD452" s="715">
        <v>0.78149999999999997</v>
      </c>
      <c r="AE452" s="715">
        <v>0.78149999999999997</v>
      </c>
      <c r="AF452" s="715">
        <v>0.78149999999999997</v>
      </c>
    </row>
    <row r="453" spans="2:41">
      <c r="D453" s="1717" t="s">
        <v>559</v>
      </c>
      <c r="E453" s="1717"/>
      <c r="F453" s="1717"/>
      <c r="G453" s="1717"/>
      <c r="H453" s="1717"/>
      <c r="I453" s="1717"/>
      <c r="J453" s="1717"/>
      <c r="K453" s="1717"/>
      <c r="L453" s="1717"/>
      <c r="M453" s="1717"/>
      <c r="N453" s="1717"/>
      <c r="O453" s="1717"/>
      <c r="P453" s="1717"/>
      <c r="Q453" s="1717"/>
      <c r="R453" s="1717"/>
      <c r="T453" s="715">
        <v>0.16562107904642409</v>
      </c>
      <c r="U453" s="715">
        <v>0.16521642124051764</v>
      </c>
      <c r="V453" s="715">
        <v>0.17900959179121123</v>
      </c>
      <c r="W453" s="715">
        <v>0.4052341597796143</v>
      </c>
      <c r="X453" s="715">
        <v>0.40885174868461777</v>
      </c>
      <c r="Y453" s="715">
        <v>0.27885162023877202</v>
      </c>
      <c r="Z453" s="715">
        <v>0.2185</v>
      </c>
      <c r="AA453" s="715">
        <v>0.2185</v>
      </c>
      <c r="AB453" s="715">
        <v>0.2185</v>
      </c>
      <c r="AC453" s="715">
        <v>0.2185</v>
      </c>
      <c r="AD453" s="715">
        <v>0.2185</v>
      </c>
      <c r="AE453" s="715">
        <v>0.2185</v>
      </c>
      <c r="AF453" s="715">
        <v>0.2185</v>
      </c>
    </row>
    <row r="454" spans="2:41">
      <c r="D454" s="1716" t="s">
        <v>12</v>
      </c>
      <c r="E454" s="1716"/>
      <c r="F454" s="1716"/>
      <c r="G454" s="1716"/>
      <c r="H454" s="1716"/>
      <c r="I454" s="1716"/>
      <c r="J454" s="1716"/>
      <c r="K454" s="1716"/>
      <c r="L454" s="1716"/>
      <c r="M454" s="1716"/>
      <c r="N454" s="1716"/>
      <c r="O454" s="1716"/>
      <c r="P454" s="1716"/>
      <c r="Q454" s="1716"/>
      <c r="R454" s="1716"/>
      <c r="T454" s="716">
        <f t="shared" ref="T454:AF454" si="20">SUM(T452:T453)</f>
        <v>1</v>
      </c>
      <c r="U454" s="717">
        <f t="shared" si="20"/>
        <v>1</v>
      </c>
      <c r="V454" s="717">
        <f t="shared" si="20"/>
        <v>1</v>
      </c>
      <c r="W454" s="717">
        <f t="shared" si="20"/>
        <v>1</v>
      </c>
      <c r="X454" s="717">
        <f t="shared" si="20"/>
        <v>1</v>
      </c>
      <c r="Y454" s="717">
        <f t="shared" si="20"/>
        <v>1</v>
      </c>
      <c r="Z454" s="717">
        <f t="shared" si="20"/>
        <v>1</v>
      </c>
      <c r="AA454" s="790">
        <f t="shared" si="20"/>
        <v>1</v>
      </c>
      <c r="AB454" s="799">
        <f t="shared" si="20"/>
        <v>1</v>
      </c>
      <c r="AC454" s="717">
        <f t="shared" si="20"/>
        <v>1</v>
      </c>
      <c r="AD454" s="717">
        <f t="shared" si="20"/>
        <v>1</v>
      </c>
      <c r="AE454" s="717">
        <f t="shared" si="20"/>
        <v>1</v>
      </c>
      <c r="AF454" s="718">
        <f t="shared" si="20"/>
        <v>1</v>
      </c>
    </row>
    <row r="455" spans="2:41">
      <c r="D455" s="408" t="s">
        <v>123</v>
      </c>
      <c r="X455" s="355"/>
      <c r="Y455" s="355"/>
      <c r="Z455" s="355"/>
      <c r="AA455" s="355"/>
      <c r="AB455" s="612"/>
      <c r="AC455" s="355"/>
      <c r="AD455" s="355"/>
      <c r="AE455" s="355"/>
      <c r="AF455" s="355"/>
    </row>
    <row r="456" spans="2:41">
      <c r="F456" s="358"/>
      <c r="G456" s="358"/>
      <c r="H456" s="358"/>
      <c r="I456" s="358"/>
      <c r="J456" s="358"/>
      <c r="K456" s="358"/>
      <c r="L456" s="358"/>
      <c r="M456" s="358"/>
      <c r="N456" s="358"/>
      <c r="O456" s="358"/>
      <c r="P456" s="358"/>
      <c r="Q456" s="358"/>
      <c r="R456" s="358"/>
      <c r="S456" s="358"/>
      <c r="T456" s="358"/>
      <c r="U456" s="358"/>
      <c r="V456" s="358"/>
      <c r="W456" s="358"/>
      <c r="AA456" s="358"/>
      <c r="AB456" s="619"/>
      <c r="AC456" s="358"/>
      <c r="AD456" s="358"/>
      <c r="AE456" s="358"/>
      <c r="AG456" s="358"/>
    </row>
    <row r="457" spans="2:41">
      <c r="D457" s="379" t="s">
        <v>560</v>
      </c>
      <c r="E457" s="379"/>
      <c r="F457"/>
      <c r="G457"/>
      <c r="H457"/>
      <c r="I457"/>
      <c r="J457"/>
      <c r="K457"/>
      <c r="L457"/>
      <c r="M457"/>
      <c r="N457"/>
      <c r="O457"/>
      <c r="P457"/>
      <c r="Q457"/>
      <c r="R457"/>
      <c r="X457" s="355"/>
      <c r="Y457" s="355"/>
      <c r="Z457" s="355"/>
      <c r="AA457" s="355"/>
      <c r="AB457" s="612"/>
      <c r="AC457" s="355"/>
      <c r="AD457" s="355"/>
      <c r="AE457" s="355"/>
      <c r="AF457" s="355"/>
    </row>
    <row r="458" spans="2:41" ht="12.75" customHeight="1">
      <c r="D458" s="1717" t="s">
        <v>558</v>
      </c>
      <c r="E458" s="1717"/>
      <c r="F458" s="1717"/>
      <c r="G458" s="1717"/>
      <c r="H458" s="1717"/>
      <c r="I458" s="1717"/>
      <c r="J458" s="1717"/>
      <c r="K458" s="1717"/>
      <c r="L458" s="1717"/>
      <c r="M458" s="1717"/>
      <c r="N458" s="1717"/>
      <c r="O458" s="1717"/>
      <c r="P458" s="1717"/>
      <c r="Q458" s="1717"/>
      <c r="R458" s="1717"/>
      <c r="T458" s="719">
        <v>0.99585308056872035</v>
      </c>
      <c r="U458" s="719">
        <v>0.99882629107981225</v>
      </c>
      <c r="V458" s="719">
        <v>0.99810695693327023</v>
      </c>
      <c r="W458" s="719">
        <v>0.9902668759811617</v>
      </c>
      <c r="X458" s="719">
        <v>0.98758424973394821</v>
      </c>
      <c r="Y458" s="719">
        <v>0.99767441860465111</v>
      </c>
      <c r="Z458" s="719">
        <v>1</v>
      </c>
      <c r="AA458" s="719">
        <v>1</v>
      </c>
      <c r="AB458" s="719">
        <v>1</v>
      </c>
      <c r="AC458" s="719">
        <v>1</v>
      </c>
      <c r="AD458" s="719">
        <v>1</v>
      </c>
      <c r="AE458" s="719">
        <v>1</v>
      </c>
      <c r="AF458" s="719">
        <v>1</v>
      </c>
    </row>
    <row r="459" spans="2:41" ht="12.75" customHeight="1">
      <c r="D459" s="1717" t="s">
        <v>559</v>
      </c>
      <c r="E459" s="1717"/>
      <c r="F459" s="1717"/>
      <c r="G459" s="1717"/>
      <c r="H459" s="1717"/>
      <c r="I459" s="1717"/>
      <c r="J459" s="1717"/>
      <c r="K459" s="1717"/>
      <c r="L459" s="1717"/>
      <c r="M459" s="1717"/>
      <c r="N459" s="1717"/>
      <c r="O459" s="1717"/>
      <c r="P459" s="1717"/>
      <c r="Q459" s="1717"/>
      <c r="R459" s="1717"/>
      <c r="T459" s="719">
        <v>4.1469194312796212E-3</v>
      </c>
      <c r="U459" s="719">
        <v>1.1737089201877935E-3</v>
      </c>
      <c r="V459" s="719">
        <v>1.893043066729768E-3</v>
      </c>
      <c r="W459" s="719">
        <v>9.7331240188383052E-3</v>
      </c>
      <c r="X459" s="719">
        <v>1.2415750266051791E-2</v>
      </c>
      <c r="Y459" s="719">
        <v>2.3255813953488372E-3</v>
      </c>
      <c r="Z459" s="719">
        <v>0</v>
      </c>
      <c r="AA459" s="719">
        <v>0</v>
      </c>
      <c r="AB459" s="719">
        <v>0</v>
      </c>
      <c r="AC459" s="719">
        <v>0</v>
      </c>
      <c r="AD459" s="719">
        <v>0</v>
      </c>
      <c r="AE459" s="719">
        <v>0</v>
      </c>
      <c r="AF459" s="719">
        <v>0</v>
      </c>
    </row>
    <row r="460" spans="2:41">
      <c r="D460" s="1716" t="s">
        <v>12</v>
      </c>
      <c r="E460" s="1716"/>
      <c r="F460" s="1716"/>
      <c r="G460" s="1716"/>
      <c r="H460" s="1716"/>
      <c r="I460" s="1716"/>
      <c r="J460" s="1716"/>
      <c r="K460" s="1716"/>
      <c r="L460" s="1716"/>
      <c r="M460" s="1716"/>
      <c r="N460" s="1716"/>
      <c r="O460" s="1716"/>
      <c r="P460" s="1716"/>
      <c r="Q460" s="1716"/>
      <c r="R460" s="1716"/>
      <c r="T460" s="716">
        <f t="shared" ref="T460:AF460" si="21">SUM(T458:T459)</f>
        <v>1</v>
      </c>
      <c r="U460" s="717">
        <f t="shared" si="21"/>
        <v>1</v>
      </c>
      <c r="V460" s="717">
        <f t="shared" si="21"/>
        <v>1</v>
      </c>
      <c r="W460" s="717">
        <f t="shared" si="21"/>
        <v>1</v>
      </c>
      <c r="X460" s="717">
        <f t="shared" si="21"/>
        <v>1</v>
      </c>
      <c r="Y460" s="717">
        <f t="shared" si="21"/>
        <v>1</v>
      </c>
      <c r="Z460" s="717">
        <f t="shared" si="21"/>
        <v>1</v>
      </c>
      <c r="AA460" s="790">
        <f t="shared" si="21"/>
        <v>1</v>
      </c>
      <c r="AB460" s="799">
        <f t="shared" si="21"/>
        <v>1</v>
      </c>
      <c r="AC460" s="717">
        <f t="shared" si="21"/>
        <v>1</v>
      </c>
      <c r="AD460" s="717">
        <f t="shared" si="21"/>
        <v>1</v>
      </c>
      <c r="AE460" s="717">
        <f t="shared" si="21"/>
        <v>1</v>
      </c>
      <c r="AF460" s="718">
        <f t="shared" si="21"/>
        <v>1</v>
      </c>
    </row>
    <row r="461" spans="2:41">
      <c r="D461" s="408" t="s">
        <v>123</v>
      </c>
      <c r="T461" s="1301" t="str">
        <f>IF(T460 = 1, "OK", "Error: should = 100%")</f>
        <v>OK</v>
      </c>
      <c r="U461" s="1301" t="str">
        <f t="shared" ref="U461:AF461" si="22">IF(U460 = 1, "OK", "Error: should = 100%")</f>
        <v>OK</v>
      </c>
      <c r="V461" s="1301" t="str">
        <f t="shared" si="22"/>
        <v>OK</v>
      </c>
      <c r="W461" s="1301" t="str">
        <f t="shared" si="22"/>
        <v>OK</v>
      </c>
      <c r="X461" s="1301" t="str">
        <f t="shared" si="22"/>
        <v>OK</v>
      </c>
      <c r="Y461" s="1301" t="str">
        <f t="shared" si="22"/>
        <v>OK</v>
      </c>
      <c r="Z461" s="1301" t="str">
        <f t="shared" si="22"/>
        <v>OK</v>
      </c>
      <c r="AA461" s="1301" t="str">
        <f t="shared" si="22"/>
        <v>OK</v>
      </c>
      <c r="AB461" s="1301" t="str">
        <f t="shared" si="22"/>
        <v>OK</v>
      </c>
      <c r="AC461" s="1301" t="str">
        <f t="shared" si="22"/>
        <v>OK</v>
      </c>
      <c r="AD461" s="1301" t="str">
        <f t="shared" si="22"/>
        <v>OK</v>
      </c>
      <c r="AE461" s="1301" t="str">
        <f t="shared" si="22"/>
        <v>OK</v>
      </c>
      <c r="AF461" s="1301" t="str">
        <f t="shared" si="22"/>
        <v>OK</v>
      </c>
    </row>
    <row r="462" spans="2:41">
      <c r="D462" s="408"/>
      <c r="X462" s="355"/>
      <c r="Y462" s="355"/>
      <c r="Z462" s="355"/>
      <c r="AA462" s="355"/>
      <c r="AB462" s="355"/>
      <c r="AC462" s="355"/>
      <c r="AD462" s="355"/>
      <c r="AE462" s="355"/>
      <c r="AF462" s="355"/>
    </row>
    <row r="464" spans="2:41" s="384" customFormat="1" ht="15" customHeight="1">
      <c r="B464" s="640" t="s">
        <v>392</v>
      </c>
      <c r="C464" s="640"/>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c r="AA464" s="382"/>
      <c r="AB464" s="382"/>
      <c r="AC464" s="382"/>
      <c r="AD464" s="382"/>
      <c r="AE464" s="382"/>
      <c r="AF464" s="382"/>
      <c r="AG464" s="383"/>
      <c r="AH464" s="383"/>
      <c r="AI464" s="383"/>
      <c r="AJ464" s="383"/>
      <c r="AK464" s="383"/>
      <c r="AL464" s="383"/>
      <c r="AM464" s="383"/>
      <c r="AN464" s="383"/>
      <c r="AO464" s="383"/>
    </row>
    <row r="483" spans="4:32">
      <c r="D483" s="355"/>
      <c r="E483" s="355"/>
      <c r="X483" s="355"/>
      <c r="Y483" s="355"/>
      <c r="Z483" s="355"/>
      <c r="AA483" s="355"/>
      <c r="AB483" s="355"/>
      <c r="AC483" s="355"/>
      <c r="AD483" s="355"/>
      <c r="AE483" s="355"/>
      <c r="AF483" s="355"/>
    </row>
  </sheetData>
  <dataConsolidate/>
  <mergeCells count="170">
    <mergeCell ref="C304:Q304"/>
    <mergeCell ref="C305:Q305"/>
    <mergeCell ref="C306:Q306"/>
    <mergeCell ref="C283:Q283"/>
    <mergeCell ref="C298:Q298"/>
    <mergeCell ref="C271:Q271"/>
    <mergeCell ref="C273:Q273"/>
    <mergeCell ref="C274:Q274"/>
    <mergeCell ref="C275:Q275"/>
    <mergeCell ref="C276:Q276"/>
    <mergeCell ref="C277:Q277"/>
    <mergeCell ref="C278:Q278"/>
    <mergeCell ref="C279:Q279"/>
    <mergeCell ref="C280:Q280"/>
    <mergeCell ref="C71:S71"/>
    <mergeCell ref="C85:S85"/>
    <mergeCell ref="C100:S100"/>
    <mergeCell ref="C115:M115"/>
    <mergeCell ref="C130:Q130"/>
    <mergeCell ref="C146:Q146"/>
    <mergeCell ref="C167:Q167"/>
    <mergeCell ref="C179:Q179"/>
    <mergeCell ref="C178:Q178"/>
    <mergeCell ref="C177:Q177"/>
    <mergeCell ref="C176:Q176"/>
    <mergeCell ref="C175:Q175"/>
    <mergeCell ref="C174:Q174"/>
    <mergeCell ref="C173:Q173"/>
    <mergeCell ref="C172:Q172"/>
    <mergeCell ref="C171:Q171"/>
    <mergeCell ref="C170:Q170"/>
    <mergeCell ref="C169:Q169"/>
    <mergeCell ref="D137:N137"/>
    <mergeCell ref="D143:N143"/>
    <mergeCell ref="D144:N144"/>
    <mergeCell ref="D129:N129"/>
    <mergeCell ref="D138:N138"/>
    <mergeCell ref="D139:N139"/>
    <mergeCell ref="C309:Q309"/>
    <mergeCell ref="C325:Q325"/>
    <mergeCell ref="C326:Q326"/>
    <mergeCell ref="C327:Q327"/>
    <mergeCell ref="C342:Q342"/>
    <mergeCell ref="F315:N316"/>
    <mergeCell ref="C310:Q310"/>
    <mergeCell ref="C281:Q281"/>
    <mergeCell ref="C282:Q282"/>
    <mergeCell ref="C301:Q301"/>
    <mergeCell ref="C302:Q302"/>
    <mergeCell ref="C328:Q328"/>
    <mergeCell ref="C339:Q339"/>
    <mergeCell ref="C323:Q323"/>
    <mergeCell ref="C341:Q341"/>
    <mergeCell ref="F318:N318"/>
    <mergeCell ref="F319:N319"/>
    <mergeCell ref="F320:N320"/>
    <mergeCell ref="C321:Q321"/>
    <mergeCell ref="C324:Q324"/>
    <mergeCell ref="C300:Q300"/>
    <mergeCell ref="C307:Q307"/>
    <mergeCell ref="C308:Q308"/>
    <mergeCell ref="C303:Q303"/>
    <mergeCell ref="C363:Q363"/>
    <mergeCell ref="F333:N334"/>
    <mergeCell ref="F335:N335"/>
    <mergeCell ref="F336:N336"/>
    <mergeCell ref="F337:N337"/>
    <mergeCell ref="F338:N338"/>
    <mergeCell ref="D350:Q350"/>
    <mergeCell ref="D351:Q351"/>
    <mergeCell ref="C345:Q345"/>
    <mergeCell ref="C346:Q346"/>
    <mergeCell ref="C343:Q343"/>
    <mergeCell ref="C344:Q344"/>
    <mergeCell ref="D355:Q355"/>
    <mergeCell ref="D356:Q356"/>
    <mergeCell ref="D357:Q357"/>
    <mergeCell ref="D358:Q358"/>
    <mergeCell ref="D359:Q359"/>
    <mergeCell ref="D360:Q360"/>
    <mergeCell ref="D361:Q361"/>
    <mergeCell ref="D362:Q362"/>
    <mergeCell ref="D418:R418"/>
    <mergeCell ref="D419:R419"/>
    <mergeCell ref="D420:R420"/>
    <mergeCell ref="D374:Q374"/>
    <mergeCell ref="D352:Q352"/>
    <mergeCell ref="D353:Q353"/>
    <mergeCell ref="D354:Q354"/>
    <mergeCell ref="D397:Q397"/>
    <mergeCell ref="D398:Q398"/>
    <mergeCell ref="D375:Q375"/>
    <mergeCell ref="D376:Q376"/>
    <mergeCell ref="D377:Q377"/>
    <mergeCell ref="C366:Q366"/>
    <mergeCell ref="C367:Q367"/>
    <mergeCell ref="C368:Q368"/>
    <mergeCell ref="C369:Q369"/>
    <mergeCell ref="C370:Q370"/>
    <mergeCell ref="C379:Q379"/>
    <mergeCell ref="C380:Q380"/>
    <mergeCell ref="C381:Q381"/>
    <mergeCell ref="C382:Q382"/>
    <mergeCell ref="C383:Q383"/>
    <mergeCell ref="C384:Q384"/>
    <mergeCell ref="C385:Q385"/>
    <mergeCell ref="D436:R436"/>
    <mergeCell ref="D437:R437"/>
    <mergeCell ref="D438:R438"/>
    <mergeCell ref="D460:R460"/>
    <mergeCell ref="D440:R440"/>
    <mergeCell ref="D444:R444"/>
    <mergeCell ref="D445:R445"/>
    <mergeCell ref="D446:R446"/>
    <mergeCell ref="D447:R447"/>
    <mergeCell ref="D448:R448"/>
    <mergeCell ref="D452:R452"/>
    <mergeCell ref="D453:R453"/>
    <mergeCell ref="D454:R454"/>
    <mergeCell ref="D458:R458"/>
    <mergeCell ref="D459:R459"/>
    <mergeCell ref="D439:R439"/>
    <mergeCell ref="D426:R426"/>
    <mergeCell ref="D409:R409"/>
    <mergeCell ref="D411:R411"/>
    <mergeCell ref="D425:R425"/>
    <mergeCell ref="D378:Q378"/>
    <mergeCell ref="D394:Q394"/>
    <mergeCell ref="D395:Q395"/>
    <mergeCell ref="D410:R410"/>
    <mergeCell ref="T7:AA7"/>
    <mergeCell ref="D421:R421"/>
    <mergeCell ref="D422:R422"/>
    <mergeCell ref="D423:R423"/>
    <mergeCell ref="D424:R424"/>
    <mergeCell ref="D399:Q399"/>
    <mergeCell ref="D400:Q400"/>
    <mergeCell ref="D401:Q401"/>
    <mergeCell ref="D402:Q402"/>
    <mergeCell ref="C365:Q365"/>
    <mergeCell ref="D403:Q403"/>
    <mergeCell ref="D396:Q396"/>
    <mergeCell ref="D406:Q406"/>
    <mergeCell ref="D404:Q404"/>
    <mergeCell ref="D405:Q405"/>
    <mergeCell ref="D412:R412"/>
    <mergeCell ref="AB7:AF7"/>
    <mergeCell ref="D414:R414"/>
    <mergeCell ref="D415:R415"/>
    <mergeCell ref="D416:R416"/>
    <mergeCell ref="D417:R417"/>
    <mergeCell ref="J183:R183"/>
    <mergeCell ref="F151:F152"/>
    <mergeCell ref="D140:N140"/>
    <mergeCell ref="D141:N141"/>
    <mergeCell ref="D142:N142"/>
    <mergeCell ref="D145:N145"/>
    <mergeCell ref="D121:N121"/>
    <mergeCell ref="D122:N122"/>
    <mergeCell ref="D123:N123"/>
    <mergeCell ref="D124:N124"/>
    <mergeCell ref="D125:N125"/>
    <mergeCell ref="D126:N126"/>
    <mergeCell ref="D127:N127"/>
    <mergeCell ref="D128:N128"/>
    <mergeCell ref="F317:N317"/>
    <mergeCell ref="F184:F185"/>
    <mergeCell ref="F287:F288"/>
    <mergeCell ref="D413:R413"/>
    <mergeCell ref="C386:Q386"/>
  </mergeCells>
  <phoneticPr fontId="260" type="noConversion"/>
  <conditionalFormatting sqref="B91:B99 T274:AF283 T317:AF321 T442:AF442 T348:AF348 T335:AF339 T375:AF379 B121:B129 B106:B115 T13:AF20 B26:B70 T26:AF70 T186:AF271 T289:AF298 T351:AF363 T444:AF447 T411:AF425">
    <cfRule type="cellIs" priority="170" stopIfTrue="1" operator="greaterThanOrEqual">
      <formula>0</formula>
    </cfRule>
  </conditionalFormatting>
  <conditionalFormatting sqref="T429:AF429">
    <cfRule type="cellIs" priority="168" stopIfTrue="1" operator="greaterThanOrEqual">
      <formula>0</formula>
    </cfRule>
  </conditionalFormatting>
  <conditionalFormatting sqref="B76:B84 T76:AF84">
    <cfRule type="cellIs" priority="166" stopIfTrue="1" operator="greaterThanOrEqual">
      <formula>0</formula>
    </cfRule>
  </conditionalFormatting>
  <conditionalFormatting sqref="T372:AF372">
    <cfRule type="cellIs" priority="165" stopIfTrue="1" operator="greaterThanOrEqual">
      <formula>0</formula>
    </cfRule>
  </conditionalFormatting>
  <conditionalFormatting sqref="T364:AF364">
    <cfRule type="cellIs" priority="164" stopIfTrue="1" operator="greaterThanOrEqual">
      <formula>0</formula>
    </cfRule>
  </conditionalFormatting>
  <conditionalFormatting sqref="B100">
    <cfRule type="cellIs" priority="163" stopIfTrue="1" operator="greaterThanOrEqual">
      <formula>0</formula>
    </cfRule>
  </conditionalFormatting>
  <conditionalFormatting sqref="B130">
    <cfRule type="cellIs" priority="159" stopIfTrue="1" operator="greaterThanOrEqual">
      <formula>0</formula>
    </cfRule>
  </conditionalFormatting>
  <conditionalFormatting sqref="B85 T85:AF85">
    <cfRule type="cellIs" priority="162" stopIfTrue="1" operator="greaterThanOrEqual">
      <formula>0</formula>
    </cfRule>
  </conditionalFormatting>
  <conditionalFormatting sqref="B71 T71:AF71">
    <cfRule type="cellIs" priority="161" stopIfTrue="1" operator="greaterThanOrEqual">
      <formula>0</formula>
    </cfRule>
  </conditionalFormatting>
  <conditionalFormatting sqref="B146">
    <cfRule type="cellIs" priority="158" stopIfTrue="1" operator="greaterThanOrEqual">
      <formula>0</formula>
    </cfRule>
  </conditionalFormatting>
  <conditionalFormatting sqref="B167">
    <cfRule type="cellIs" priority="157" stopIfTrue="1" operator="greaterThanOrEqual">
      <formula>0</formula>
    </cfRule>
  </conditionalFormatting>
  <conditionalFormatting sqref="C115">
    <cfRule type="cellIs" priority="151" stopIfTrue="1" operator="greaterThanOrEqual">
      <formula>0</formula>
    </cfRule>
  </conditionalFormatting>
  <conditionalFormatting sqref="C179">
    <cfRule type="cellIs" priority="155" stopIfTrue="1" operator="greaterThanOrEqual">
      <formula>0</formula>
    </cfRule>
  </conditionalFormatting>
  <conditionalFormatting sqref="B179">
    <cfRule type="cellIs" priority="156" stopIfTrue="1" operator="greaterThanOrEqual">
      <formula>0</formula>
    </cfRule>
  </conditionalFormatting>
  <conditionalFormatting sqref="C100">
    <cfRule type="cellIs" priority="152" stopIfTrue="1" operator="greaterThanOrEqual">
      <formula>0</formula>
    </cfRule>
  </conditionalFormatting>
  <conditionalFormatting sqref="C130">
    <cfRule type="cellIs" priority="135" stopIfTrue="1" operator="greaterThanOrEqual">
      <formula>0</formula>
    </cfRule>
  </conditionalFormatting>
  <conditionalFormatting sqref="C271">
    <cfRule type="cellIs" priority="133" stopIfTrue="1" operator="greaterThanOrEqual">
      <formula>0</formula>
    </cfRule>
  </conditionalFormatting>
  <conditionalFormatting sqref="C167">
    <cfRule type="cellIs" priority="113" stopIfTrue="1" operator="greaterThanOrEqual">
      <formula>0</formula>
    </cfRule>
  </conditionalFormatting>
  <conditionalFormatting sqref="C321">
    <cfRule type="cellIs" priority="102" stopIfTrue="1" operator="greaterThanOrEqual">
      <formula>0</formula>
    </cfRule>
  </conditionalFormatting>
  <conditionalFormatting sqref="C363">
    <cfRule type="cellIs" priority="93" stopIfTrue="1" operator="greaterThanOrEqual">
      <formula>0</formula>
    </cfRule>
  </conditionalFormatting>
  <conditionalFormatting sqref="C379">
    <cfRule type="cellIs" priority="91" stopIfTrue="1" operator="greaterThanOrEqual">
      <formula>0</formula>
    </cfRule>
  </conditionalFormatting>
  <conditionalFormatting sqref="C339">
    <cfRule type="cellIs" priority="95" stopIfTrue="1" operator="greaterThanOrEqual">
      <formula>0</formula>
    </cfRule>
  </conditionalFormatting>
  <conditionalFormatting sqref="T449:AF449 T441:AF441 T455:AF455 T461:AF461">
    <cfRule type="expression" dxfId="32" priority="89">
      <formula>T440&lt;&gt;1</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312" max="38" man="1"/>
  </rowBreaks>
  <customProperties>
    <customPr name="EpmWorksheetKeyString_GUID" r:id="rId2"/>
  </customProperties>
  <drawing r:id="rId3"/>
  <legacyDrawingHF r:id="rId4"/>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G91:G99 G70 G107:G114</xm:sqref>
        </x14:dataValidation>
        <x14:dataValidation type="list" allowBlank="1" showInputMessage="1" showErrorMessage="1" promptTitle="Rank" prompt="Select payment rank from available options" xr:uid="{00000000-0002-0000-0D00-000001000000}">
          <x14:formula1>
            <xm:f>Data!$B$244:$B$246</xm:f>
          </x14:formula1>
          <xm:sqref>H91:H99 H70 H107:H114</xm:sqref>
        </x14:dataValidation>
        <x14:dataValidation type="list" allowBlank="1" showInputMessage="1" showErrorMessage="1" promptTitle="Reference Rate" prompt="Select reference rate from available options" xr:uid="{00000000-0002-0000-0D00-000002000000}">
          <x14:formula1>
            <xm:f>Data!$B$225:$B$233</xm:f>
          </x14:formula1>
          <xm:sqref>I91:I99 I70 I107:I114</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K107:K114 K70 K91:K99 G297:H297</xm:sqref>
        </x14:dataValidation>
        <x14:dataValidation type="list" allowBlank="1" showInputMessage="1" showErrorMessage="1" promptTitle="Special Features" prompt="Choose from available options" xr:uid="{00000000-0002-0000-0D00-000004000000}">
          <x14:formula1>
            <xm:f>Data!$B$254:$B$257</xm:f>
          </x14:formula1>
          <xm:sqref>P91:P99 P70</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Q335:Q338 R91:R99 Q121:Q129 Q137:Q145 Q317:Q320 Q297</xm:sqref>
        </x14:dataValidation>
        <x14:dataValidation type="list" allowBlank="1" showInputMessage="1" showErrorMessage="1" promptTitle="Pay leg type" prompt="Select from available options" xr:uid="{00000000-0002-0000-0D00-000006000000}">
          <x14:formula1>
            <xm:f>Data!$B$266:$B$268</xm:f>
          </x14:formula1>
          <xm:sqref>N297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zoomScale="80" zoomScaleNormal="80" workbookViewId="0">
      <pane ySplit="6" topLeftCell="A7" activePane="bottomLeft" state="frozen"/>
      <selection activeCell="B75" sqref="A1:XFD1048576"/>
      <selection pane="bottomLeft" activeCell="D37" sqref="D37"/>
    </sheetView>
  </sheetViews>
  <sheetFormatPr defaultRowHeight="12.75"/>
  <cols>
    <col min="1" max="1" width="8.375" customWidth="1"/>
    <col min="2" max="2" width="75.375" customWidth="1"/>
    <col min="3" max="3" width="14.125" style="198" customWidth="1"/>
    <col min="4" max="11" width="11.125" customWidth="1"/>
    <col min="12" max="12" width="5" customWidth="1"/>
    <col min="14" max="14" width="9" style="213"/>
  </cols>
  <sheetData>
    <row r="1" spans="1:14" s="31" customFormat="1" ht="20.25">
      <c r="A1" s="1431" t="s">
        <v>121</v>
      </c>
      <c r="B1" s="1461"/>
      <c r="C1" s="728"/>
      <c r="D1" s="120"/>
      <c r="E1" s="120"/>
      <c r="F1" s="120"/>
      <c r="G1" s="120"/>
      <c r="H1" s="120"/>
      <c r="I1" s="126"/>
      <c r="J1" s="126"/>
      <c r="K1" s="127"/>
      <c r="L1" s="428"/>
      <c r="N1" s="212"/>
    </row>
    <row r="2" spans="1:14" s="31" customFormat="1" ht="20.25">
      <c r="A2" s="1434" t="str">
        <f>'RFPR cover'!C5</f>
        <v>NGGT (TO)</v>
      </c>
      <c r="B2" s="1426"/>
      <c r="C2" s="221"/>
      <c r="D2" s="29"/>
      <c r="E2" s="29"/>
      <c r="F2" s="29"/>
      <c r="G2" s="29"/>
      <c r="H2" s="29"/>
      <c r="I2" s="27"/>
      <c r="J2" s="27"/>
      <c r="K2" s="27"/>
      <c r="L2" s="123"/>
      <c r="N2" s="212"/>
    </row>
    <row r="3" spans="1:14" s="31" customFormat="1" ht="20.25">
      <c r="A3" s="1437">
        <f>'RFPR cover'!C7</f>
        <v>2020</v>
      </c>
      <c r="B3" s="1444"/>
      <c r="C3" s="729"/>
      <c r="D3" s="259"/>
      <c r="E3" s="259"/>
      <c r="F3" s="259"/>
      <c r="G3" s="259"/>
      <c r="H3" s="259"/>
      <c r="I3" s="254"/>
      <c r="J3" s="254"/>
      <c r="K3" s="254"/>
      <c r="L3" s="260"/>
      <c r="N3" s="212"/>
    </row>
    <row r="4" spans="1:14" s="2" customFormat="1" ht="12.75" customHeight="1">
      <c r="C4" s="1"/>
      <c r="N4" s="129"/>
    </row>
    <row r="5" spans="1:14" s="2" customFormat="1">
      <c r="B5" s="38"/>
      <c r="C5" s="222"/>
      <c r="D5" s="544" t="str">
        <f>IF(D6&lt;='RFPR cover'!$C$7,"Actuals","Forecast")</f>
        <v>Actuals</v>
      </c>
      <c r="E5" s="544" t="str">
        <f>IF(E6&lt;='RFPR cover'!$C$7-1,"Actuals","Forecast")</f>
        <v>Actuals</v>
      </c>
      <c r="F5" s="544" t="str">
        <f>IF(F6&lt;='RFPR cover'!$C$7-1,"Actuals","Forecast")</f>
        <v>Actuals</v>
      </c>
      <c r="G5" s="544" t="str">
        <f>IF(G6&lt;='RFPR cover'!$C$7-1,"Actuals","Forecast")</f>
        <v>Actuals</v>
      </c>
      <c r="H5" s="544" t="str">
        <f>IF(H6&lt;='RFPR cover'!$C$7-1,"Actuals","Forecast")</f>
        <v>Actuals</v>
      </c>
      <c r="I5" s="544" t="str">
        <f>IF(I6&lt;='RFPR cover'!$C$7-1,"Actuals","Forecast")</f>
        <v>Actuals</v>
      </c>
      <c r="J5" s="544" t="str">
        <f>IF(J6&lt;='RFPR cover'!$C$7-1,"Actuals","Forecast")</f>
        <v>Forecast</v>
      </c>
      <c r="K5" s="544" t="str">
        <f>IF(K6&lt;='RFPR cover'!$C$7-1,"Actuals","Forecast")</f>
        <v>Forecast</v>
      </c>
      <c r="N5" s="129"/>
    </row>
    <row r="6" spans="1:14" s="2" customFormat="1">
      <c r="C6" s="1"/>
      <c r="D6" s="117">
        <f>'RFPR cover'!$C$13</f>
        <v>2014</v>
      </c>
      <c r="E6" s="118">
        <f>D6+1</f>
        <v>2015</v>
      </c>
      <c r="F6" s="118">
        <f t="shared" ref="F6:K6" si="0">E6+1</f>
        <v>2016</v>
      </c>
      <c r="G6" s="118">
        <f t="shared" si="0"/>
        <v>2017</v>
      </c>
      <c r="H6" s="118">
        <f t="shared" si="0"/>
        <v>2018</v>
      </c>
      <c r="I6" s="118">
        <f t="shared" si="0"/>
        <v>2019</v>
      </c>
      <c r="J6" s="118">
        <f t="shared" si="0"/>
        <v>2020</v>
      </c>
      <c r="K6" s="195">
        <f t="shared" si="0"/>
        <v>2021</v>
      </c>
      <c r="N6" s="129"/>
    </row>
    <row r="7" spans="1:14" s="2" customFormat="1">
      <c r="A7" s="35"/>
      <c r="B7" s="35"/>
      <c r="C7" s="319"/>
      <c r="D7" s="761"/>
      <c r="E7" s="761"/>
      <c r="F7" s="761"/>
      <c r="G7" s="761"/>
      <c r="H7" s="761"/>
      <c r="I7" s="761"/>
      <c r="J7" s="761"/>
      <c r="K7" s="761"/>
      <c r="L7" s="35"/>
      <c r="M7" s="35"/>
      <c r="N7" s="225"/>
    </row>
    <row r="8" spans="1:14" s="2" customFormat="1">
      <c r="B8" s="12" t="s">
        <v>588</v>
      </c>
      <c r="N8" s="129"/>
    </row>
    <row r="9" spans="1:14" s="2" customFormat="1">
      <c r="B9" s="434" t="s">
        <v>587</v>
      </c>
      <c r="C9" s="434"/>
      <c r="D9" s="434"/>
      <c r="E9" s="434"/>
      <c r="F9" s="434"/>
      <c r="G9" s="434"/>
      <c r="H9" s="434"/>
      <c r="I9" s="434"/>
      <c r="J9" s="434"/>
      <c r="K9" s="434"/>
      <c r="L9" s="434"/>
      <c r="N9" s="129"/>
    </row>
    <row r="10" spans="1:14" s="35" customFormat="1">
      <c r="B10" s="757"/>
      <c r="C10" s="757"/>
      <c r="D10" s="757"/>
      <c r="E10" s="757"/>
      <c r="F10" s="757"/>
      <c r="G10" s="757"/>
      <c r="H10" s="757"/>
      <c r="I10" s="757"/>
      <c r="J10" s="757"/>
      <c r="K10" s="757"/>
      <c r="L10" s="757"/>
      <c r="N10" s="225"/>
    </row>
    <row r="11" spans="1:14" s="2" customFormat="1">
      <c r="B11" s="200" t="s">
        <v>586</v>
      </c>
      <c r="C11" s="210" t="str">
        <f>'RFPR cover'!$C$14</f>
        <v>£m 09/10</v>
      </c>
      <c r="D11" s="1033">
        <v>4276.4049861842705</v>
      </c>
      <c r="E11" s="1033">
        <v>4266.9440584723898</v>
      </c>
      <c r="F11" s="1033">
        <v>4249.3281809886448</v>
      </c>
      <c r="G11" s="1033">
        <v>4258.8864410723863</v>
      </c>
      <c r="H11" s="1033">
        <v>4554.6845752923846</v>
      </c>
      <c r="I11" s="1033">
        <v>4588.7149674643842</v>
      </c>
      <c r="J11" s="1033">
        <v>4548.7457623074679</v>
      </c>
      <c r="K11" s="1033">
        <v>4476.3828401281435</v>
      </c>
      <c r="N11" s="129"/>
    </row>
    <row r="12" spans="1:14" s="2" customFormat="1">
      <c r="N12" s="129"/>
    </row>
    <row r="13" spans="1:14" s="2" customFormat="1">
      <c r="B13" s="12" t="s">
        <v>589</v>
      </c>
      <c r="C13" s="1"/>
      <c r="D13" s="1"/>
      <c r="E13" s="1"/>
      <c r="F13" s="1"/>
      <c r="G13" s="1"/>
      <c r="H13" s="1"/>
      <c r="I13" s="1"/>
      <c r="J13" s="1"/>
      <c r="K13" s="1"/>
      <c r="N13" s="129"/>
    </row>
    <row r="14" spans="1:14" s="2" customFormat="1">
      <c r="B14" s="434" t="s">
        <v>611</v>
      </c>
      <c r="C14" s="320"/>
      <c r="D14" s="320"/>
      <c r="E14" s="320"/>
      <c r="F14" s="320"/>
      <c r="G14" s="320"/>
      <c r="H14" s="320"/>
      <c r="I14" s="320"/>
      <c r="J14" s="320"/>
      <c r="K14" s="320"/>
      <c r="L14" s="292"/>
      <c r="N14" s="129"/>
    </row>
    <row r="15" spans="1:14" s="35" customFormat="1">
      <c r="B15" s="757"/>
      <c r="C15" s="319"/>
      <c r="D15" s="319"/>
      <c r="E15" s="319"/>
      <c r="F15" s="319"/>
      <c r="G15" s="319"/>
      <c r="H15" s="319"/>
      <c r="I15" s="319"/>
      <c r="J15" s="319"/>
      <c r="K15" s="319"/>
      <c r="N15" s="225"/>
    </row>
    <row r="16" spans="1:14" s="2" customFormat="1">
      <c r="B16" s="723" t="s">
        <v>590</v>
      </c>
      <c r="C16" s="210" t="str">
        <f>'RFPR cover'!$C$14</f>
        <v>£m 09/10</v>
      </c>
      <c r="D16" s="931">
        <v>4014.3985484751774</v>
      </c>
      <c r="E16" s="1034">
        <f>D29</f>
        <v>4273.8325189577145</v>
      </c>
      <c r="F16" s="1034">
        <f t="shared" ref="F16:K16" si="1">E29</f>
        <v>4257.4859699313984</v>
      </c>
      <c r="G16" s="1034">
        <f t="shared" si="1"/>
        <v>4242.0094904623811</v>
      </c>
      <c r="H16" s="1034">
        <f t="shared" si="1"/>
        <v>4253.9208063439719</v>
      </c>
      <c r="I16" s="1034">
        <f t="shared" si="1"/>
        <v>4566.5986256430706</v>
      </c>
      <c r="J16" s="1034">
        <f t="shared" si="1"/>
        <v>4610.6826269866042</v>
      </c>
      <c r="K16" s="933">
        <f t="shared" si="1"/>
        <v>4608.5706603974886</v>
      </c>
      <c r="N16" s="129"/>
    </row>
    <row r="17" spans="2:14" s="2" customFormat="1">
      <c r="B17" s="723" t="s">
        <v>591</v>
      </c>
      <c r="C17" s="210" t="str">
        <f>'RFPR cover'!$C$14</f>
        <v>£m 09/10</v>
      </c>
      <c r="D17" s="938">
        <v>238.90848777994489</v>
      </c>
      <c r="E17" s="938">
        <v>1.5889649604528906</v>
      </c>
      <c r="F17" s="938">
        <v>1.9371656435515117</v>
      </c>
      <c r="G17" s="938">
        <v>14.654700839030934</v>
      </c>
      <c r="H17" s="938">
        <v>260.23741664922477</v>
      </c>
      <c r="I17" s="938">
        <v>13.932209297896886</v>
      </c>
      <c r="J17" s="938">
        <v>18.476860279771643</v>
      </c>
      <c r="K17" s="938">
        <v>0.81062265305823133</v>
      </c>
      <c r="N17" s="129"/>
    </row>
    <row r="18" spans="2:14" s="2" customFormat="1">
      <c r="B18" s="12" t="s">
        <v>592</v>
      </c>
      <c r="C18" s="210" t="str">
        <f>'RFPR cover'!$C$14</f>
        <v>£m 09/10</v>
      </c>
      <c r="D18" s="1035">
        <f>SUM(D16:D17)</f>
        <v>4253.3070362551225</v>
      </c>
      <c r="E18" s="1036">
        <f t="shared" ref="E18:K18" si="2">SUM(E16:E17)</f>
        <v>4275.4214839181677</v>
      </c>
      <c r="F18" s="1036">
        <f t="shared" si="2"/>
        <v>4259.4231355749498</v>
      </c>
      <c r="G18" s="1036">
        <f t="shared" si="2"/>
        <v>4256.6641913014118</v>
      </c>
      <c r="H18" s="1036">
        <f t="shared" si="2"/>
        <v>4514.1582229931964</v>
      </c>
      <c r="I18" s="1036">
        <f t="shared" si="2"/>
        <v>4580.5308349409679</v>
      </c>
      <c r="J18" s="1036">
        <f t="shared" si="2"/>
        <v>4629.1594872663754</v>
      </c>
      <c r="K18" s="1037">
        <f t="shared" si="2"/>
        <v>4609.3812830505467</v>
      </c>
      <c r="N18" s="129"/>
    </row>
    <row r="19" spans="2:14" s="2" customFormat="1">
      <c r="B19" s="725" t="s">
        <v>593</v>
      </c>
      <c r="C19" s="210" t="str">
        <f>'RFPR cover'!$C$14</f>
        <v>£m 09/10</v>
      </c>
      <c r="D19" s="934">
        <v>161.87652174937244</v>
      </c>
      <c r="E19" s="934">
        <v>129.68850987935372</v>
      </c>
      <c r="F19" s="934">
        <v>122.43763879614492</v>
      </c>
      <c r="G19" s="934">
        <v>138.29952279737549</v>
      </c>
      <c r="H19" s="934">
        <v>187.31596685399023</v>
      </c>
      <c r="I19" s="934">
        <v>174.65287820971542</v>
      </c>
      <c r="J19" s="934">
        <v>132.71469435397063</v>
      </c>
      <c r="K19" s="934">
        <v>113.73806282701483</v>
      </c>
      <c r="N19" s="129"/>
    </row>
    <row r="20" spans="2:14" s="2" customFormat="1">
      <c r="B20" s="725" t="s">
        <v>600</v>
      </c>
      <c r="C20" s="210" t="str">
        <f>'RFPR cover'!$C$14</f>
        <v>£m 09/10</v>
      </c>
      <c r="D20" s="938">
        <v>-2.5724672265558866</v>
      </c>
      <c r="E20" s="938">
        <v>-6.9427872528044219</v>
      </c>
      <c r="F20" s="938">
        <v>1.9279479151856265</v>
      </c>
      <c r="G20" s="938">
        <v>2.1844489853120876</v>
      </c>
      <c r="H20" s="938">
        <v>16.759621577347644</v>
      </c>
      <c r="I20" s="938">
        <v>10.305981704833954</v>
      </c>
      <c r="J20" s="938">
        <v>4.3516047882849307</v>
      </c>
      <c r="K20" s="938">
        <v>3.751700649517332</v>
      </c>
      <c r="N20" s="129"/>
    </row>
    <row r="21" spans="2:14" s="2" customFormat="1">
      <c r="B21" s="724" t="s">
        <v>596</v>
      </c>
      <c r="C21" s="210" t="str">
        <f>'RFPR cover'!$C$14</f>
        <v>£m 09/10</v>
      </c>
      <c r="D21" s="1035">
        <f t="shared" ref="D21:K21" si="3">SUM(D19:D20)</f>
        <v>159.30405452281656</v>
      </c>
      <c r="E21" s="1036">
        <f t="shared" si="3"/>
        <v>122.74572262654929</v>
      </c>
      <c r="F21" s="1036">
        <f t="shared" si="3"/>
        <v>124.36558671133055</v>
      </c>
      <c r="G21" s="1036">
        <f t="shared" si="3"/>
        <v>140.48397178268758</v>
      </c>
      <c r="H21" s="1036">
        <f t="shared" si="3"/>
        <v>204.07558843133788</v>
      </c>
      <c r="I21" s="1036">
        <f t="shared" si="3"/>
        <v>184.95885991454938</v>
      </c>
      <c r="J21" s="1036">
        <f t="shared" si="3"/>
        <v>137.06629914225556</v>
      </c>
      <c r="K21" s="1037">
        <f t="shared" si="3"/>
        <v>117.48976347653216</v>
      </c>
      <c r="N21" s="129"/>
    </row>
    <row r="22" spans="2:14" s="2" customFormat="1">
      <c r="B22" s="725" t="s">
        <v>594</v>
      </c>
      <c r="C22" s="210" t="str">
        <f>'RFPR cover'!$C$14</f>
        <v>£m 09/10</v>
      </c>
      <c r="D22" s="934">
        <v>-138.77857182022461</v>
      </c>
      <c r="E22" s="934">
        <v>-140.7384025516873</v>
      </c>
      <c r="F22" s="934">
        <v>-141.99068192344066</v>
      </c>
      <c r="G22" s="934">
        <v>-143.39596355266457</v>
      </c>
      <c r="H22" s="934">
        <v>-151.75524928321607</v>
      </c>
      <c r="I22" s="934">
        <v>-154.55469533561347</v>
      </c>
      <c r="J22" s="934">
        <v>-157.17373166217976</v>
      </c>
      <c r="K22" s="934">
        <v>-158.46822528913586</v>
      </c>
      <c r="N22" s="129"/>
    </row>
    <row r="23" spans="2:14" s="2" customFormat="1">
      <c r="B23" s="725" t="s">
        <v>595</v>
      </c>
      <c r="C23" s="210" t="str">
        <f>'RFPR cover'!$C$14</f>
        <v>£m 09/10</v>
      </c>
      <c r="D23" s="1480">
        <v>0</v>
      </c>
      <c r="E23" s="938">
        <v>5.7165938367916169E-2</v>
      </c>
      <c r="F23" s="938">
        <v>0.2114500995413664</v>
      </c>
      <c r="G23" s="938">
        <v>0.168606812537206</v>
      </c>
      <c r="H23" s="938">
        <v>0.12006350175249736</v>
      </c>
      <c r="I23" s="938">
        <v>-0.25237253329964915</v>
      </c>
      <c r="J23" s="938">
        <v>-0.48139434896262401</v>
      </c>
      <c r="K23" s="938">
        <v>-0.57809667759119066</v>
      </c>
      <c r="N23" s="129"/>
    </row>
    <row r="24" spans="2:14" s="2" customFormat="1">
      <c r="B24" s="724" t="s">
        <v>597</v>
      </c>
      <c r="C24" s="210" t="str">
        <f>'RFPR cover'!$C$14</f>
        <v>£m 09/10</v>
      </c>
      <c r="D24" s="1035">
        <f t="shared" ref="D24:K24" si="4">SUM(D22:D23)</f>
        <v>-138.77857182022461</v>
      </c>
      <c r="E24" s="1036">
        <f t="shared" si="4"/>
        <v>-140.68123661331938</v>
      </c>
      <c r="F24" s="1036">
        <f t="shared" si="4"/>
        <v>-141.77923182389929</v>
      </c>
      <c r="G24" s="1036">
        <f t="shared" si="4"/>
        <v>-143.22735674012736</v>
      </c>
      <c r="H24" s="1036">
        <f t="shared" si="4"/>
        <v>-151.63518578146358</v>
      </c>
      <c r="I24" s="1036">
        <f t="shared" si="4"/>
        <v>-154.80706786891312</v>
      </c>
      <c r="J24" s="1036">
        <f t="shared" si="4"/>
        <v>-157.65512601114239</v>
      </c>
      <c r="K24" s="1037">
        <f t="shared" si="4"/>
        <v>-159.04632196672705</v>
      </c>
      <c r="N24" s="129"/>
    </row>
    <row r="25" spans="2:14" s="2" customFormat="1">
      <c r="B25" s="726" t="s">
        <v>267</v>
      </c>
      <c r="C25" s="210" t="str">
        <f>'RFPR cover'!$C$14</f>
        <v>£m 09/10</v>
      </c>
      <c r="D25" s="1038"/>
      <c r="E25" s="1039"/>
      <c r="F25" s="1039"/>
      <c r="G25" s="1039"/>
      <c r="H25" s="1039"/>
      <c r="I25" s="1039"/>
      <c r="J25" s="1039"/>
      <c r="K25" s="1040"/>
      <c r="N25" s="129"/>
    </row>
    <row r="26" spans="2:14" s="2" customFormat="1">
      <c r="B26" s="726" t="s">
        <v>267</v>
      </c>
      <c r="C26" s="210" t="str">
        <f>'RFPR cover'!$C$14</f>
        <v>£m 09/10</v>
      </c>
      <c r="D26" s="1038"/>
      <c r="E26" s="1039"/>
      <c r="F26" s="1039"/>
      <c r="G26" s="1039"/>
      <c r="H26" s="1039"/>
      <c r="I26" s="1039"/>
      <c r="J26" s="1039"/>
      <c r="K26" s="1040"/>
      <c r="N26" s="129"/>
    </row>
    <row r="27" spans="2:14" s="2" customFormat="1">
      <c r="B27" s="726" t="s">
        <v>267</v>
      </c>
      <c r="C27" s="210" t="str">
        <f>'RFPR cover'!$C$14</f>
        <v>£m 09/10</v>
      </c>
      <c r="D27" s="1038"/>
      <c r="E27" s="1039"/>
      <c r="F27" s="1039"/>
      <c r="G27" s="1039"/>
      <c r="H27" s="1039"/>
      <c r="I27" s="1039"/>
      <c r="J27" s="1039"/>
      <c r="K27" s="1040"/>
      <c r="N27" s="129"/>
    </row>
    <row r="28" spans="2:14" s="2" customFormat="1">
      <c r="B28" s="724" t="s">
        <v>598</v>
      </c>
      <c r="C28" s="210" t="str">
        <f>'RFPR cover'!$C$14</f>
        <v>£m 09/10</v>
      </c>
      <c r="D28" s="1560">
        <f>SUM(D25:D27)</f>
        <v>0</v>
      </c>
      <c r="E28" s="1561">
        <f t="shared" ref="E28:K28" si="5">SUM(E25:E27)</f>
        <v>0</v>
      </c>
      <c r="F28" s="1561">
        <f t="shared" si="5"/>
        <v>0</v>
      </c>
      <c r="G28" s="1561">
        <f t="shared" si="5"/>
        <v>0</v>
      </c>
      <c r="H28" s="1561">
        <f t="shared" si="5"/>
        <v>0</v>
      </c>
      <c r="I28" s="1561">
        <f t="shared" si="5"/>
        <v>0</v>
      </c>
      <c r="J28" s="1561">
        <f t="shared" si="5"/>
        <v>0</v>
      </c>
      <c r="K28" s="1562">
        <f t="shared" si="5"/>
        <v>0</v>
      </c>
      <c r="N28" s="129"/>
    </row>
    <row r="29" spans="2:14" s="2" customFormat="1">
      <c r="B29" s="12" t="s">
        <v>599</v>
      </c>
      <c r="C29" s="210" t="str">
        <f>'RFPR cover'!$C$14</f>
        <v>£m 09/10</v>
      </c>
      <c r="D29" s="1041">
        <f>D18+D21+D24+D28</f>
        <v>4273.8325189577145</v>
      </c>
      <c r="E29" s="1042">
        <f t="shared" ref="E29:K29" si="6">E18+E21+E24+E28</f>
        <v>4257.4859699313984</v>
      </c>
      <c r="F29" s="1042">
        <f t="shared" si="6"/>
        <v>4242.0094904623811</v>
      </c>
      <c r="G29" s="1042">
        <f t="shared" si="6"/>
        <v>4253.9208063439719</v>
      </c>
      <c r="H29" s="1042">
        <f t="shared" si="6"/>
        <v>4566.5986256430706</v>
      </c>
      <c r="I29" s="1042">
        <f t="shared" si="6"/>
        <v>4610.6826269866042</v>
      </c>
      <c r="J29" s="1042">
        <f t="shared" si="6"/>
        <v>4608.5706603974886</v>
      </c>
      <c r="K29" s="1043">
        <f t="shared" si="6"/>
        <v>4567.8247245603516</v>
      </c>
      <c r="N29" s="129"/>
    </row>
    <row r="30" spans="2:14" s="2" customFormat="1">
      <c r="B30" s="12"/>
      <c r="C30" s="210"/>
      <c r="D30" s="210"/>
      <c r="E30" s="210"/>
      <c r="F30" s="210"/>
      <c r="G30" s="210"/>
      <c r="H30" s="210"/>
      <c r="I30" s="210"/>
      <c r="J30" s="210"/>
      <c r="K30" s="210"/>
      <c r="L30" s="210"/>
      <c r="N30" s="129"/>
    </row>
    <row r="31" spans="2:14" s="2" customFormat="1">
      <c r="B31" s="12" t="s">
        <v>796</v>
      </c>
      <c r="C31" s="210" t="str">
        <f>'RFPR cover'!$C$14</f>
        <v>£m 09/10</v>
      </c>
      <c r="D31" s="1041">
        <f t="shared" ref="D31:K31" si="7">(D20+D23+D28)</f>
        <v>-2.5724672265558866</v>
      </c>
      <c r="E31" s="1041">
        <f t="shared" si="7"/>
        <v>-6.8856213144365057</v>
      </c>
      <c r="F31" s="1041">
        <f t="shared" si="7"/>
        <v>2.1393980147269929</v>
      </c>
      <c r="G31" s="1041">
        <f t="shared" si="7"/>
        <v>2.3530557978492936</v>
      </c>
      <c r="H31" s="1041">
        <f t="shared" si="7"/>
        <v>16.879685079100142</v>
      </c>
      <c r="I31" s="1041">
        <f t="shared" si="7"/>
        <v>10.053609171534305</v>
      </c>
      <c r="J31" s="1041">
        <f t="shared" si="7"/>
        <v>3.8702104393223067</v>
      </c>
      <c r="K31" s="1041">
        <f t="shared" si="7"/>
        <v>3.1736039719261413</v>
      </c>
      <c r="L31" s="210"/>
      <c r="N31" s="129"/>
    </row>
    <row r="32" spans="2:14" s="2" customFormat="1">
      <c r="B32" s="12" t="s">
        <v>797</v>
      </c>
      <c r="C32" s="210"/>
      <c r="D32" s="859" t="str">
        <f>IF(D5="Actuals",IF(ABS((D29-SUM($D$31:D31))-D11)&lt;'RFPR cover'!$F$14,"TRUE","FALSE"),"NA")</f>
        <v>TRUE</v>
      </c>
      <c r="E32" s="859" t="str">
        <f>IF(E5="Actuals",IF(ABS((E29-SUM($D$31:E31))-E11)&lt;'RFPR cover'!$F$14,"TRUE","FALSE"),"NA")</f>
        <v>TRUE</v>
      </c>
      <c r="F32" s="859" t="str">
        <f>IF(F5="Actuals",IF(ABS((F29-SUM($D$31:F31))-F11)&lt;'RFPR cover'!$F$14,"TRUE","FALSE"),"NA")</f>
        <v>TRUE</v>
      </c>
      <c r="G32" s="859" t="str">
        <f>IF(G5="Actuals",IF(ABS((G29-SUM($D$31:G31))-G11)&lt;'RFPR cover'!$F$14,"TRUE","FALSE"),"NA")</f>
        <v>TRUE</v>
      </c>
      <c r="H32" s="859" t="str">
        <f>IF(H5="Actuals",IF(ABS((H29-SUM($D$31:H31))-H11)&lt;'RFPR cover'!$F$14,"TRUE","FALSE"),"NA")</f>
        <v>TRUE</v>
      </c>
      <c r="I32" s="859" t="str">
        <f>IF(I5="Actuals",IF(ABS((I29-SUM($D$31:I31))-I11)&lt;'RFPR cover'!$F$14,"TRUE","FALSE"),"NA")</f>
        <v>TRUE</v>
      </c>
      <c r="J32" s="859" t="str">
        <f>IF(J5="Actuals",IF(ABS((J29-SUM($D$31:J31))-J11)&lt;'RFPR cover'!$F$14,"TRUE","FALSE"),"NA")</f>
        <v>NA</v>
      </c>
      <c r="K32" s="859" t="str">
        <f>IF(K5="Actuals",IF(ABS((K29-SUM($D$31:K31))-K11)&lt;'RFPR cover'!$F$14,"TRUE","FALSE"),"NA")</f>
        <v>NA</v>
      </c>
      <c r="L32" s="210"/>
      <c r="N32" s="129"/>
    </row>
    <row r="33" spans="2:14" s="35" customFormat="1">
      <c r="B33" s="51"/>
      <c r="C33" s="824"/>
      <c r="D33" s="825"/>
      <c r="E33" s="825"/>
      <c r="F33" s="825"/>
      <c r="G33" s="825"/>
      <c r="H33" s="825"/>
      <c r="I33" s="825"/>
      <c r="J33" s="825"/>
      <c r="K33" s="825"/>
      <c r="N33" s="225"/>
    </row>
    <row r="34" spans="2:14" s="35" customFormat="1">
      <c r="B34" s="51" t="s">
        <v>43</v>
      </c>
      <c r="C34" s="266" t="s">
        <v>128</v>
      </c>
      <c r="D34" s="112">
        <f>Data!C$35</f>
        <v>1.1829890576408812</v>
      </c>
      <c r="E34" s="112">
        <f>Data!D$35</f>
        <v>1.1936487043894572</v>
      </c>
      <c r="F34" s="112">
        <f>Data!E$35</f>
        <v>1.2107968317676012</v>
      </c>
      <c r="G34" s="112">
        <f>Data!F$35</f>
        <v>1.2511181042513455</v>
      </c>
      <c r="H34" s="112">
        <f>Data!G$35</f>
        <v>1.2930614968924812</v>
      </c>
      <c r="I34" s="112">
        <f>Data!H$35</f>
        <v>1.3285164089040491</v>
      </c>
      <c r="J34" s="112">
        <f>Data!I$35</f>
        <v>1.3560924515797135</v>
      </c>
      <c r="K34" s="112">
        <f>Data!J$35</f>
        <v>1.3791460232565684</v>
      </c>
      <c r="N34" s="225"/>
    </row>
    <row r="35" spans="2:14" s="31" customFormat="1">
      <c r="B35" s="37" t="s">
        <v>633</v>
      </c>
      <c r="C35" s="266" t="s">
        <v>128</v>
      </c>
      <c r="D35" s="112">
        <f>Data!C$34</f>
        <v>1.1666890673736021</v>
      </c>
      <c r="E35" s="113">
        <f>Data!D$34</f>
        <v>1.1895563269638081</v>
      </c>
      <c r="F35" s="113">
        <f>Data!E$34</f>
        <v>1.2023757108362261</v>
      </c>
      <c r="G35" s="113">
        <f>Data!F$34</f>
        <v>1.2281396135646323</v>
      </c>
      <c r="H35" s="113">
        <f>Data!G$34</f>
        <v>1.2740965949380583</v>
      </c>
      <c r="I35" s="113">
        <f>Data!H$34</f>
        <v>1.3130274787154661</v>
      </c>
      <c r="J35" s="113">
        <f>Data!I$34</f>
        <v>1.3470178479563604</v>
      </c>
      <c r="K35" s="114">
        <f>Data!J$34</f>
        <v>1.3699171513716184</v>
      </c>
      <c r="L35" s="234"/>
      <c r="N35" s="212"/>
    </row>
    <row r="36" spans="2:14" s="31" customFormat="1">
      <c r="B36" s="171" t="s">
        <v>794</v>
      </c>
      <c r="C36" s="266" t="s">
        <v>128</v>
      </c>
      <c r="D36" s="1346">
        <f>INDEX(Data!$F$14:$F$30,MATCH($D$6-1,Data!$C$14:$C$30,0),0)/IF('RFPR cover'!$C$6="ED1",Data!$E$17,Data!$E$14)</f>
        <v>1.1544860891609932</v>
      </c>
      <c r="E36" s="1347"/>
      <c r="F36" s="1347"/>
      <c r="G36" s="1347"/>
      <c r="H36" s="1347"/>
      <c r="I36" s="1347"/>
      <c r="J36" s="1347"/>
      <c r="K36" s="1347"/>
      <c r="L36" s="234"/>
      <c r="N36" s="212"/>
    </row>
    <row r="37" spans="2:14" s="35" customFormat="1">
      <c r="B37" s="51"/>
      <c r="C37" s="824"/>
      <c r="D37" s="825"/>
      <c r="E37" s="825"/>
      <c r="F37" s="825"/>
      <c r="G37" s="825"/>
      <c r="H37" s="825"/>
      <c r="I37" s="825"/>
      <c r="J37" s="825"/>
      <c r="K37" s="825"/>
      <c r="N37" s="225"/>
    </row>
    <row r="38" spans="2:14" s="2" customFormat="1">
      <c r="B38" s="12" t="s">
        <v>599</v>
      </c>
      <c r="C38" s="265" t="s">
        <v>129</v>
      </c>
      <c r="D38" s="1041">
        <f t="shared" ref="D38:K38" si="8">D29*D34</f>
        <v>5055.8971041167406</v>
      </c>
      <c r="E38" s="1041">
        <f t="shared" si="8"/>
        <v>5081.9426119649052</v>
      </c>
      <c r="F38" s="1041">
        <f t="shared" si="8"/>
        <v>5136.2116513799474</v>
      </c>
      <c r="G38" s="1041">
        <f t="shared" si="8"/>
        <v>5322.1573348684251</v>
      </c>
      <c r="H38" s="1041">
        <f t="shared" si="8"/>
        <v>5904.8928545811759</v>
      </c>
      <c r="I38" s="1041">
        <f t="shared" si="8"/>
        <v>6125.3675262005308</v>
      </c>
      <c r="J38" s="1041">
        <f t="shared" si="8"/>
        <v>6249.6478851367692</v>
      </c>
      <c r="K38" s="1041">
        <f t="shared" si="8"/>
        <v>6299.6973038104388</v>
      </c>
      <c r="N38" s="129"/>
    </row>
    <row r="39" spans="2:14" s="2" customFormat="1">
      <c r="B39" s="12"/>
      <c r="C39" s="210"/>
      <c r="D39" s="210"/>
      <c r="E39" s="210"/>
      <c r="F39" s="210"/>
      <c r="G39" s="210"/>
      <c r="H39" s="210"/>
      <c r="I39" s="210"/>
      <c r="J39" s="210"/>
      <c r="K39" s="210"/>
      <c r="N39" s="129"/>
    </row>
    <row r="40" spans="2:14" s="2" customFormat="1">
      <c r="B40" s="850" t="s">
        <v>602</v>
      </c>
      <c r="C40" s="210" t="s">
        <v>605</v>
      </c>
      <c r="D40" s="737">
        <f>INDEX(Data!$K$73:$T$100,MATCH('RFPR cover'!$C$5,Data!$B$73:$B$100,0),MATCH('R9 - RAV'!D$6,Data!$K$72:$T$72,0))</f>
        <v>2.92E-2</v>
      </c>
      <c r="E40" s="738">
        <f>INDEX(Data!$K$73:$T$100,MATCH('RFPR cover'!$C$5,Data!$B$73:$B$100,0),MATCH('R9 - RAV'!E$6,Data!$K$72:$T$72,0))</f>
        <v>2.7199999999999998E-2</v>
      </c>
      <c r="F40" s="738">
        <f>INDEX(Data!$K$73:$T$100,MATCH('RFPR cover'!$C$5,Data!$B$73:$B$100,0),MATCH('R9 - RAV'!F$6,Data!$K$72:$T$72,0))</f>
        <v>2.5499999999999998E-2</v>
      </c>
      <c r="G40" s="738">
        <f>INDEX(Data!$K$73:$T$100,MATCH('RFPR cover'!$C$5,Data!$B$73:$B$100,0),MATCH('R9 - RAV'!G$6,Data!$K$72:$T$72,0))</f>
        <v>2.3800000000000002E-2</v>
      </c>
      <c r="H40" s="738">
        <f>INDEX(Data!$K$73:$T$100,MATCH('RFPR cover'!$C$5,Data!$B$73:$B$100,0),MATCH('R9 - RAV'!H$6,Data!$K$72:$T$72,0))</f>
        <v>2.2200000000000001E-2</v>
      </c>
      <c r="I40" s="738">
        <f>INDEX(Data!$K$73:$T$100,MATCH('RFPR cover'!$C$5,Data!$B$73:$B$100,0),MATCH('R9 - RAV'!I$6,Data!$K$72:$T$72,0))</f>
        <v>1.9099999999999999E-2</v>
      </c>
      <c r="J40" s="738">
        <f>INDEX(Data!$K$73:$T$100,MATCH('RFPR cover'!$C$5,Data!$B$73:$B$100,0),MATCH('R9 - RAV'!J$6,Data!$K$72:$T$72,0))</f>
        <v>1.5800000000000002E-2</v>
      </c>
      <c r="K40" s="739">
        <f>INDEX(Data!$K$73:$T$100,MATCH('RFPR cover'!$C$5,Data!$B$73:$B$100,0),MATCH('R9 - RAV'!K$6,Data!$K$72:$T$72,0))</f>
        <v>1.09E-2</v>
      </c>
      <c r="N40" s="129"/>
    </row>
    <row r="41" spans="2:14" s="2" customFormat="1">
      <c r="B41" s="850" t="s">
        <v>603</v>
      </c>
      <c r="C41" s="210" t="s">
        <v>605</v>
      </c>
      <c r="D41" s="740">
        <f>'RFPR cover'!$C$10</f>
        <v>6.8000000000000005E-2</v>
      </c>
      <c r="E41" s="741">
        <f>'RFPR cover'!$C$10</f>
        <v>6.8000000000000005E-2</v>
      </c>
      <c r="F41" s="741">
        <f>'RFPR cover'!$C$10</f>
        <v>6.8000000000000005E-2</v>
      </c>
      <c r="G41" s="741">
        <f>'RFPR cover'!$C$10</f>
        <v>6.8000000000000005E-2</v>
      </c>
      <c r="H41" s="741">
        <f>'RFPR cover'!$C$10</f>
        <v>6.8000000000000005E-2</v>
      </c>
      <c r="I41" s="741">
        <f>'RFPR cover'!$C$10</f>
        <v>6.8000000000000005E-2</v>
      </c>
      <c r="J41" s="741">
        <f>'RFPR cover'!$C$10</f>
        <v>6.8000000000000005E-2</v>
      </c>
      <c r="K41" s="742">
        <f>'RFPR cover'!$C$10</f>
        <v>6.8000000000000005E-2</v>
      </c>
      <c r="N41" s="129"/>
    </row>
    <row r="42" spans="2:14" s="2" customFormat="1">
      <c r="B42" s="850" t="s">
        <v>604</v>
      </c>
      <c r="C42" s="210" t="s">
        <v>7</v>
      </c>
      <c r="D42" s="743">
        <f>'RFPR cover'!$C$12</f>
        <v>0.625</v>
      </c>
      <c r="E42" s="744">
        <f>'RFPR cover'!$C$12</f>
        <v>0.625</v>
      </c>
      <c r="F42" s="744">
        <f>'RFPR cover'!$C$12</f>
        <v>0.625</v>
      </c>
      <c r="G42" s="744">
        <f>'RFPR cover'!$C$12</f>
        <v>0.625</v>
      </c>
      <c r="H42" s="744">
        <f>'RFPR cover'!$C$12</f>
        <v>0.625</v>
      </c>
      <c r="I42" s="744">
        <f>'RFPR cover'!$C$12</f>
        <v>0.625</v>
      </c>
      <c r="J42" s="744">
        <f>'RFPR cover'!$C$12</f>
        <v>0.625</v>
      </c>
      <c r="K42" s="745">
        <f>'RFPR cover'!$C$12</f>
        <v>0.625</v>
      </c>
      <c r="N42" s="129"/>
    </row>
    <row r="43" spans="2:14">
      <c r="B43" s="200" t="s">
        <v>272</v>
      </c>
      <c r="C43" s="727" t="s">
        <v>605</v>
      </c>
      <c r="D43" s="734">
        <f t="shared" ref="D43:K43" si="9">D40*D42+D41*(1-D42)</f>
        <v>4.3749999999999997E-2</v>
      </c>
      <c r="E43" s="735">
        <f t="shared" si="9"/>
        <v>4.2499999999999996E-2</v>
      </c>
      <c r="F43" s="735">
        <f t="shared" si="9"/>
        <v>4.1437500000000002E-2</v>
      </c>
      <c r="G43" s="735">
        <f t="shared" si="9"/>
        <v>4.0375000000000001E-2</v>
      </c>
      <c r="H43" s="735">
        <f t="shared" si="9"/>
        <v>3.9375E-2</v>
      </c>
      <c r="I43" s="735">
        <f t="shared" si="9"/>
        <v>3.7437499999999999E-2</v>
      </c>
      <c r="J43" s="735">
        <f t="shared" si="9"/>
        <v>3.5375000000000004E-2</v>
      </c>
      <c r="K43" s="736">
        <f t="shared" si="9"/>
        <v>3.2312500000000001E-2</v>
      </c>
      <c r="L43" s="211"/>
    </row>
    <row r="44" spans="2:14">
      <c r="C44" s="223"/>
      <c r="D44" s="218"/>
      <c r="E44" s="218"/>
      <c r="F44" s="218"/>
      <c r="G44" s="218"/>
      <c r="H44" s="218"/>
      <c r="I44" s="218"/>
      <c r="J44" s="218"/>
      <c r="K44" s="218"/>
    </row>
    <row r="45" spans="2:14">
      <c r="B45" s="437" t="s">
        <v>606</v>
      </c>
      <c r="C45" s="727" t="str">
        <f>'RFPR cover'!$C$14</f>
        <v>£m 09/10</v>
      </c>
      <c r="D45" s="95">
        <f t="shared" ref="D45:K45" si="10">D47*D42</f>
        <v>2534.0901209367307</v>
      </c>
      <c r="E45" s="96">
        <f t="shared" si="10"/>
        <v>2611.7974733048009</v>
      </c>
      <c r="F45" s="96">
        <f t="shared" si="10"/>
        <v>2603.3472469761782</v>
      </c>
      <c r="G45" s="96">
        <f t="shared" si="10"/>
        <v>2603.3886308974443</v>
      </c>
      <c r="H45" s="96">
        <f t="shared" si="10"/>
        <v>2702.350440089248</v>
      </c>
      <c r="I45" s="96">
        <f t="shared" si="10"/>
        <v>2815.9055631897063</v>
      </c>
      <c r="J45" s="96">
        <f t="shared" si="10"/>
        <v>2831.8109939978704</v>
      </c>
      <c r="K45" s="97">
        <f t="shared" si="10"/>
        <v>2822.9429752442738</v>
      </c>
    </row>
    <row r="46" spans="2:14">
      <c r="B46" s="437" t="s">
        <v>231</v>
      </c>
      <c r="C46" s="727" t="str">
        <f>'RFPR cover'!$C$14</f>
        <v>£m 09/10</v>
      </c>
      <c r="D46" s="864">
        <f t="shared" ref="D46:K46" si="11">D47*(1-D42)</f>
        <v>1520.4540725620386</v>
      </c>
      <c r="E46" s="865">
        <f t="shared" si="11"/>
        <v>1567.0784839828807</v>
      </c>
      <c r="F46" s="865">
        <f t="shared" si="11"/>
        <v>1562.0083481857071</v>
      </c>
      <c r="G46" s="865">
        <f t="shared" si="11"/>
        <v>1562.0331785384667</v>
      </c>
      <c r="H46" s="865">
        <f t="shared" si="11"/>
        <v>1621.4102640535486</v>
      </c>
      <c r="I46" s="865">
        <f t="shared" si="11"/>
        <v>1689.543337913824</v>
      </c>
      <c r="J46" s="865">
        <f t="shared" si="11"/>
        <v>1699.0865963987223</v>
      </c>
      <c r="K46" s="866">
        <f t="shared" si="11"/>
        <v>1693.7657851465644</v>
      </c>
    </row>
    <row r="47" spans="2:14">
      <c r="B47" s="200" t="s">
        <v>230</v>
      </c>
      <c r="C47" s="210" t="str">
        <f>'RFPR cover'!$C$14</f>
        <v>£m 09/10</v>
      </c>
      <c r="D47" s="102">
        <f t="shared" ref="D47:K47" si="12">AVERAGE(D16,D29*(1/(1+D43)))</f>
        <v>4054.5441934987693</v>
      </c>
      <c r="E47" s="103">
        <f t="shared" si="12"/>
        <v>4178.8759572876816</v>
      </c>
      <c r="F47" s="103">
        <f t="shared" si="12"/>
        <v>4165.3555951618855</v>
      </c>
      <c r="G47" s="103">
        <f t="shared" si="12"/>
        <v>4165.4218094359112</v>
      </c>
      <c r="H47" s="103">
        <f t="shared" si="12"/>
        <v>4323.7607041427964</v>
      </c>
      <c r="I47" s="103">
        <f t="shared" si="12"/>
        <v>4505.4489011035303</v>
      </c>
      <c r="J47" s="103">
        <f t="shared" si="12"/>
        <v>4530.8975903965929</v>
      </c>
      <c r="K47" s="104">
        <f t="shared" si="12"/>
        <v>4516.7087603908385</v>
      </c>
      <c r="N47" s="214"/>
    </row>
    <row r="48" spans="2:14">
      <c r="B48" s="200"/>
      <c r="C48" s="210"/>
      <c r="D48" s="210"/>
      <c r="E48" s="210"/>
      <c r="F48" s="210"/>
      <c r="G48" s="210"/>
      <c r="H48" s="210"/>
      <c r="I48" s="210"/>
      <c r="J48" s="210"/>
      <c r="K48" s="210"/>
      <c r="N48" s="214"/>
    </row>
    <row r="49" spans="2:14">
      <c r="B49" s="437" t="s">
        <v>607</v>
      </c>
      <c r="C49" s="727" t="str">
        <f>'RFPR cover'!$C$14</f>
        <v>£m 09/10</v>
      </c>
      <c r="D49" s="1044">
        <f>D40*D45</f>
        <v>73.995431531352537</v>
      </c>
      <c r="E49" s="1045">
        <f t="shared" ref="D49:K50" si="13">E40*E45</f>
        <v>71.04089127389058</v>
      </c>
      <c r="F49" s="1045">
        <f t="shared" si="13"/>
        <v>66.385354797892546</v>
      </c>
      <c r="G49" s="1045">
        <f t="shared" si="13"/>
        <v>61.960649415359178</v>
      </c>
      <c r="H49" s="1045">
        <f t="shared" si="13"/>
        <v>59.992179769981306</v>
      </c>
      <c r="I49" s="1045">
        <f t="shared" si="13"/>
        <v>53.783796256923388</v>
      </c>
      <c r="J49" s="1045">
        <f t="shared" si="13"/>
        <v>44.742613705166356</v>
      </c>
      <c r="K49" s="1046">
        <f t="shared" si="13"/>
        <v>30.770078430162584</v>
      </c>
    </row>
    <row r="50" spans="2:14">
      <c r="B50" s="437" t="s">
        <v>228</v>
      </c>
      <c r="C50" s="727" t="str">
        <f>'RFPR cover'!$C$14</f>
        <v>£m 09/10</v>
      </c>
      <c r="D50" s="92">
        <f t="shared" si="13"/>
        <v>103.39087693421864</v>
      </c>
      <c r="E50" s="93">
        <f t="shared" si="13"/>
        <v>106.56133691083589</v>
      </c>
      <c r="F50" s="93">
        <f t="shared" si="13"/>
        <v>106.21656767662809</v>
      </c>
      <c r="G50" s="93">
        <f t="shared" si="13"/>
        <v>106.21825614061574</v>
      </c>
      <c r="H50" s="93">
        <f t="shared" si="13"/>
        <v>110.25589795564132</v>
      </c>
      <c r="I50" s="93">
        <f t="shared" si="13"/>
        <v>114.88894697814004</v>
      </c>
      <c r="J50" s="93">
        <f t="shared" si="13"/>
        <v>115.53788855511313</v>
      </c>
      <c r="K50" s="94">
        <f t="shared" si="13"/>
        <v>115.17607338996639</v>
      </c>
      <c r="N50" s="214"/>
    </row>
    <row r="51" spans="2:14">
      <c r="B51" s="200" t="s">
        <v>609</v>
      </c>
      <c r="C51" s="727" t="str">
        <f>'RFPR cover'!$C$14</f>
        <v>£m 09/10</v>
      </c>
      <c r="D51" s="102">
        <f>SUM(D49:D50)</f>
        <v>177.38630846557118</v>
      </c>
      <c r="E51" s="103">
        <f t="shared" ref="E51:K51" si="14">SUM(E49:E50)</f>
        <v>177.60222818472647</v>
      </c>
      <c r="F51" s="103">
        <f t="shared" si="14"/>
        <v>172.60192247452062</v>
      </c>
      <c r="G51" s="103">
        <f t="shared" si="14"/>
        <v>168.17890555597492</v>
      </c>
      <c r="H51" s="103">
        <f t="shared" si="14"/>
        <v>170.24807772562264</v>
      </c>
      <c r="I51" s="103">
        <f t="shared" si="14"/>
        <v>168.67274323506342</v>
      </c>
      <c r="J51" s="103">
        <f t="shared" si="14"/>
        <v>160.28050226027949</v>
      </c>
      <c r="K51" s="104">
        <f t="shared" si="14"/>
        <v>145.94615182012899</v>
      </c>
      <c r="N51" s="214"/>
    </row>
    <row r="53" spans="2:14" s="31" customFormat="1">
      <c r="B53" s="437" t="s">
        <v>606</v>
      </c>
      <c r="C53" s="265" t="s">
        <v>129</v>
      </c>
      <c r="D53" s="95">
        <f t="shared" ref="D53:K54" si="15">D$35*D45</f>
        <v>2956.495239836333</v>
      </c>
      <c r="E53" s="96">
        <f t="shared" si="15"/>
        <v>3106.8802091178136</v>
      </c>
      <c r="F53" s="96">
        <f t="shared" si="15"/>
        <v>3130.2014966365145</v>
      </c>
      <c r="G53" s="96">
        <f t="shared" si="15"/>
        <v>3197.3247071089445</v>
      </c>
      <c r="H53" s="96">
        <f t="shared" si="15"/>
        <v>3443.0554940470743</v>
      </c>
      <c r="I53" s="96">
        <f t="shared" si="15"/>
        <v>3697.3613819358347</v>
      </c>
      <c r="J53" s="96">
        <f t="shared" si="15"/>
        <v>3814.4999509541731</v>
      </c>
      <c r="K53" s="97">
        <f t="shared" si="15"/>
        <v>3867.1979991311568</v>
      </c>
      <c r="L53" s="234"/>
      <c r="N53" s="212"/>
    </row>
    <row r="54" spans="2:14" s="31" customFormat="1">
      <c r="B54" s="437" t="s">
        <v>231</v>
      </c>
      <c r="C54" s="265" t="s">
        <v>129</v>
      </c>
      <c r="D54" s="864">
        <f t="shared" si="15"/>
        <v>1773.8971439018001</v>
      </c>
      <c r="E54" s="865">
        <f t="shared" si="15"/>
        <v>1864.1281254706882</v>
      </c>
      <c r="F54" s="865">
        <f t="shared" si="15"/>
        <v>1878.1208979819089</v>
      </c>
      <c r="G54" s="865">
        <f t="shared" si="15"/>
        <v>1918.3948242653669</v>
      </c>
      <c r="H54" s="865">
        <f t="shared" si="15"/>
        <v>2065.8332964282445</v>
      </c>
      <c r="I54" s="865">
        <f t="shared" si="15"/>
        <v>2218.416829161501</v>
      </c>
      <c r="J54" s="865">
        <f t="shared" si="15"/>
        <v>2288.6999705725038</v>
      </c>
      <c r="K54" s="866">
        <f t="shared" si="15"/>
        <v>2320.318799478694</v>
      </c>
      <c r="L54" s="234"/>
      <c r="N54" s="212"/>
    </row>
    <row r="55" spans="2:14">
      <c r="B55" s="200" t="s">
        <v>608</v>
      </c>
      <c r="C55" s="265" t="s">
        <v>129</v>
      </c>
      <c r="D55" s="1047">
        <f>SUM(D53:D54)</f>
        <v>4730.3923837381335</v>
      </c>
      <c r="E55" s="1048">
        <f t="shared" ref="E55:K55" si="16">SUM(E53:E54)</f>
        <v>4971.0083345885014</v>
      </c>
      <c r="F55" s="1048">
        <f t="shared" si="16"/>
        <v>5008.3223946184235</v>
      </c>
      <c r="G55" s="1048">
        <f t="shared" si="16"/>
        <v>5115.7195313743114</v>
      </c>
      <c r="H55" s="1048">
        <f t="shared" si="16"/>
        <v>5508.8887904753192</v>
      </c>
      <c r="I55" s="1048">
        <f t="shared" si="16"/>
        <v>5915.7782110973358</v>
      </c>
      <c r="J55" s="1048">
        <f t="shared" si="16"/>
        <v>6103.1999215266769</v>
      </c>
      <c r="K55" s="1049">
        <f t="shared" si="16"/>
        <v>6187.5167986098513</v>
      </c>
    </row>
    <row r="56" spans="2:14" s="31" customFormat="1">
      <c r="B56" s="200"/>
      <c r="C56" s="210"/>
      <c r="D56" s="210"/>
      <c r="E56" s="210"/>
      <c r="F56" s="210"/>
      <c r="G56" s="210"/>
      <c r="H56" s="210"/>
      <c r="I56" s="210"/>
      <c r="J56" s="210"/>
      <c r="K56" s="210"/>
      <c r="L56" s="234"/>
      <c r="N56" s="212"/>
    </row>
    <row r="57" spans="2:14" s="31" customFormat="1">
      <c r="B57" s="437" t="s">
        <v>607</v>
      </c>
      <c r="C57" s="265" t="s">
        <v>129</v>
      </c>
      <c r="D57" s="95">
        <f t="shared" ref="D57:K58" si="17">D$35*D49</f>
        <v>86.32966100322092</v>
      </c>
      <c r="E57" s="96">
        <f t="shared" si="17"/>
        <v>84.507141688004523</v>
      </c>
      <c r="F57" s="96">
        <f t="shared" si="17"/>
        <v>79.820138164231125</v>
      </c>
      <c r="G57" s="96">
        <f t="shared" si="17"/>
        <v>76.096328029192875</v>
      </c>
      <c r="H57" s="96">
        <f t="shared" si="17"/>
        <v>76.435831967845047</v>
      </c>
      <c r="I57" s="96">
        <f t="shared" si="17"/>
        <v>70.619602394974436</v>
      </c>
      <c r="J57" s="96">
        <f t="shared" si="17"/>
        <v>60.269099225075941</v>
      </c>
      <c r="K57" s="97">
        <f t="shared" si="17"/>
        <v>42.152458190529607</v>
      </c>
      <c r="L57" s="234"/>
      <c r="N57" s="212"/>
    </row>
    <row r="58" spans="2:14">
      <c r="B58" s="437" t="s">
        <v>237</v>
      </c>
      <c r="C58" s="265" t="s">
        <v>129</v>
      </c>
      <c r="D58" s="1050">
        <f t="shared" si="17"/>
        <v>120.62500578532241</v>
      </c>
      <c r="E58" s="1051">
        <f t="shared" si="17"/>
        <v>126.76071253200681</v>
      </c>
      <c r="F58" s="1051">
        <f t="shared" si="17"/>
        <v>127.71222106276981</v>
      </c>
      <c r="G58" s="1051">
        <f t="shared" si="17"/>
        <v>130.45084805004495</v>
      </c>
      <c r="H58" s="1051">
        <f t="shared" si="17"/>
        <v>140.47666415712061</v>
      </c>
      <c r="I58" s="1051">
        <f t="shared" si="17"/>
        <v>150.8523443829821</v>
      </c>
      <c r="J58" s="1051">
        <f t="shared" si="17"/>
        <v>155.63159799893029</v>
      </c>
      <c r="K58" s="1052">
        <f t="shared" si="17"/>
        <v>157.78167836455123</v>
      </c>
    </row>
    <row r="59" spans="2:14">
      <c r="B59" s="200" t="s">
        <v>609</v>
      </c>
      <c r="C59" s="265" t="s">
        <v>129</v>
      </c>
      <c r="D59" s="102">
        <f t="shared" ref="D59:K59" si="18">SUM(D57:D58)</f>
        <v>206.95466678854334</v>
      </c>
      <c r="E59" s="103">
        <f t="shared" si="18"/>
        <v>211.26785422001132</v>
      </c>
      <c r="F59" s="103">
        <f t="shared" si="18"/>
        <v>207.53235922700094</v>
      </c>
      <c r="G59" s="103">
        <f t="shared" si="18"/>
        <v>206.54717607923783</v>
      </c>
      <c r="H59" s="103">
        <f t="shared" si="18"/>
        <v>216.91249612496566</v>
      </c>
      <c r="I59" s="103">
        <f t="shared" si="18"/>
        <v>221.47194677795653</v>
      </c>
      <c r="J59" s="103">
        <f t="shared" si="18"/>
        <v>215.90069722400622</v>
      </c>
      <c r="K59" s="104">
        <f t="shared" si="18"/>
        <v>199.93413655508084</v>
      </c>
    </row>
    <row r="60" spans="2:14">
      <c r="B60" s="14"/>
      <c r="C60" s="235"/>
      <c r="D60" s="235"/>
      <c r="E60" s="235"/>
      <c r="F60" s="235"/>
      <c r="G60" s="235"/>
      <c r="H60" s="235"/>
      <c r="I60" s="235"/>
      <c r="J60" s="235"/>
      <c r="K60" s="235"/>
    </row>
    <row r="61" spans="2:14">
      <c r="B61" s="14"/>
      <c r="C61" s="235"/>
      <c r="D61" s="235"/>
      <c r="E61" s="235"/>
      <c r="F61" s="235"/>
      <c r="G61" s="235"/>
      <c r="H61" s="235"/>
      <c r="I61" s="235"/>
      <c r="J61" s="235"/>
      <c r="K61" s="235"/>
    </row>
    <row r="62" spans="2:14">
      <c r="B62" s="14"/>
      <c r="C62" s="235"/>
      <c r="D62" s="235"/>
      <c r="E62" s="235"/>
      <c r="F62" s="235"/>
      <c r="G62" s="235"/>
      <c r="H62" s="235"/>
      <c r="I62" s="235"/>
      <c r="J62" s="235"/>
      <c r="K62" s="235"/>
    </row>
    <row r="63" spans="2:14">
      <c r="B63" s="14"/>
      <c r="C63" s="235"/>
      <c r="D63" s="235"/>
      <c r="E63" s="235"/>
      <c r="F63" s="235"/>
      <c r="G63" s="235"/>
      <c r="H63" s="235"/>
      <c r="I63" s="235"/>
      <c r="J63" s="235"/>
      <c r="K63" s="235"/>
    </row>
  </sheetData>
  <sheetProtection algorithmName="SHA-512" hashValue="DPKeJ8KrIVJA/7EaG1mrzwFz30HmZJIYIuXx9eo1cxDhs6ltb48gubL3vqp/3Av96NRHQHUFcVRUM9Q9tlNA3Q==" saltValue="0gAhfL3EUPqGMnpQmbFxtA==" spinCount="100000" sheet="1" objects="1" scenarios="1"/>
  <conditionalFormatting sqref="D6:K6">
    <cfRule type="expression" dxfId="31" priority="13">
      <formula>AND(D$5="Actuals",E$5="Forecast")</formula>
    </cfRule>
  </conditionalFormatting>
  <conditionalFormatting sqref="D5:K5">
    <cfRule type="expression" dxfId="30"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R92"/>
  <sheetViews>
    <sheetView showGridLines="0" topLeftCell="C1" zoomScale="80" zoomScaleNormal="80" workbookViewId="0">
      <pane ySplit="6" topLeftCell="A67" activePane="bottomLeft" state="frozen"/>
      <selection activeCell="B75" sqref="A1:XFD1048576"/>
      <selection pane="bottomLeft" activeCell="C97" sqref="C97"/>
    </sheetView>
  </sheetViews>
  <sheetFormatPr defaultRowHeight="12.75"/>
  <cols>
    <col min="1" max="1" width="8.375" customWidth="1"/>
    <col min="2" max="2" width="95.5" customWidth="1"/>
    <col min="3" max="3" width="14.125" customWidth="1"/>
    <col min="4" max="11" width="11.125" customWidth="1"/>
    <col min="12" max="12" width="5" customWidth="1"/>
  </cols>
  <sheetData>
    <row r="1" spans="1:13" s="31" customFormat="1" ht="20.25">
      <c r="A1" s="1445" t="s">
        <v>260</v>
      </c>
      <c r="B1" s="1441"/>
      <c r="C1" s="255"/>
      <c r="D1" s="255"/>
      <c r="E1" s="255"/>
      <c r="F1" s="255"/>
      <c r="G1" s="255"/>
      <c r="H1" s="255"/>
      <c r="I1" s="256"/>
      <c r="J1" s="256"/>
      <c r="K1" s="257"/>
      <c r="L1" s="258"/>
    </row>
    <row r="2" spans="1:13" s="31" customFormat="1" ht="20.25">
      <c r="A2" s="1434" t="str">
        <f>'RFPR cover'!C5</f>
        <v>NGGT (TO)</v>
      </c>
      <c r="B2" s="1426"/>
      <c r="C2" s="29"/>
      <c r="D2" s="29"/>
      <c r="E2" s="29"/>
      <c r="F2" s="29"/>
      <c r="G2" s="29"/>
      <c r="H2" s="29"/>
      <c r="I2" s="27"/>
      <c r="J2" s="27"/>
      <c r="K2" s="27"/>
      <c r="L2" s="123"/>
    </row>
    <row r="3" spans="1:13" s="31" customFormat="1" ht="20.25">
      <c r="A3" s="1437">
        <f>'RFPR cover'!C7</f>
        <v>2020</v>
      </c>
      <c r="B3" s="1444"/>
      <c r="C3" s="259"/>
      <c r="D3" s="259"/>
      <c r="E3" s="259"/>
      <c r="F3" s="259"/>
      <c r="G3" s="259"/>
      <c r="H3" s="259"/>
      <c r="I3" s="254"/>
      <c r="J3" s="254"/>
      <c r="K3" s="254"/>
      <c r="L3" s="260"/>
    </row>
    <row r="4" spans="1:13" s="31" customFormat="1" ht="12.75" customHeight="1">
      <c r="A4" s="261"/>
      <c r="B4" s="262"/>
      <c r="C4" s="261"/>
      <c r="D4" s="261"/>
      <c r="E4" s="261"/>
      <c r="F4" s="261"/>
      <c r="G4" s="261"/>
      <c r="H4" s="261"/>
      <c r="I4" s="263"/>
      <c r="J4" s="263"/>
      <c r="K4" s="263"/>
      <c r="L4" s="264"/>
      <c r="M4" s="262"/>
    </row>
    <row r="5" spans="1:13" s="2" customFormat="1">
      <c r="B5" s="3"/>
      <c r="C5" s="3"/>
      <c r="D5" s="543" t="str">
        <f>IF(D6&lt;=('RFPR cover'!$C$7-1),"Actuals","Forecast")</f>
        <v>Actuals</v>
      </c>
      <c r="E5" s="543" t="str">
        <f>IF(E6&lt;=('RFPR cover'!$C$7-1),"Actuals","Forecast")</f>
        <v>Actuals</v>
      </c>
      <c r="F5" s="543" t="str">
        <f>IF(F6&lt;=('RFPR cover'!$C$7-1),"Actuals","Forecast")</f>
        <v>Actuals</v>
      </c>
      <c r="G5" s="543" t="str">
        <f>IF(G6&lt;=('RFPR cover'!$C$7-1),"Actuals","Forecast")</f>
        <v>Actuals</v>
      </c>
      <c r="H5" s="543" t="str">
        <f>IF(H6&lt;=('RFPR cover'!$C$7-1),"Actuals","Forecast")</f>
        <v>Actuals</v>
      </c>
      <c r="I5" s="543" t="str">
        <f>IF(I6&lt;=('RFPR cover'!$C$7-1),"Actuals","Forecast")</f>
        <v>Actuals</v>
      </c>
      <c r="J5" s="543" t="str">
        <f>IF(J6&lt;=('RFPR cover'!$C$7-1),"Actuals","Forecast")</f>
        <v>Forecast</v>
      </c>
      <c r="K5" s="543" t="str">
        <f>IF(K6&lt;=('RFPR cover'!$C$7-1),"Actuals","Forecast")</f>
        <v>Forecast</v>
      </c>
    </row>
    <row r="6" spans="1:13" s="2" customFormat="1">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3" s="35" customFormat="1">
      <c r="D7" s="761"/>
      <c r="E7" s="761"/>
      <c r="F7" s="761"/>
      <c r="G7" s="761"/>
      <c r="H7" s="761"/>
      <c r="I7" s="761"/>
      <c r="J7" s="761"/>
      <c r="K7" s="761"/>
    </row>
    <row r="8" spans="1:13" s="2" customFormat="1">
      <c r="B8" s="434" t="s">
        <v>623</v>
      </c>
      <c r="C8" s="292"/>
      <c r="D8" s="292"/>
      <c r="E8" s="292"/>
      <c r="F8" s="292"/>
      <c r="G8" s="292"/>
      <c r="H8" s="292"/>
      <c r="I8" s="292"/>
      <c r="J8" s="292"/>
      <c r="K8" s="292"/>
      <c r="L8" s="292"/>
    </row>
    <row r="9" spans="1:13" s="2" customFormat="1">
      <c r="B9" s="434" t="s">
        <v>743</v>
      </c>
      <c r="C9" s="292"/>
      <c r="D9" s="292"/>
      <c r="E9" s="292"/>
      <c r="F9" s="292"/>
      <c r="G9" s="292"/>
      <c r="H9" s="292"/>
      <c r="I9" s="292"/>
      <c r="J9" s="292"/>
      <c r="K9" s="292"/>
      <c r="L9" s="292"/>
    </row>
    <row r="10" spans="1:13" s="2" customFormat="1">
      <c r="B10" s="434" t="s">
        <v>624</v>
      </c>
      <c r="C10" s="292"/>
      <c r="D10" s="292"/>
      <c r="E10" s="292"/>
      <c r="F10" s="292"/>
      <c r="G10" s="292"/>
      <c r="H10" s="292"/>
      <c r="I10" s="292"/>
      <c r="J10" s="292"/>
      <c r="K10" s="292"/>
      <c r="L10" s="292"/>
    </row>
    <row r="11" spans="1:13" s="35" customFormat="1">
      <c r="B11" s="757"/>
    </row>
    <row r="12" spans="1:13">
      <c r="B12" s="199" t="s">
        <v>819</v>
      </c>
      <c r="C12" s="265" t="s">
        <v>129</v>
      </c>
      <c r="D12" s="972">
        <v>209.10799729821562</v>
      </c>
      <c r="E12" s="972">
        <v>167.53075403424168</v>
      </c>
      <c r="F12" s="972">
        <v>188.30651680000003</v>
      </c>
      <c r="G12" s="972">
        <v>-23.2</v>
      </c>
      <c r="H12" s="972">
        <v>86.346795780000022</v>
      </c>
      <c r="I12" s="972">
        <v>45.887078092822385</v>
      </c>
      <c r="J12" s="973"/>
      <c r="K12" s="974"/>
    </row>
    <row r="13" spans="1:13">
      <c r="B13" s="14"/>
      <c r="C13" s="14"/>
      <c r="D13" s="1053"/>
      <c r="E13" s="1053"/>
      <c r="F13" s="1053"/>
      <c r="G13" s="1053"/>
      <c r="H13" s="1053"/>
      <c r="I13" s="1053"/>
      <c r="J13" s="1053"/>
      <c r="K13" s="1053"/>
    </row>
    <row r="14" spans="1:13">
      <c r="B14" s="14" t="s">
        <v>742</v>
      </c>
      <c r="C14" s="265"/>
      <c r="D14" s="1053"/>
      <c r="E14" s="1053"/>
      <c r="F14" s="1053"/>
      <c r="G14" s="1053"/>
      <c r="H14" s="1053"/>
      <c r="I14" s="1053"/>
      <c r="J14" s="1053"/>
      <c r="K14" s="1053"/>
    </row>
    <row r="15" spans="1:13">
      <c r="B15" s="435" t="s">
        <v>775</v>
      </c>
      <c r="C15" s="265" t="s">
        <v>129</v>
      </c>
      <c r="D15" s="972">
        <v>2.3176419999999993</v>
      </c>
      <c r="E15" s="972">
        <v>1.8232660000000009</v>
      </c>
      <c r="F15" s="972">
        <v>1.345</v>
      </c>
      <c r="G15" s="972">
        <v>5.4009999999999998</v>
      </c>
      <c r="H15" s="972">
        <v>1.92954289</v>
      </c>
      <c r="I15" s="972">
        <v>0.52672856000000001</v>
      </c>
      <c r="J15" s="943"/>
      <c r="K15" s="953"/>
    </row>
    <row r="16" spans="1:13">
      <c r="B16" s="762" t="s">
        <v>1048</v>
      </c>
      <c r="C16" s="265" t="s">
        <v>129</v>
      </c>
      <c r="D16" s="972">
        <v>43.877509837203618</v>
      </c>
      <c r="E16" s="972">
        <v>42.859302354408847</v>
      </c>
      <c r="F16" s="972">
        <v>38.452765264669694</v>
      </c>
      <c r="G16" s="972">
        <v>29.701285015702503</v>
      </c>
      <c r="H16" s="972">
        <v>38.798300393490294</v>
      </c>
      <c r="I16" s="972">
        <v>36.877435125301048</v>
      </c>
      <c r="J16" s="943"/>
      <c r="K16" s="953"/>
    </row>
    <row r="17" spans="2:18">
      <c r="B17" s="762" t="s">
        <v>23</v>
      </c>
      <c r="C17" s="265" t="s">
        <v>129</v>
      </c>
      <c r="D17" s="942"/>
      <c r="E17" s="943"/>
      <c r="F17" s="943"/>
      <c r="G17" s="943"/>
      <c r="H17" s="943"/>
      <c r="I17" s="943"/>
      <c r="J17" s="943"/>
      <c r="K17" s="953"/>
    </row>
    <row r="18" spans="2:18">
      <c r="B18" s="762" t="s">
        <v>23</v>
      </c>
      <c r="C18" s="265" t="s">
        <v>129</v>
      </c>
      <c r="D18" s="942"/>
      <c r="E18" s="943"/>
      <c r="F18" s="943"/>
      <c r="G18" s="943"/>
      <c r="H18" s="943"/>
      <c r="I18" s="943"/>
      <c r="J18" s="943"/>
      <c r="K18" s="953"/>
    </row>
    <row r="19" spans="2:18">
      <c r="B19" s="267" t="s">
        <v>625</v>
      </c>
      <c r="C19" s="265" t="s">
        <v>129</v>
      </c>
      <c r="D19" s="1054">
        <f>SUM(D15:D18)</f>
        <v>46.195151837203618</v>
      </c>
      <c r="E19" s="1055">
        <f t="shared" ref="E19:K19" si="1">SUM(E15:E18)</f>
        <v>44.682568354408851</v>
      </c>
      <c r="F19" s="1055">
        <f t="shared" si="1"/>
        <v>39.797765264669692</v>
      </c>
      <c r="G19" s="1055">
        <f t="shared" si="1"/>
        <v>35.102285015702506</v>
      </c>
      <c r="H19" s="1055">
        <f t="shared" si="1"/>
        <v>40.727843283490294</v>
      </c>
      <c r="I19" s="1055">
        <f t="shared" si="1"/>
        <v>37.40416368530105</v>
      </c>
      <c r="J19" s="1552">
        <f t="shared" si="1"/>
        <v>0</v>
      </c>
      <c r="K19" s="1553">
        <f t="shared" si="1"/>
        <v>0</v>
      </c>
      <c r="N19" s="1608"/>
      <c r="O19" s="1608"/>
    </row>
    <row r="20" spans="2:18" s="31" customFormat="1">
      <c r="B20" s="435"/>
      <c r="C20" s="435"/>
      <c r="D20" s="1056"/>
      <c r="E20" s="1056"/>
      <c r="F20" s="1056"/>
      <c r="G20" s="1056"/>
      <c r="H20" s="1056"/>
      <c r="I20" s="1056"/>
      <c r="J20" s="1056"/>
      <c r="K20" s="1056"/>
      <c r="L20" s="435"/>
      <c r="N20" s="1609"/>
      <c r="O20" s="1609"/>
    </row>
    <row r="21" spans="2:18">
      <c r="B21" s="14" t="s">
        <v>598</v>
      </c>
      <c r="C21" s="265"/>
      <c r="D21" s="1057"/>
      <c r="E21" s="1057"/>
      <c r="F21" s="1057"/>
      <c r="G21" s="1057"/>
      <c r="H21" s="1057"/>
      <c r="I21" s="1057"/>
      <c r="J21" s="1057"/>
      <c r="K21" s="1057"/>
      <c r="L21" s="265"/>
      <c r="N21" s="1608"/>
      <c r="O21" s="1608"/>
    </row>
    <row r="22" spans="2:18">
      <c r="B22" s="435" t="s">
        <v>776</v>
      </c>
      <c r="C22" s="265" t="s">
        <v>129</v>
      </c>
      <c r="D22" s="1505">
        <f>('R5 - Output Incentives'!D102)*INDEX(Data!$G$14:$G$30,MATCH('R10 - Tax'!D$6,Data!$C$14:$C$30,0),1)</f>
        <v>0</v>
      </c>
      <c r="E22" s="1506">
        <f>('R5 - Output Incentives'!E102)*INDEX(Data!$G$14:$G$30,MATCH('R10 - Tax'!E$6,Data!$C$14:$C$30,0),1)</f>
        <v>0</v>
      </c>
      <c r="F22" s="1330">
        <f>('R5 - Output Incentives'!F102)*INDEX(Data!$G$14:$G$30,MATCH('R10 - Tax'!F$6,Data!$C$14:$C$30,0),1)</f>
        <v>0.36155342359250231</v>
      </c>
      <c r="G22" s="1330">
        <f>('R5 - Output Incentives'!G102)*INDEX(Data!$G$14:$G$30,MATCH('R10 - Tax'!G$6,Data!$C$14:$C$30,0),1)</f>
        <v>7.1435227850488303</v>
      </c>
      <c r="H22" s="1332">
        <f>('R5 - Output Incentives'!H102)*INDEX(Data!$G$14:$G$30,MATCH('R10 - Tax'!H$6,Data!$C$14:$C$30,0),1)</f>
        <v>0.65899905885812304</v>
      </c>
      <c r="I22" s="1332">
        <f>('R5 - Output Incentives'!I102)*INDEX(Data!$G$14:$G$30,MATCH('R10 - Tax'!I$6,Data!$C$14:$C$30,0),1)</f>
        <v>1.1734290798169364</v>
      </c>
      <c r="J22" s="1332">
        <f>('R5 - Output Incentives'!J102)*INDEX(Data!$G$14:$G$30,MATCH('R10 - Tax'!J$6,Data!$C$14:$C$30,0),1)</f>
        <v>0.69372931169151064</v>
      </c>
      <c r="K22" s="1333">
        <f>('R5 - Output Incentives'!K102)*INDEX(Data!$G$14:$G$30,MATCH('R10 - Tax'!K$6,Data!$C$14:$C$30,0),1)</f>
        <v>0.79905582837021649</v>
      </c>
      <c r="N22" s="1608"/>
      <c r="O22" s="1608"/>
      <c r="Q22" s="1610"/>
      <c r="R22" s="1610"/>
    </row>
    <row r="23" spans="2:18">
      <c r="B23" s="435" t="s">
        <v>777</v>
      </c>
      <c r="C23" s="265" t="s">
        <v>129</v>
      </c>
      <c r="D23" s="946">
        <f>('R4 - Totex'!D77-'R4 - Totex'!D79)*D42</f>
        <v>-0.30310759170743717</v>
      </c>
      <c r="E23" s="948">
        <f>('R4 - Totex'!E77-'R4 - Totex'!E79)*E42</f>
        <v>-0.28587911740067068</v>
      </c>
      <c r="F23" s="948">
        <f>('R4 - Totex'!F77-'R4 - Totex'!F79)*F42</f>
        <v>-0.28289056522560652</v>
      </c>
      <c r="G23" s="948">
        <f>('R4 - Totex'!G77-'R4 - Totex'!G79)*G42</f>
        <v>-0.39122528537626583</v>
      </c>
      <c r="H23" s="1334">
        <f>('R4 - Totex'!H77-'R4 - Totex'!H79)*H42</f>
        <v>-0.44943462354133984</v>
      </c>
      <c r="I23" s="1334">
        <f>('R4 - Totex'!I77-'R4 - Totex'!I79)*I42</f>
        <v>-0.31734287756583945</v>
      </c>
      <c r="J23" s="1334">
        <f>('R4 - Totex'!J77-'R4 - Totex'!J79)*J42</f>
        <v>-0.28254380818378572</v>
      </c>
      <c r="K23" s="1335">
        <f>('R4 - Totex'!K77-'R4 - Totex'!K79)*K42</f>
        <v>-0.26505040881801906</v>
      </c>
      <c r="N23" s="1608"/>
      <c r="O23" s="1608"/>
      <c r="Q23" s="1610"/>
      <c r="R23" s="1610"/>
    </row>
    <row r="24" spans="2:18">
      <c r="B24" s="435" t="s">
        <v>778</v>
      </c>
      <c r="C24" s="265" t="s">
        <v>129</v>
      </c>
      <c r="D24" s="972">
        <v>-11.73</v>
      </c>
      <c r="E24" s="972">
        <v>-1.2499999999999991</v>
      </c>
      <c r="F24" s="972">
        <v>17.120149899724524</v>
      </c>
      <c r="G24" s="972">
        <v>6.089850100275477</v>
      </c>
      <c r="H24" s="972">
        <v>-4.2079321547584243</v>
      </c>
      <c r="I24" s="972">
        <v>-5.13</v>
      </c>
      <c r="J24" s="945"/>
      <c r="K24" s="954"/>
      <c r="N24" s="1608"/>
      <c r="O24" s="1608"/>
      <c r="Q24" s="1610"/>
      <c r="R24" s="1610"/>
    </row>
    <row r="25" spans="2:18">
      <c r="B25" s="435" t="s">
        <v>779</v>
      </c>
      <c r="C25" s="265" t="s">
        <v>129</v>
      </c>
      <c r="D25" s="1616">
        <v>0</v>
      </c>
      <c r="E25" s="972">
        <v>-4.83</v>
      </c>
      <c r="F25" s="972">
        <v>1.4829693500734074</v>
      </c>
      <c r="G25" s="972">
        <v>1.5470306499265927</v>
      </c>
      <c r="H25" s="972">
        <v>5.3456367702008709</v>
      </c>
      <c r="I25" s="972">
        <v>0.71579861313775428</v>
      </c>
      <c r="J25" s="945"/>
      <c r="K25" s="954"/>
      <c r="N25" s="1608"/>
      <c r="O25" s="1608"/>
      <c r="Q25" s="1610"/>
      <c r="R25" s="1610"/>
    </row>
    <row r="26" spans="2:18">
      <c r="B26" s="435" t="s">
        <v>780</v>
      </c>
      <c r="C26" s="265" t="s">
        <v>129</v>
      </c>
      <c r="D26" s="1616">
        <v>0</v>
      </c>
      <c r="E26" s="1616">
        <v>0</v>
      </c>
      <c r="F26" s="1616">
        <v>0</v>
      </c>
      <c r="G26" s="1616">
        <v>0</v>
      </c>
      <c r="H26" s="1616">
        <v>0</v>
      </c>
      <c r="I26" s="1616">
        <v>0</v>
      </c>
      <c r="J26" s="945"/>
      <c r="K26" s="954"/>
      <c r="N26" s="1608"/>
      <c r="O26" s="1608"/>
      <c r="Q26" s="1610"/>
      <c r="R26" s="1610"/>
    </row>
    <row r="27" spans="2:18">
      <c r="B27" s="435" t="s">
        <v>781</v>
      </c>
      <c r="C27" s="265" t="s">
        <v>129</v>
      </c>
      <c r="D27" s="1616">
        <v>0</v>
      </c>
      <c r="E27" s="1616">
        <v>0</v>
      </c>
      <c r="F27" s="1616">
        <v>0</v>
      </c>
      <c r="G27" s="1616">
        <v>0</v>
      </c>
      <c r="H27" s="1616">
        <v>0</v>
      </c>
      <c r="I27" s="1616">
        <v>0</v>
      </c>
      <c r="J27" s="945"/>
      <c r="K27" s="954"/>
      <c r="N27" s="1608"/>
      <c r="O27" s="1608"/>
      <c r="Q27" s="1610"/>
      <c r="R27" s="1610"/>
    </row>
    <row r="28" spans="2:18">
      <c r="B28" s="435" t="s">
        <v>862</v>
      </c>
      <c r="C28" s="265" t="s">
        <v>129</v>
      </c>
      <c r="D28" s="1616">
        <v>0</v>
      </c>
      <c r="E28" s="1616">
        <v>0</v>
      </c>
      <c r="F28" s="1616">
        <v>0</v>
      </c>
      <c r="G28" s="1616">
        <v>0</v>
      </c>
      <c r="H28" s="1616">
        <v>0</v>
      </c>
      <c r="I28" s="1616">
        <v>0</v>
      </c>
      <c r="J28" s="945"/>
      <c r="K28" s="954"/>
      <c r="N28" s="1608"/>
      <c r="O28" s="1608"/>
      <c r="Q28" s="1610"/>
      <c r="R28" s="1610"/>
    </row>
    <row r="29" spans="2:18">
      <c r="B29" s="762" t="s">
        <v>1049</v>
      </c>
      <c r="C29" s="265" t="s">
        <v>129</v>
      </c>
      <c r="D29" s="972">
        <v>109.57069394335468</v>
      </c>
      <c r="E29" s="972">
        <v>84.804613836289889</v>
      </c>
      <c r="F29" s="972">
        <v>91.440105932203394</v>
      </c>
      <c r="G29" s="972">
        <v>93.470000000000013</v>
      </c>
      <c r="H29" s="1616">
        <v>0</v>
      </c>
      <c r="I29" s="1616">
        <v>0</v>
      </c>
      <c r="J29" s="945"/>
      <c r="K29" s="954"/>
      <c r="N29" s="1608"/>
      <c r="O29" s="1608"/>
      <c r="Q29" s="1610"/>
      <c r="R29" s="1610"/>
    </row>
    <row r="30" spans="2:18">
      <c r="B30" s="762" t="s">
        <v>1050</v>
      </c>
      <c r="C30" s="265" t="s">
        <v>129</v>
      </c>
      <c r="D30" s="972">
        <v>43.1</v>
      </c>
      <c r="E30" s="972">
        <v>34.200000000000003</v>
      </c>
      <c r="F30" s="972">
        <v>23.5</v>
      </c>
      <c r="G30" s="972">
        <v>21.2</v>
      </c>
      <c r="H30" s="972">
        <v>4.5</v>
      </c>
      <c r="I30" s="972">
        <v>-2.8013777055119156</v>
      </c>
      <c r="J30" s="945"/>
      <c r="K30" s="954"/>
      <c r="N30" s="1608"/>
      <c r="O30" s="1608"/>
      <c r="Q30" s="1610"/>
      <c r="R30" s="1610"/>
    </row>
    <row r="31" spans="2:18">
      <c r="B31" s="762" t="s">
        <v>1051</v>
      </c>
      <c r="C31" s="265" t="s">
        <v>129</v>
      </c>
      <c r="D31" s="972">
        <v>1.3172100000000002</v>
      </c>
      <c r="E31" s="972">
        <v>-2.00088</v>
      </c>
      <c r="F31" s="972">
        <v>-0.65860000000000007</v>
      </c>
      <c r="G31" s="972">
        <v>-1.2000000000000002</v>
      </c>
      <c r="H31" s="972">
        <v>3.9081538461538465</v>
      </c>
      <c r="I31" s="972">
        <v>-3.1185063591015378</v>
      </c>
      <c r="J31" s="945"/>
      <c r="K31" s="954"/>
      <c r="N31" s="1608"/>
      <c r="O31" s="1608"/>
      <c r="Q31" s="1610"/>
      <c r="R31" s="1610"/>
    </row>
    <row r="32" spans="2:18">
      <c r="B32" s="762" t="s">
        <v>1052</v>
      </c>
      <c r="C32" s="265" t="s">
        <v>129</v>
      </c>
      <c r="D32" s="1616">
        <v>0</v>
      </c>
      <c r="E32" s="1616">
        <v>0</v>
      </c>
      <c r="F32" s="1616">
        <v>0</v>
      </c>
      <c r="G32" s="972">
        <v>-225.19466361437455</v>
      </c>
      <c r="H32" s="972">
        <v>-5.658774750000001</v>
      </c>
      <c r="I32" s="1616">
        <v>0</v>
      </c>
      <c r="J32" s="945"/>
      <c r="K32" s="954"/>
      <c r="N32" s="1608"/>
      <c r="O32" s="1608"/>
      <c r="Q32" s="1610"/>
      <c r="R32" s="1610"/>
    </row>
    <row r="33" spans="2:18">
      <c r="B33" s="762" t="s">
        <v>1053</v>
      </c>
      <c r="C33" s="265" t="s">
        <v>129</v>
      </c>
      <c r="D33" s="1616">
        <v>0</v>
      </c>
      <c r="E33" s="1616">
        <v>0</v>
      </c>
      <c r="F33" s="1616">
        <v>0</v>
      </c>
      <c r="G33" s="972">
        <v>18.3</v>
      </c>
      <c r="H33" s="1616">
        <v>0</v>
      </c>
      <c r="I33" s="1616">
        <v>0</v>
      </c>
      <c r="J33" s="945"/>
      <c r="K33" s="954"/>
      <c r="N33" s="1608"/>
      <c r="O33" s="1608"/>
      <c r="Q33" s="1610"/>
      <c r="R33" s="1610"/>
    </row>
    <row r="34" spans="2:18">
      <c r="B34" s="762" t="s">
        <v>1054</v>
      </c>
      <c r="C34" s="265" t="s">
        <v>129</v>
      </c>
      <c r="D34" s="972">
        <v>6.67</v>
      </c>
      <c r="E34" s="972">
        <v>8.4499999999999993</v>
      </c>
      <c r="F34" s="972">
        <v>-4.5503368001951916</v>
      </c>
      <c r="G34" s="972">
        <v>7.2303368001951931</v>
      </c>
      <c r="H34" s="972">
        <v>5.0089922591411309</v>
      </c>
      <c r="I34" s="972">
        <v>-14.465011475982925</v>
      </c>
      <c r="J34" s="945"/>
      <c r="K34" s="954"/>
      <c r="N34" s="1608"/>
      <c r="O34" s="1608"/>
      <c r="Q34" s="1610"/>
      <c r="R34" s="1610"/>
    </row>
    <row r="35" spans="2:18">
      <c r="B35" s="762" t="s">
        <v>1055</v>
      </c>
      <c r="C35" s="265" t="s">
        <v>129</v>
      </c>
      <c r="D35" s="972">
        <v>4.6000000000000005</v>
      </c>
      <c r="E35" s="972">
        <v>8.1600000000000037</v>
      </c>
      <c r="F35" s="972">
        <v>5.3707097301334272</v>
      </c>
      <c r="G35" s="972">
        <v>6.4092902698665668</v>
      </c>
      <c r="H35" s="972">
        <v>5.3970678653759308</v>
      </c>
      <c r="I35" s="972">
        <v>3.1650447389518099</v>
      </c>
      <c r="J35" s="955"/>
      <c r="K35" s="956"/>
      <c r="N35" s="1608"/>
      <c r="O35" s="1608"/>
      <c r="Q35" s="1610"/>
      <c r="R35" s="1610"/>
    </row>
    <row r="36" spans="2:18">
      <c r="B36" s="762" t="s">
        <v>1056</v>
      </c>
      <c r="C36" s="265" t="s">
        <v>129</v>
      </c>
      <c r="D36" s="972">
        <v>6.8812036483527663</v>
      </c>
      <c r="E36" s="972">
        <v>-2.3458547188892425</v>
      </c>
      <c r="F36" s="972">
        <v>-2.8456609703064544</v>
      </c>
      <c r="G36" s="972">
        <v>7.798858294438169</v>
      </c>
      <c r="H36" s="972">
        <v>3.7082917285698613</v>
      </c>
      <c r="I36" s="972">
        <v>-13.1968379821651</v>
      </c>
      <c r="J36" s="955"/>
      <c r="K36" s="956"/>
      <c r="N36" s="1608"/>
      <c r="O36" s="1608"/>
      <c r="Q36" s="1610"/>
      <c r="R36" s="1610"/>
    </row>
    <row r="37" spans="2:18">
      <c r="B37" s="14" t="s">
        <v>176</v>
      </c>
      <c r="C37" s="265" t="s">
        <v>129</v>
      </c>
      <c r="D37" s="1058">
        <f t="shared" ref="D37:K37" si="2">SUM(D22:D36)</f>
        <v>160.10599999999999</v>
      </c>
      <c r="E37" s="1059">
        <f t="shared" si="2"/>
        <v>124.902</v>
      </c>
      <c r="F37" s="1059">
        <f t="shared" si="2"/>
        <v>130.93799999999999</v>
      </c>
      <c r="G37" s="1059">
        <f t="shared" si="2"/>
        <v>-57.597000000000001</v>
      </c>
      <c r="H37" s="1059">
        <f t="shared" si="2"/>
        <v>18.210999999999999</v>
      </c>
      <c r="I37" s="1059">
        <f t="shared" si="2"/>
        <v>-33.974803968420815</v>
      </c>
      <c r="J37" s="1059">
        <f t="shared" si="2"/>
        <v>0.41118550350772493</v>
      </c>
      <c r="K37" s="1060">
        <f t="shared" si="2"/>
        <v>0.53400541955219749</v>
      </c>
      <c r="N37" s="1608"/>
      <c r="O37" s="1608"/>
      <c r="Q37" s="1610"/>
      <c r="R37" s="1610"/>
    </row>
    <row r="38" spans="2:18">
      <c r="N38" s="1608"/>
      <c r="O38" s="1608"/>
      <c r="Q38" s="1610"/>
      <c r="R38" s="1610"/>
    </row>
    <row r="39" spans="2:18" ht="12.75" customHeight="1">
      <c r="B39" s="1252" t="s">
        <v>788</v>
      </c>
      <c r="C39" s="265" t="s">
        <v>129</v>
      </c>
      <c r="D39" s="972"/>
      <c r="E39" s="972"/>
      <c r="F39" s="973"/>
      <c r="G39" s="973"/>
      <c r="H39" s="973"/>
      <c r="I39" s="1474">
        <v>0</v>
      </c>
      <c r="J39" s="973">
        <v>28.641947909416423</v>
      </c>
      <c r="K39" s="973">
        <v>31.007559175336375</v>
      </c>
      <c r="N39" s="1608"/>
      <c r="O39" s="1608"/>
      <c r="Q39" s="1610"/>
      <c r="R39" s="1610"/>
    </row>
    <row r="40" spans="2:18" ht="12.75" customHeight="1">
      <c r="B40" s="1252" t="s">
        <v>746</v>
      </c>
      <c r="C40" s="265" t="s">
        <v>129</v>
      </c>
      <c r="D40" s="1058">
        <f>D12+D39-D19-D37</f>
        <v>2.806845461012017</v>
      </c>
      <c r="E40" s="1059">
        <f>E12+G39-E19-E37</f>
        <v>-2.0538143201671772</v>
      </c>
      <c r="F40" s="1059">
        <f t="shared" ref="F40:K40" si="3">F12+F39-F19-F37</f>
        <v>17.570751535330345</v>
      </c>
      <c r="G40" s="1059">
        <f t="shared" si="3"/>
        <v>-0.70528501570250768</v>
      </c>
      <c r="H40" s="1059">
        <f t="shared" si="3"/>
        <v>27.407952496509729</v>
      </c>
      <c r="I40" s="1059">
        <f t="shared" si="3"/>
        <v>42.45771837594215</v>
      </c>
      <c r="J40" s="1059">
        <f t="shared" si="3"/>
        <v>28.230762405908699</v>
      </c>
      <c r="K40" s="1060">
        <f t="shared" si="3"/>
        <v>30.473553755784177</v>
      </c>
      <c r="N40" s="1608"/>
      <c r="O40" s="1608"/>
      <c r="Q40" s="1610"/>
      <c r="R40" s="1610"/>
    </row>
    <row r="41" spans="2:18" ht="12.75" customHeight="1">
      <c r="B41" s="828"/>
      <c r="C41" s="265"/>
      <c r="D41" s="265"/>
      <c r="E41" s="265"/>
      <c r="F41" s="265"/>
      <c r="G41" s="265"/>
      <c r="H41" s="265"/>
      <c r="I41" s="265"/>
      <c r="J41" s="265"/>
      <c r="K41" s="265"/>
      <c r="N41" s="1608"/>
      <c r="O41" s="1608"/>
      <c r="Q41" s="1610"/>
      <c r="R41" s="1610"/>
    </row>
    <row r="42" spans="2:18">
      <c r="B42" s="37" t="s">
        <v>765</v>
      </c>
      <c r="C42" s="266" t="s">
        <v>128</v>
      </c>
      <c r="D42" s="112">
        <f>Data!C$34</f>
        <v>1.1666890673736021</v>
      </c>
      <c r="E42" s="112">
        <f>Data!D$34</f>
        <v>1.1895563269638081</v>
      </c>
      <c r="F42" s="112">
        <f>Data!E$34</f>
        <v>1.2023757108362261</v>
      </c>
      <c r="G42" s="112">
        <f>Data!F$34</f>
        <v>1.2281396135646323</v>
      </c>
      <c r="H42" s="112">
        <f>Data!G$34</f>
        <v>1.2740965949380583</v>
      </c>
      <c r="I42" s="112">
        <f>Data!H$34</f>
        <v>1.3130274787154661</v>
      </c>
      <c r="J42" s="112">
        <f>Data!I$34</f>
        <v>1.3470178479563604</v>
      </c>
      <c r="K42" s="112">
        <f>Data!J$34</f>
        <v>1.3699171513716184</v>
      </c>
      <c r="L42" s="265"/>
      <c r="N42" s="1608"/>
      <c r="O42" s="1608"/>
      <c r="Q42" s="1610"/>
      <c r="R42" s="1610"/>
    </row>
    <row r="43" spans="2:18">
      <c r="B43" s="199"/>
      <c r="C43" s="265"/>
      <c r="D43" s="265"/>
      <c r="E43" s="265"/>
      <c r="F43" s="265"/>
      <c r="G43" s="265"/>
      <c r="H43" s="265"/>
      <c r="I43" s="265"/>
      <c r="J43" s="265"/>
      <c r="K43" s="265"/>
      <c r="N43" s="1608"/>
      <c r="O43" s="1608"/>
      <c r="Q43" s="1610"/>
      <c r="R43" s="1610"/>
    </row>
    <row r="44" spans="2:18">
      <c r="B44" s="892" t="s">
        <v>747</v>
      </c>
      <c r="C44" s="727" t="str">
        <f>'RFPR cover'!$C$14</f>
        <v>£m 09/10</v>
      </c>
      <c r="D44" s="1166">
        <f t="shared" ref="D44:K44" si="4">D40/D42</f>
        <v>2.4058213447826859</v>
      </c>
      <c r="E44" s="1167">
        <f t="shared" si="4"/>
        <v>-1.7265380996369279</v>
      </c>
      <c r="F44" s="1167">
        <f t="shared" si="4"/>
        <v>14.613362010706512</v>
      </c>
      <c r="G44" s="1167">
        <f t="shared" si="4"/>
        <v>-0.57427104208082869</v>
      </c>
      <c r="H44" s="1167">
        <f t="shared" si="4"/>
        <v>21.511675492580842</v>
      </c>
      <c r="I44" s="1167">
        <f t="shared" si="4"/>
        <v>32.335742445754832</v>
      </c>
      <c r="J44" s="1167">
        <f t="shared" si="4"/>
        <v>20.957972048209488</v>
      </c>
      <c r="K44" s="1168">
        <f t="shared" si="4"/>
        <v>22.244815115478172</v>
      </c>
      <c r="N44" s="1608"/>
      <c r="O44" s="1608"/>
      <c r="Q44" s="1610"/>
      <c r="R44" s="1610"/>
    </row>
    <row r="45" spans="2:18">
      <c r="B45" s="1252"/>
      <c r="C45" s="1252"/>
      <c r="D45" s="1252"/>
      <c r="E45" s="1252"/>
      <c r="F45" s="1252"/>
      <c r="G45" s="1252"/>
      <c r="H45" s="1252"/>
      <c r="I45" s="1252"/>
      <c r="J45" s="1252"/>
      <c r="K45" s="1252"/>
      <c r="N45" s="1608"/>
      <c r="O45" s="1608"/>
      <c r="Q45" s="1610"/>
      <c r="R45" s="1610"/>
    </row>
    <row r="46" spans="2:18">
      <c r="B46" s="1260" t="s">
        <v>724</v>
      </c>
      <c r="C46" s="210"/>
      <c r="D46" s="210"/>
      <c r="E46" s="210"/>
      <c r="F46" s="210"/>
      <c r="G46" s="210"/>
      <c r="H46" s="210"/>
      <c r="I46" s="210"/>
      <c r="J46" s="210"/>
      <c r="K46" s="210"/>
      <c r="N46" s="1608"/>
      <c r="O46" s="1608"/>
      <c r="Q46" s="1610"/>
      <c r="R46" s="1610"/>
    </row>
    <row r="47" spans="2:18">
      <c r="B47" s="434" t="s">
        <v>707</v>
      </c>
      <c r="C47" s="763"/>
      <c r="D47" s="763"/>
      <c r="E47" s="763"/>
      <c r="F47" s="763"/>
      <c r="G47" s="763"/>
      <c r="H47" s="763"/>
      <c r="I47" s="763"/>
      <c r="J47" s="763"/>
      <c r="K47" s="763"/>
      <c r="L47" s="763"/>
      <c r="M47" s="763"/>
      <c r="N47" s="1608"/>
      <c r="O47" s="1608"/>
      <c r="Q47" s="1610"/>
      <c r="R47" s="1610"/>
    </row>
    <row r="48" spans="2:18">
      <c r="N48" s="1608"/>
      <c r="O48" s="1608"/>
      <c r="Q48" s="1610"/>
      <c r="R48" s="1610"/>
    </row>
    <row r="49" spans="2:18" ht="12.75" customHeight="1">
      <c r="B49" s="213" t="s">
        <v>116</v>
      </c>
      <c r="C49" s="155" t="s">
        <v>7</v>
      </c>
      <c r="D49" s="1415">
        <f>'RFPR cover'!$C$12</f>
        <v>0.625</v>
      </c>
      <c r="E49" s="1416">
        <f>'RFPR cover'!$C$12</f>
        <v>0.625</v>
      </c>
      <c r="F49" s="1416">
        <f>'RFPR cover'!$C$12</f>
        <v>0.625</v>
      </c>
      <c r="G49" s="1416">
        <f>'RFPR cover'!$C$12</f>
        <v>0.625</v>
      </c>
      <c r="H49" s="1416">
        <f>'RFPR cover'!$C$12</f>
        <v>0.625</v>
      </c>
      <c r="I49" s="1416">
        <f>'RFPR cover'!$C$12</f>
        <v>0.625</v>
      </c>
      <c r="J49" s="1416">
        <f>'RFPR cover'!$C$12</f>
        <v>0.625</v>
      </c>
      <c r="K49" s="1417">
        <f>'RFPR cover'!$C$12</f>
        <v>0.625</v>
      </c>
      <c r="N49" s="1608"/>
      <c r="O49" s="1608"/>
      <c r="Q49" s="1610"/>
      <c r="R49" s="1610"/>
    </row>
    <row r="50" spans="2:18" ht="12.75" customHeight="1">
      <c r="B50" s="213" t="s">
        <v>663</v>
      </c>
      <c r="C50" s="155" t="s">
        <v>7</v>
      </c>
      <c r="D50" s="1415">
        <f>'R8 - Net Debt'!D57</f>
        <v>0.57940106140350323</v>
      </c>
      <c r="E50" s="1416">
        <f>'R8 - Net Debt'!E57</f>
        <v>0.60941977512226064</v>
      </c>
      <c r="F50" s="1416">
        <f>'R8 - Net Debt'!F57</f>
        <v>0.60185037742686209</v>
      </c>
      <c r="G50" s="1416">
        <f>'R8 - Net Debt'!G57</f>
        <v>0.55893036549831066</v>
      </c>
      <c r="H50" s="1416">
        <f>'R8 - Net Debt'!H57</f>
        <v>0.4785366993997246</v>
      </c>
      <c r="I50" s="1416">
        <f>'R8 - Net Debt'!I57</f>
        <v>0.45800138203019491</v>
      </c>
      <c r="J50" s="1416">
        <f>'R8 - Net Debt'!J57</f>
        <v>0.53947131197360076</v>
      </c>
      <c r="K50" s="1417">
        <f>'R8 - Net Debt'!K57</f>
        <v>0.61436797826370171</v>
      </c>
      <c r="N50" s="1608"/>
      <c r="O50" s="1608"/>
      <c r="Q50" s="1610"/>
      <c r="R50" s="1610"/>
    </row>
    <row r="51" spans="2:18" ht="12.75" customHeight="1">
      <c r="B51" s="213"/>
      <c r="C51" s="155"/>
      <c r="D51" s="155"/>
      <c r="E51" s="155"/>
      <c r="F51" s="155"/>
      <c r="G51" s="155"/>
      <c r="H51" s="155"/>
      <c r="I51" s="155"/>
      <c r="J51" s="155"/>
      <c r="K51" s="155"/>
      <c r="L51" s="155"/>
      <c r="N51" s="1608"/>
      <c r="O51" s="1608"/>
      <c r="Q51" s="1610"/>
      <c r="R51" s="1610"/>
    </row>
    <row r="52" spans="2:18" ht="12.75" customHeight="1">
      <c r="B52" s="1252" t="s">
        <v>747</v>
      </c>
      <c r="C52" s="265" t="s">
        <v>129</v>
      </c>
      <c r="D52" s="1166">
        <f>D40</f>
        <v>2.806845461012017</v>
      </c>
      <c r="E52" s="1166">
        <f t="shared" ref="E52:K52" si="5">E40</f>
        <v>-2.0538143201671772</v>
      </c>
      <c r="F52" s="1166">
        <f t="shared" si="5"/>
        <v>17.570751535330345</v>
      </c>
      <c r="G52" s="1166">
        <f t="shared" si="5"/>
        <v>-0.70528501570250768</v>
      </c>
      <c r="H52" s="1166">
        <f t="shared" si="5"/>
        <v>27.407952496509729</v>
      </c>
      <c r="I52" s="1166">
        <f t="shared" si="5"/>
        <v>42.45771837594215</v>
      </c>
      <c r="J52" s="1166">
        <f t="shared" si="5"/>
        <v>28.230762405908699</v>
      </c>
      <c r="K52" s="1166">
        <f t="shared" si="5"/>
        <v>30.473553755784177</v>
      </c>
      <c r="N52" s="1608"/>
      <c r="O52" s="1608"/>
      <c r="Q52" s="1610"/>
      <c r="R52" s="1610"/>
    </row>
    <row r="53" spans="2:18">
      <c r="B53" s="213" t="s">
        <v>725</v>
      </c>
      <c r="C53" s="265" t="s">
        <v>129</v>
      </c>
      <c r="D53" s="1166">
        <f>D88-D90</f>
        <v>-0.27651069643497905</v>
      </c>
      <c r="E53" s="1166">
        <f t="shared" ref="E53:K53" si="6">E88-E90</f>
        <v>-0.24961977181126027</v>
      </c>
      <c r="F53" s="1166">
        <f t="shared" si="6"/>
        <v>-0.39117973855975396</v>
      </c>
      <c r="G53" s="1166">
        <f t="shared" si="6"/>
        <v>-1.4910346150776428</v>
      </c>
      <c r="H53" s="1166">
        <f t="shared" si="6"/>
        <v>-2.4914716949657607</v>
      </c>
      <c r="I53" s="1166">
        <f t="shared" si="6"/>
        <v>-5.4279197007439439</v>
      </c>
      <c r="J53" s="1166">
        <f t="shared" si="6"/>
        <v>-2.3940383388714674</v>
      </c>
      <c r="K53" s="1166">
        <f t="shared" si="6"/>
        <v>-0.23014781867671896</v>
      </c>
      <c r="L53" s="265"/>
      <c r="N53" s="1608"/>
      <c r="O53" s="1608"/>
      <c r="Q53" s="1610"/>
      <c r="R53" s="1610"/>
    </row>
    <row r="54" spans="2:18" s="31" customFormat="1">
      <c r="B54" s="1261" t="s">
        <v>671</v>
      </c>
      <c r="C54" s="265" t="s">
        <v>129</v>
      </c>
      <c r="D54" s="1058">
        <f>SUM(D52:D53)</f>
        <v>2.530334764577038</v>
      </c>
      <c r="E54" s="1059">
        <f t="shared" ref="E54:K54" si="7">SUM(E52:E53)</f>
        <v>-2.3034340919784375</v>
      </c>
      <c r="F54" s="1059">
        <f t="shared" si="7"/>
        <v>17.179571796770592</v>
      </c>
      <c r="G54" s="1059">
        <f t="shared" si="7"/>
        <v>-2.1963196307801507</v>
      </c>
      <c r="H54" s="1059">
        <f t="shared" si="7"/>
        <v>24.916480801543969</v>
      </c>
      <c r="I54" s="1059">
        <f t="shared" si="7"/>
        <v>37.029798675198208</v>
      </c>
      <c r="J54" s="1059">
        <f t="shared" si="7"/>
        <v>25.836724067037231</v>
      </c>
      <c r="K54" s="1060">
        <f t="shared" si="7"/>
        <v>30.243405937107458</v>
      </c>
      <c r="L54" s="1186"/>
      <c r="N54" s="1609"/>
      <c r="O54" s="1609"/>
      <c r="Q54" s="1610"/>
      <c r="R54" s="1610"/>
    </row>
    <row r="55" spans="2:18">
      <c r="N55" s="1608"/>
      <c r="O55" s="1608"/>
      <c r="Q55" s="1610"/>
      <c r="R55" s="1610"/>
    </row>
    <row r="56" spans="2:18">
      <c r="B56" s="1261" t="s">
        <v>671</v>
      </c>
      <c r="C56" s="727" t="str">
        <f>'RFPR cover'!$C$14</f>
        <v>£m 09/10</v>
      </c>
      <c r="D56" s="1058">
        <f>D54/D42</f>
        <v>2.168816727042119</v>
      </c>
      <c r="E56" s="1059">
        <f t="shared" ref="E56:K56" si="8">E54/E42</f>
        <v>-1.9363808503777717</v>
      </c>
      <c r="F56" s="1059">
        <f t="shared" si="8"/>
        <v>14.288022988107913</v>
      </c>
      <c r="G56" s="1059">
        <f t="shared" si="8"/>
        <v>-1.7883305827139715</v>
      </c>
      <c r="H56" s="1059">
        <f t="shared" si="8"/>
        <v>19.556194483633568</v>
      </c>
      <c r="I56" s="1059">
        <f t="shared" si="8"/>
        <v>28.201845944172039</v>
      </c>
      <c r="J56" s="1059">
        <f t="shared" si="8"/>
        <v>19.180684284351273</v>
      </c>
      <c r="K56" s="1060">
        <f t="shared" si="8"/>
        <v>22.076813847338499</v>
      </c>
      <c r="N56" s="1608"/>
      <c r="O56" s="1608"/>
      <c r="Q56" s="1610"/>
      <c r="R56" s="1610"/>
    </row>
    <row r="57" spans="2:18">
      <c r="B57" s="1261"/>
      <c r="C57" s="727"/>
      <c r="D57" s="727"/>
      <c r="E57" s="727"/>
      <c r="F57" s="727"/>
      <c r="G57" s="727"/>
      <c r="H57" s="727"/>
      <c r="I57" s="727"/>
      <c r="J57" s="727"/>
      <c r="K57" s="727"/>
      <c r="N57" s="1608"/>
      <c r="O57" s="1608"/>
      <c r="Q57" s="1610"/>
      <c r="R57" s="1610"/>
    </row>
    <row r="58" spans="2:18">
      <c r="N58" s="1608"/>
      <c r="O58" s="1608"/>
      <c r="Q58" s="1610"/>
      <c r="R58" s="1610"/>
    </row>
    <row r="59" spans="2:18">
      <c r="B59" s="1169" t="s">
        <v>636</v>
      </c>
      <c r="C59" s="1170"/>
      <c r="D59" s="1170"/>
      <c r="E59" s="1170"/>
      <c r="F59" s="1170"/>
      <c r="G59" s="1170"/>
      <c r="H59" s="1170"/>
      <c r="I59" s="1170"/>
      <c r="J59" s="1170"/>
      <c r="K59" s="1170"/>
      <c r="L59" s="1170"/>
      <c r="M59" s="833"/>
      <c r="N59" s="1608"/>
      <c r="O59" s="1608"/>
      <c r="Q59" s="1610"/>
      <c r="R59" s="1610"/>
    </row>
    <row r="60" spans="2:18" s="31" customFormat="1">
      <c r="B60" s="834"/>
      <c r="C60" s="833"/>
      <c r="D60" s="833"/>
      <c r="E60" s="833"/>
      <c r="F60" s="833"/>
      <c r="G60" s="833"/>
      <c r="H60" s="833"/>
      <c r="I60" s="833"/>
      <c r="J60" s="833"/>
      <c r="K60" s="833"/>
      <c r="L60" s="833"/>
      <c r="M60" s="833"/>
      <c r="N60" s="1609"/>
      <c r="O60" s="1609"/>
      <c r="Q60" s="1610"/>
      <c r="R60" s="1610"/>
    </row>
    <row r="61" spans="2:18">
      <c r="B61" s="433" t="s">
        <v>748</v>
      </c>
      <c r="C61" s="292"/>
      <c r="D61" s="292"/>
      <c r="E61" s="292"/>
      <c r="F61" s="292"/>
      <c r="G61" s="292"/>
      <c r="H61" s="292"/>
      <c r="I61" s="292"/>
      <c r="J61" s="292"/>
      <c r="K61" s="292"/>
      <c r="L61" s="292"/>
      <c r="M61" s="200"/>
      <c r="N61" s="1608"/>
      <c r="O61" s="1608"/>
      <c r="Q61" s="1610"/>
      <c r="R61" s="1610"/>
    </row>
    <row r="62" spans="2:18" s="31" customFormat="1">
      <c r="B62" s="438"/>
      <c r="C62" s="35"/>
      <c r="D62" s="35"/>
      <c r="E62" s="35"/>
      <c r="F62" s="35"/>
      <c r="G62" s="35"/>
      <c r="H62" s="35"/>
      <c r="I62" s="35"/>
      <c r="J62" s="35"/>
      <c r="K62" s="35"/>
      <c r="L62" s="35"/>
      <c r="M62" s="37"/>
      <c r="N62" s="1609"/>
      <c r="O62" s="1609"/>
      <c r="Q62" s="1610"/>
      <c r="R62" s="1610"/>
    </row>
    <row r="63" spans="2:18">
      <c r="B63" s="200" t="s">
        <v>635</v>
      </c>
      <c r="C63" s="210" t="str">
        <f>'RFPR cover'!$C$14</f>
        <v>£m 09/10</v>
      </c>
      <c r="D63" s="931">
        <v>8.7831945558188433</v>
      </c>
      <c r="E63" s="931">
        <v>10.91043461366379</v>
      </c>
      <c r="F63" s="931">
        <v>13.964540721505402</v>
      </c>
      <c r="G63" s="931">
        <v>15.07612609600179</v>
      </c>
      <c r="H63" s="931">
        <v>22.924107928921607</v>
      </c>
      <c r="I63" s="931">
        <v>20.864315895780027</v>
      </c>
      <c r="J63" s="931">
        <v>23.83755563863944</v>
      </c>
      <c r="K63" s="931">
        <v>25.499977998546434</v>
      </c>
      <c r="N63" s="1608"/>
      <c r="O63" s="1608"/>
      <c r="Q63" s="1610"/>
      <c r="R63" s="1610"/>
    </row>
    <row r="64" spans="2:18">
      <c r="B64" s="200" t="s">
        <v>638</v>
      </c>
      <c r="C64" s="210" t="str">
        <f>'RFPR cover'!$C$14</f>
        <v>£m 09/10</v>
      </c>
      <c r="D64" s="1617">
        <v>0</v>
      </c>
      <c r="E64" s="1617">
        <v>0</v>
      </c>
      <c r="F64" s="1617">
        <v>0</v>
      </c>
      <c r="G64" s="1617">
        <v>0</v>
      </c>
      <c r="H64" s="1617">
        <v>0</v>
      </c>
      <c r="I64" s="1617">
        <v>0</v>
      </c>
      <c r="J64" s="1617">
        <v>0</v>
      </c>
      <c r="K64" s="1617">
        <v>0</v>
      </c>
      <c r="N64" s="1608"/>
      <c r="O64" s="1608"/>
      <c r="Q64" s="1610"/>
      <c r="R64" s="1610"/>
    </row>
    <row r="65" spans="2:18">
      <c r="B65" s="200" t="s">
        <v>639</v>
      </c>
      <c r="C65" s="210" t="str">
        <f>'RFPR cover'!$C$14</f>
        <v>£m 09/10</v>
      </c>
      <c r="D65" s="980">
        <f t="shared" ref="D65:K65" si="9">SUM(D63:D64)</f>
        <v>8.7831945558188433</v>
      </c>
      <c r="E65" s="981">
        <f t="shared" si="9"/>
        <v>10.91043461366379</v>
      </c>
      <c r="F65" s="981">
        <f t="shared" si="9"/>
        <v>13.964540721505402</v>
      </c>
      <c r="G65" s="981">
        <f t="shared" si="9"/>
        <v>15.07612609600179</v>
      </c>
      <c r="H65" s="981">
        <f t="shared" si="9"/>
        <v>22.924107928921607</v>
      </c>
      <c r="I65" s="981">
        <f t="shared" si="9"/>
        <v>20.864315895780027</v>
      </c>
      <c r="J65" s="981">
        <f t="shared" si="9"/>
        <v>23.83755563863944</v>
      </c>
      <c r="K65" s="982">
        <f t="shared" si="9"/>
        <v>25.499977998546434</v>
      </c>
      <c r="N65" s="1608"/>
      <c r="O65" s="1608"/>
      <c r="Q65" s="1610"/>
      <c r="R65" s="1610"/>
    </row>
    <row r="66" spans="2:18">
      <c r="B66" s="200"/>
      <c r="C66" s="210"/>
      <c r="D66" s="210"/>
      <c r="E66" s="210"/>
      <c r="F66" s="210"/>
      <c r="G66" s="210"/>
      <c r="H66" s="210"/>
      <c r="I66" s="210"/>
      <c r="J66" s="210"/>
      <c r="K66" s="210"/>
      <c r="L66" s="210"/>
      <c r="N66" s="1608"/>
      <c r="O66" s="1608"/>
      <c r="Q66" s="1610"/>
      <c r="R66" s="1610"/>
    </row>
    <row r="67" spans="2:18">
      <c r="B67" s="856" t="s">
        <v>749</v>
      </c>
      <c r="C67" s="292"/>
      <c r="D67" s="292"/>
      <c r="E67" s="292"/>
      <c r="F67" s="292"/>
      <c r="G67" s="292"/>
      <c r="H67" s="292"/>
      <c r="I67" s="292"/>
      <c r="J67" s="292"/>
      <c r="K67" s="292"/>
      <c r="L67" s="292"/>
      <c r="N67" s="1608"/>
      <c r="O67" s="1608"/>
      <c r="Q67" s="1610"/>
      <c r="R67" s="1610"/>
    </row>
    <row r="68" spans="2:18" s="31" customFormat="1">
      <c r="B68" s="857"/>
      <c r="C68" s="35"/>
      <c r="D68" s="35"/>
      <c r="E68" s="35"/>
      <c r="F68" s="35"/>
      <c r="G68" s="35"/>
      <c r="H68" s="35"/>
      <c r="I68" s="35"/>
      <c r="J68" s="35"/>
      <c r="K68" s="35"/>
      <c r="L68" s="35"/>
      <c r="N68" s="1609"/>
      <c r="O68" s="1609"/>
      <c r="Q68" s="1610"/>
      <c r="R68" s="1610"/>
    </row>
    <row r="69" spans="2:18">
      <c r="B69" s="200" t="s">
        <v>626</v>
      </c>
      <c r="C69" s="210" t="str">
        <f>'RFPR cover'!$C$14</f>
        <v>£m 09/10</v>
      </c>
      <c r="D69" s="1507">
        <v>9.2821550435749227</v>
      </c>
      <c r="E69" s="1507">
        <v>10.827738596398603</v>
      </c>
      <c r="F69" s="1507">
        <v>13.34362104152483</v>
      </c>
      <c r="G69" s="1507">
        <v>13.517503248417693</v>
      </c>
      <c r="H69" s="1507">
        <v>22.469586219434749</v>
      </c>
      <c r="I69" s="1507">
        <v>19.122587740573515</v>
      </c>
      <c r="J69" s="1507">
        <v>18.554100694960272</v>
      </c>
      <c r="K69" s="1507">
        <v>18.157637409635143</v>
      </c>
      <c r="N69" s="1608"/>
      <c r="O69" s="1608"/>
      <c r="Q69" s="1610"/>
      <c r="R69" s="1610"/>
    </row>
    <row r="70" spans="2:18">
      <c r="B70" s="200" t="s">
        <v>641</v>
      </c>
      <c r="C70" s="210" t="str">
        <f>'RFPR cover'!$C$14</f>
        <v>£m 09/10</v>
      </c>
      <c r="D70" s="1507">
        <v>0</v>
      </c>
      <c r="E70" s="1507">
        <v>0</v>
      </c>
      <c r="F70" s="1507">
        <v>0</v>
      </c>
      <c r="G70" s="1507">
        <v>0</v>
      </c>
      <c r="H70" s="1507">
        <v>0</v>
      </c>
      <c r="I70" s="1507">
        <v>0</v>
      </c>
      <c r="J70" s="1507">
        <v>0</v>
      </c>
      <c r="K70" s="1507">
        <v>0</v>
      </c>
      <c r="N70" s="1608"/>
      <c r="O70" s="1608"/>
      <c r="Q70" s="1610"/>
      <c r="R70" s="1610"/>
    </row>
    <row r="71" spans="2:18">
      <c r="B71" s="14" t="s">
        <v>642</v>
      </c>
      <c r="C71" s="210" t="str">
        <f>'RFPR cover'!$C$14</f>
        <v>£m 09/10</v>
      </c>
      <c r="D71" s="957">
        <f t="shared" ref="D71:K71" si="10">SUM(D69:D70)</f>
        <v>9.2821550435749227</v>
      </c>
      <c r="E71" s="958">
        <f t="shared" si="10"/>
        <v>10.827738596398603</v>
      </c>
      <c r="F71" s="958">
        <f t="shared" si="10"/>
        <v>13.34362104152483</v>
      </c>
      <c r="G71" s="958">
        <f t="shared" si="10"/>
        <v>13.517503248417693</v>
      </c>
      <c r="H71" s="958">
        <f t="shared" si="10"/>
        <v>22.469586219434749</v>
      </c>
      <c r="I71" s="958">
        <f t="shared" si="10"/>
        <v>19.122587740573515</v>
      </c>
      <c r="J71" s="958">
        <f t="shared" si="10"/>
        <v>18.554100694960272</v>
      </c>
      <c r="K71" s="959">
        <f t="shared" si="10"/>
        <v>18.157637409635143</v>
      </c>
      <c r="N71" s="1608"/>
      <c r="O71" s="1608"/>
      <c r="Q71" s="1610"/>
      <c r="R71" s="1610"/>
    </row>
    <row r="72" spans="2:18" s="31" customFormat="1">
      <c r="B72" s="857"/>
      <c r="C72" s="35"/>
      <c r="D72" s="1061"/>
      <c r="E72" s="1061"/>
      <c r="F72" s="1061"/>
      <c r="G72" s="1061"/>
      <c r="H72" s="1061"/>
      <c r="I72" s="1061"/>
      <c r="J72" s="1061"/>
      <c r="K72" s="1061"/>
      <c r="L72" s="35"/>
      <c r="N72" s="1609"/>
      <c r="O72" s="1609"/>
      <c r="Q72" s="1610"/>
      <c r="R72" s="1610"/>
    </row>
    <row r="73" spans="2:18" s="31" customFormat="1">
      <c r="B73" s="858" t="s">
        <v>640</v>
      </c>
      <c r="C73" s="35"/>
      <c r="D73" s="1022">
        <f t="shared" ref="D73:K73" si="11">D71-D65</f>
        <v>0.49896048775607937</v>
      </c>
      <c r="E73" s="1023">
        <f t="shared" si="11"/>
        <v>-8.2696017265186939E-2</v>
      </c>
      <c r="F73" s="1023">
        <f t="shared" si="11"/>
        <v>-0.62091967998057207</v>
      </c>
      <c r="G73" s="1023">
        <f t="shared" si="11"/>
        <v>-1.5586228475840969</v>
      </c>
      <c r="H73" s="1023">
        <f t="shared" si="11"/>
        <v>-0.45452170948685833</v>
      </c>
      <c r="I73" s="1023">
        <f t="shared" si="11"/>
        <v>-1.7417281552065127</v>
      </c>
      <c r="J73" s="1023">
        <f t="shared" si="11"/>
        <v>-5.2834549436791676</v>
      </c>
      <c r="K73" s="1024">
        <f t="shared" si="11"/>
        <v>-7.3423405889112914</v>
      </c>
      <c r="L73" s="35"/>
      <c r="N73" s="1609"/>
      <c r="O73" s="1609"/>
      <c r="Q73" s="1610"/>
      <c r="R73" s="1610"/>
    </row>
    <row r="74" spans="2:18">
      <c r="B74" s="200" t="s">
        <v>637</v>
      </c>
      <c r="C74" s="210" t="str">
        <f>'RFPR cover'!$C$14</f>
        <v>£m 09/10</v>
      </c>
      <c r="D74" s="1474">
        <v>0</v>
      </c>
      <c r="E74" s="1474">
        <v>0</v>
      </c>
      <c r="F74" s="1474">
        <v>0</v>
      </c>
      <c r="G74" s="1474">
        <v>0</v>
      </c>
      <c r="H74" s="972">
        <v>-0.38971087301197471</v>
      </c>
      <c r="I74" s="972">
        <v>-0.16021191268385948</v>
      </c>
      <c r="J74" s="972">
        <v>1.4722804254380009</v>
      </c>
      <c r="K74" s="1474">
        <v>0</v>
      </c>
      <c r="N74" s="1608"/>
      <c r="O74" s="1608"/>
      <c r="Q74" s="1610"/>
      <c r="R74" s="1610"/>
    </row>
    <row r="75" spans="2:18">
      <c r="B75" s="200" t="s">
        <v>689</v>
      </c>
      <c r="C75" s="210" t="str">
        <f>'RFPR cover'!$C$14</f>
        <v>£m 09/10</v>
      </c>
      <c r="D75" s="1474">
        <v>1.7802655487158627</v>
      </c>
      <c r="E75" s="1474">
        <v>1.7985391575376939</v>
      </c>
      <c r="F75" s="1474">
        <v>1.8452766831304053</v>
      </c>
      <c r="G75" s="1474">
        <v>1.9989217788779685</v>
      </c>
      <c r="H75" s="1474">
        <v>2.3453888067960289</v>
      </c>
      <c r="I75" s="1474">
        <v>2.3022119123123708</v>
      </c>
      <c r="J75" s="972">
        <v>2.3857476781847944</v>
      </c>
      <c r="K75" s="972">
        <v>2.4736910511618091</v>
      </c>
      <c r="N75" s="1608"/>
      <c r="O75" s="1608"/>
      <c r="Q75" s="1610"/>
      <c r="R75" s="1610"/>
    </row>
    <row r="76" spans="2:18">
      <c r="B76" s="200" t="s">
        <v>598</v>
      </c>
      <c r="C76" s="210" t="str">
        <f>'RFPR cover'!$C$14</f>
        <v>£m 09/10</v>
      </c>
      <c r="D76" s="972">
        <v>-1.2813050609597834</v>
      </c>
      <c r="E76" s="972">
        <v>-1.8812351748028808</v>
      </c>
      <c r="F76" s="972">
        <v>-2.4661963631109773</v>
      </c>
      <c r="G76" s="972">
        <v>-3.5575446264620654</v>
      </c>
      <c r="H76" s="972">
        <v>-2.4101996432709125</v>
      </c>
      <c r="I76" s="972">
        <v>-3.883728154835024</v>
      </c>
      <c r="J76" s="972">
        <v>-9.1414830473019624</v>
      </c>
      <c r="K76" s="972">
        <v>-9.8160316400731009</v>
      </c>
      <c r="N76" s="1608"/>
      <c r="O76" s="1608"/>
      <c r="Q76" s="1610"/>
      <c r="R76" s="1610"/>
    </row>
    <row r="77" spans="2:18">
      <c r="B77" s="200" t="s">
        <v>123</v>
      </c>
      <c r="C77" s="210" t="str">
        <f>'RFPR cover'!$C$14</f>
        <v>£m 09/10</v>
      </c>
      <c r="D77" s="859" t="str">
        <f>IF(ABS(D73-SUM(D74:D76))&lt;'RFPR cover'!$F$14,"OK","ERROR")</f>
        <v>OK</v>
      </c>
      <c r="E77" s="860" t="str">
        <f>IF(ABS(E73-SUM(E74:E76))&lt;'RFPR cover'!$F$14,"OK","ERROR")</f>
        <v>OK</v>
      </c>
      <c r="F77" s="860" t="str">
        <f>IF(ABS(F73-SUM(F74:F76))&lt;'RFPR cover'!$F$14,"OK","ERROR")</f>
        <v>OK</v>
      </c>
      <c r="G77" s="860" t="str">
        <f>IF(ABS(G73-SUM(G74:G76))&lt;'RFPR cover'!$F$14,"OK","ERROR")</f>
        <v>OK</v>
      </c>
      <c r="H77" s="860" t="str">
        <f>IF(ABS(H73-SUM(H74:H76))&lt;'RFPR cover'!$F$14,"OK","ERROR")</f>
        <v>OK</v>
      </c>
      <c r="I77" s="860" t="str">
        <f>IF(ABS(I73-SUM(I74:I76))&lt;'RFPR cover'!$F$14,"OK","ERROR")</f>
        <v>OK</v>
      </c>
      <c r="J77" s="860" t="str">
        <f>IF(ABS(J73-SUM(J74:J76))&lt;'RFPR cover'!$F$14,"OK","ERROR")</f>
        <v>OK</v>
      </c>
      <c r="K77" s="861" t="str">
        <f>IF(ABS(K73-SUM(K74:K76))&lt;'RFPR cover'!$F$14,"OK","ERROR")</f>
        <v>OK</v>
      </c>
      <c r="N77" s="1608"/>
      <c r="O77" s="1608"/>
      <c r="Q77" s="1610"/>
      <c r="R77" s="1610"/>
    </row>
    <row r="78" spans="2:18">
      <c r="B78" s="200"/>
      <c r="C78" s="200"/>
      <c r="D78" s="200"/>
      <c r="E78" s="200"/>
      <c r="F78" s="200"/>
      <c r="G78" s="200"/>
      <c r="H78" s="200"/>
      <c r="I78" s="200"/>
      <c r="J78" s="200"/>
      <c r="K78" s="200"/>
      <c r="L78" s="200"/>
      <c r="M78" s="200"/>
      <c r="N78" s="1608"/>
      <c r="O78" s="1608"/>
      <c r="Q78" s="1610"/>
      <c r="R78" s="1610"/>
    </row>
    <row r="79" spans="2:18">
      <c r="N79" s="1608"/>
      <c r="O79" s="1608"/>
      <c r="Q79" s="1610"/>
      <c r="R79" s="1610"/>
    </row>
    <row r="80" spans="2:18">
      <c r="B80" s="1265" t="s">
        <v>691</v>
      </c>
      <c r="C80" s="1265"/>
      <c r="D80" s="1265"/>
      <c r="E80" s="1265"/>
      <c r="F80" s="1265"/>
      <c r="G80" s="1265"/>
      <c r="H80" s="1265"/>
      <c r="I80" s="1265"/>
      <c r="J80" s="1265"/>
      <c r="K80" s="1265"/>
      <c r="L80" s="1265"/>
      <c r="N80" s="1608"/>
      <c r="O80" s="1608"/>
      <c r="Q80" s="1610"/>
      <c r="R80" s="1610"/>
    </row>
    <row r="81" spans="2:18">
      <c r="N81" s="1608"/>
      <c r="O81" s="1608"/>
      <c r="Q81" s="1610"/>
      <c r="R81" s="1610"/>
    </row>
    <row r="82" spans="2:18">
      <c r="B82" s="14" t="s">
        <v>692</v>
      </c>
      <c r="C82" s="211" t="str">
        <f>'RFPR cover'!$C$14</f>
        <v>£m 09/10</v>
      </c>
      <c r="D82" s="957">
        <f t="shared" ref="D82:K82" si="12">D$71-D44</f>
        <v>6.8763336987922372</v>
      </c>
      <c r="E82" s="958">
        <f t="shared" si="12"/>
        <v>12.554276696035531</v>
      </c>
      <c r="F82" s="958">
        <f t="shared" si="12"/>
        <v>-1.2697409691816812</v>
      </c>
      <c r="G82" s="958">
        <f t="shared" si="12"/>
        <v>14.091774290498522</v>
      </c>
      <c r="H82" s="958">
        <f t="shared" si="12"/>
        <v>0.95791072685390688</v>
      </c>
      <c r="I82" s="958">
        <f t="shared" si="12"/>
        <v>-13.213154705181317</v>
      </c>
      <c r="J82" s="958">
        <f t="shared" si="12"/>
        <v>-2.4038713532492153</v>
      </c>
      <c r="K82" s="959">
        <f t="shared" si="12"/>
        <v>-4.087177705843029</v>
      </c>
      <c r="N82" s="1608"/>
      <c r="O82" s="1608"/>
      <c r="Q82" s="1610"/>
      <c r="R82" s="1610"/>
    </row>
    <row r="83" spans="2:18">
      <c r="B83" s="14"/>
      <c r="C83" s="14"/>
      <c r="D83" s="14"/>
      <c r="E83" s="14"/>
      <c r="F83" s="14"/>
      <c r="G83" s="14"/>
      <c r="H83" s="14"/>
      <c r="I83" s="14"/>
      <c r="J83" s="14"/>
      <c r="K83" s="14"/>
      <c r="N83" s="1608"/>
      <c r="O83" s="1608"/>
      <c r="Q83" s="1610"/>
      <c r="R83" s="1610"/>
    </row>
    <row r="84" spans="2:18">
      <c r="B84" s="14" t="s">
        <v>709</v>
      </c>
      <c r="C84" s="211" t="str">
        <f>'RFPR cover'!$C$14</f>
        <v>£m 09/10</v>
      </c>
      <c r="D84" s="957">
        <f t="shared" ref="D84:K84" si="13">D$71-D56</f>
        <v>7.1133383165328041</v>
      </c>
      <c r="E84" s="958">
        <f t="shared" si="13"/>
        <v>12.764119446776375</v>
      </c>
      <c r="F84" s="958">
        <f t="shared" si="13"/>
        <v>-0.94440194658308307</v>
      </c>
      <c r="G84" s="958">
        <f t="shared" si="13"/>
        <v>15.305833831131665</v>
      </c>
      <c r="H84" s="958">
        <f t="shared" si="13"/>
        <v>2.9133917358011807</v>
      </c>
      <c r="I84" s="958">
        <f t="shared" si="13"/>
        <v>-9.0792582035985241</v>
      </c>
      <c r="J84" s="958">
        <f t="shared" si="13"/>
        <v>-0.62658358939100012</v>
      </c>
      <c r="K84" s="959">
        <f t="shared" si="13"/>
        <v>-3.9191764377033564</v>
      </c>
      <c r="N84" s="1608"/>
      <c r="O84" s="1608"/>
      <c r="Q84" s="1610"/>
      <c r="R84" s="1610"/>
    </row>
    <row r="85" spans="2:18">
      <c r="N85" s="1608"/>
      <c r="O85" s="1608"/>
      <c r="Q85" s="1610"/>
      <c r="R85" s="1610"/>
    </row>
    <row r="86" spans="2:18">
      <c r="B86" s="14" t="s">
        <v>708</v>
      </c>
      <c r="C86" s="211" t="str">
        <f>'RFPR cover'!$C$14</f>
        <v>£m 09/10</v>
      </c>
      <c r="D86" s="957">
        <f>D82-D84</f>
        <v>-0.23700461774056691</v>
      </c>
      <c r="E86" s="958">
        <f t="shared" ref="E86:K86" si="14">E82-E84</f>
        <v>-0.2098427507408438</v>
      </c>
      <c r="F86" s="958">
        <f t="shared" si="14"/>
        <v>-0.32533902259859815</v>
      </c>
      <c r="G86" s="958">
        <f t="shared" si="14"/>
        <v>-1.2140595406331425</v>
      </c>
      <c r="H86" s="958">
        <f t="shared" si="14"/>
        <v>-1.9554810089472738</v>
      </c>
      <c r="I86" s="958">
        <f t="shared" si="14"/>
        <v>-4.1338965015827931</v>
      </c>
      <c r="J86" s="958">
        <f t="shared" si="14"/>
        <v>-1.7772877638582152</v>
      </c>
      <c r="K86" s="959">
        <f t="shared" si="14"/>
        <v>-0.16800126813967253</v>
      </c>
      <c r="N86" s="1608"/>
      <c r="O86" s="1608"/>
      <c r="Q86" s="1610"/>
      <c r="R86" s="1610"/>
    </row>
    <row r="87" spans="2:18">
      <c r="N87" s="1608"/>
      <c r="O87" s="1608"/>
      <c r="Q87" s="1610"/>
      <c r="R87" s="1610"/>
    </row>
    <row r="88" spans="2:18">
      <c r="B88" t="s">
        <v>812</v>
      </c>
      <c r="C88" s="265" t="s">
        <v>129</v>
      </c>
      <c r="D88" s="934">
        <v>-16.34235009619541</v>
      </c>
      <c r="E88" s="934">
        <v>-7.9826339311680528</v>
      </c>
      <c r="F88" s="934">
        <v>-5.7940271263534324</v>
      </c>
      <c r="G88" s="934">
        <v>-2.6055357333860325</v>
      </c>
      <c r="H88" s="934">
        <v>-6.3824709609734702</v>
      </c>
      <c r="I88" s="934">
        <v>1.4685946936506731</v>
      </c>
      <c r="J88" s="934">
        <v>3.6492431205254259</v>
      </c>
      <c r="K88" s="934">
        <v>6.1331002594902673</v>
      </c>
      <c r="N88" s="1608"/>
      <c r="O88" s="1608"/>
      <c r="Q88" s="1610"/>
      <c r="R88" s="1610"/>
    </row>
    <row r="89" spans="2:18">
      <c r="B89" t="s">
        <v>812</v>
      </c>
      <c r="C89" s="727" t="str">
        <f>'RFPR cover'!$C$14</f>
        <v>£m 09/10</v>
      </c>
      <c r="D89" s="1166">
        <f>D88/D$42</f>
        <v>-14.007459702167754</v>
      </c>
      <c r="E89" s="1166">
        <f t="shared" ref="E89:K89" si="15">E88/E$42</f>
        <v>-6.7105976827030256</v>
      </c>
      <c r="F89" s="1166">
        <f t="shared" si="15"/>
        <v>-4.8188158444450053</v>
      </c>
      <c r="G89" s="1166">
        <f t="shared" si="15"/>
        <v>-2.1215305691700279</v>
      </c>
      <c r="H89" s="1166">
        <f t="shared" si="15"/>
        <v>-5.009409008964318</v>
      </c>
      <c r="I89" s="1166">
        <f t="shared" si="15"/>
        <v>1.1184797861864995</v>
      </c>
      <c r="J89" s="1166">
        <f t="shared" si="15"/>
        <v>2.7091275190316937</v>
      </c>
      <c r="K89" s="1166">
        <f t="shared" si="15"/>
        <v>4.4769862566868008</v>
      </c>
      <c r="N89" s="1608"/>
      <c r="O89" s="1608"/>
      <c r="Q89" s="1610"/>
      <c r="R89" s="1610"/>
    </row>
    <row r="90" spans="2:18">
      <c r="B90" t="s">
        <v>813</v>
      </c>
      <c r="C90" s="265" t="s">
        <v>129</v>
      </c>
      <c r="D90" s="934">
        <v>-16.065839399760431</v>
      </c>
      <c r="E90" s="934">
        <v>-7.7330141593567925</v>
      </c>
      <c r="F90" s="934">
        <v>-5.4028473877936785</v>
      </c>
      <c r="G90" s="934">
        <v>-1.1145011183083897</v>
      </c>
      <c r="H90" s="934">
        <v>-3.8909992660077095</v>
      </c>
      <c r="I90" s="934">
        <v>6.8965143943946172</v>
      </c>
      <c r="J90" s="934">
        <v>6.0432814593968933</v>
      </c>
      <c r="K90" s="934">
        <v>6.3632480781669862</v>
      </c>
      <c r="N90" s="1608"/>
      <c r="O90" s="1608"/>
      <c r="Q90" s="1610"/>
      <c r="R90" s="1610"/>
    </row>
    <row r="91" spans="2:18">
      <c r="B91" t="s">
        <v>813</v>
      </c>
      <c r="C91" s="727" t="str">
        <f>'RFPR cover'!$C$14</f>
        <v>£m 09/10</v>
      </c>
      <c r="D91" s="1166">
        <f t="shared" ref="D91:K91" si="16">D90/D$42</f>
        <v>-13.770455084427187</v>
      </c>
      <c r="E91" s="1166">
        <f t="shared" si="16"/>
        <v>-6.5007549319621809</v>
      </c>
      <c r="F91" s="1166">
        <f t="shared" si="16"/>
        <v>-4.4934768218464063</v>
      </c>
      <c r="G91" s="1166">
        <f t="shared" si="16"/>
        <v>-0.90747102853688533</v>
      </c>
      <c r="H91" s="1166">
        <f t="shared" si="16"/>
        <v>-3.0539280000170437</v>
      </c>
      <c r="I91" s="1166">
        <f t="shared" si="16"/>
        <v>5.2523762877692954</v>
      </c>
      <c r="J91" s="1166">
        <f t="shared" si="16"/>
        <v>4.4864152828899106</v>
      </c>
      <c r="K91" s="1166">
        <f t="shared" si="16"/>
        <v>4.6449875248264725</v>
      </c>
      <c r="N91" s="1608"/>
      <c r="O91" s="1608"/>
      <c r="Q91" s="1610"/>
      <c r="R91" s="1610"/>
    </row>
    <row r="92" spans="2:18">
      <c r="B92" t="s">
        <v>816</v>
      </c>
      <c r="C92" s="727" t="str">
        <f>'RFPR cover'!$C$14</f>
        <v>£m 09/10</v>
      </c>
      <c r="D92" s="1166">
        <f>D89-D91</f>
        <v>-0.23700461774056691</v>
      </c>
      <c r="E92" s="1166">
        <f t="shared" ref="E92:K92" si="17">E89-E91</f>
        <v>-0.20984275074084469</v>
      </c>
      <c r="F92" s="1166">
        <f t="shared" si="17"/>
        <v>-0.32533902259859904</v>
      </c>
      <c r="G92" s="1166">
        <f t="shared" si="17"/>
        <v>-1.2140595406331425</v>
      </c>
      <c r="H92" s="1166">
        <f t="shared" si="17"/>
        <v>-1.9554810089472743</v>
      </c>
      <c r="I92" s="1166">
        <f t="shared" si="17"/>
        <v>-4.1338965015827958</v>
      </c>
      <c r="J92" s="1166">
        <f t="shared" si="17"/>
        <v>-1.777287763858217</v>
      </c>
      <c r="K92" s="1166">
        <f t="shared" si="17"/>
        <v>-0.16800126813967164</v>
      </c>
      <c r="N92" s="1608"/>
      <c r="O92" s="1608"/>
      <c r="Q92" s="1610"/>
      <c r="R92" s="1610"/>
    </row>
  </sheetData>
  <sheetProtection algorithmName="SHA-512" hashValue="3UoPw6w/w2b2//q0bDCOPU4iOQFqc2pM/nHa8UMBwU2MkNRJQwkSurxVQE5T0BRdZEnLDM5R7DDCZJ74oEY9/Q==" saltValue="vQQmIDV2lSkgEMlL0f2Pdw==" spinCount="100000" sheet="1" objects="1" scenarios="1"/>
  <conditionalFormatting sqref="D6:K7">
    <cfRule type="expression" dxfId="29" priority="72">
      <formula>AND(D$6="Actuals",E$6="Forecast")</formula>
    </cfRule>
  </conditionalFormatting>
  <conditionalFormatting sqref="D5:K5">
    <cfRule type="expression" dxfId="28" priority="47">
      <formula>AND(D$5="Actuals",E$5="Forecast")</formula>
    </cfRule>
  </conditionalFormatting>
  <conditionalFormatting sqref="D39:F39 H39 J39:K39">
    <cfRule type="expression" dxfId="27" priority="15">
      <formula>AND(D$5="Actuals",E$5="Actuals")</formula>
    </cfRule>
  </conditionalFormatting>
  <conditionalFormatting sqref="D12:K12 D15:K19 D24:K36">
    <cfRule type="expression" dxfId="26" priority="14">
      <formula>NOT(AND(D$5="Actuals"))</formula>
    </cfRule>
  </conditionalFormatting>
  <conditionalFormatting sqref="G39">
    <cfRule type="expression" dxfId="25" priority="180">
      <formula>AND(E$5="Actuals",F$5="Actuals")</formula>
    </cfRule>
  </conditionalFormatting>
  <conditionalFormatting sqref="D75:K75 D74:G74 J74:K74 J76:K76">
    <cfRule type="expression" dxfId="24" priority="3">
      <formula>NOT(AND(D$5="Actuals"))</formula>
    </cfRule>
  </conditionalFormatting>
  <conditionalFormatting sqref="I39">
    <cfRule type="expression" dxfId="23" priority="2">
      <formula>NOT(AND(I$5="Actuals"))</formula>
    </cfRule>
  </conditionalFormatting>
  <conditionalFormatting sqref="D76:I76 H74:I74">
    <cfRule type="expression" dxfId="22" priority="1">
      <formula>NOT(AND(D$5="Actuals"))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8"/>
  <sheetViews>
    <sheetView showGridLines="0" zoomScale="80" zoomScaleNormal="80" workbookViewId="0">
      <pane ySplit="6" topLeftCell="A7" activePane="bottomLeft" state="frozen"/>
      <selection activeCell="B75" sqref="A1:XFD1048576"/>
      <selection pane="bottomLeft" activeCell="B26" sqref="B26"/>
    </sheetView>
  </sheetViews>
  <sheetFormatPr defaultRowHeight="12.75"/>
  <cols>
    <col min="1" max="1" width="8.375" customWidth="1"/>
    <col min="2" max="2" width="85.625" customWidth="1"/>
    <col min="3" max="3" width="14.125" customWidth="1"/>
    <col min="4" max="11" width="11.125" customWidth="1"/>
    <col min="12" max="12" width="5" customWidth="1"/>
    <col min="17" max="17" width="13.125" customWidth="1"/>
  </cols>
  <sheetData>
    <row r="1" spans="1:18" s="31" customFormat="1" ht="20.25">
      <c r="A1" s="1449" t="s">
        <v>259</v>
      </c>
      <c r="B1" s="1461"/>
      <c r="C1" s="120"/>
      <c r="D1" s="120"/>
      <c r="E1" s="120"/>
      <c r="F1" s="120"/>
      <c r="G1" s="120"/>
      <c r="H1" s="120"/>
      <c r="I1" s="126"/>
      <c r="J1" s="126"/>
      <c r="K1" s="127"/>
      <c r="L1" s="128"/>
    </row>
    <row r="2" spans="1:18" s="31" customFormat="1" ht="20.25">
      <c r="A2" s="1434" t="str">
        <f>'RFPR cover'!C5</f>
        <v>NGGT (TO)</v>
      </c>
      <c r="B2" s="1426"/>
      <c r="C2" s="29"/>
      <c r="D2" s="29"/>
      <c r="E2" s="29"/>
      <c r="F2" s="29"/>
      <c r="G2" s="29"/>
      <c r="H2" s="29"/>
      <c r="I2" s="27"/>
      <c r="J2" s="27"/>
      <c r="K2" s="27"/>
      <c r="L2" s="123"/>
    </row>
    <row r="3" spans="1:18" s="31" customFormat="1" ht="23.25">
      <c r="A3" s="1451">
        <f>'RFPR cover'!C7</f>
        <v>2020</v>
      </c>
      <c r="B3" s="1443" t="str">
        <f>'R1 - RoRE'!B3</f>
        <v/>
      </c>
      <c r="C3" s="124"/>
      <c r="D3" s="124"/>
      <c r="E3" s="124"/>
      <c r="F3" s="124"/>
      <c r="G3" s="124"/>
      <c r="H3" s="124"/>
      <c r="I3" s="28"/>
      <c r="J3" s="28"/>
      <c r="K3" s="28"/>
      <c r="L3" s="125"/>
    </row>
    <row r="4" spans="1:18" s="2" customFormat="1" ht="12.75" customHeight="1"/>
    <row r="5" spans="1:18" s="2" customFormat="1">
      <c r="B5" s="3"/>
      <c r="C5" s="3"/>
      <c r="D5" s="543" t="str">
        <f>IF(D6&lt;='RFPR cover'!$C$7,"Actuals","N/A")</f>
        <v>Actuals</v>
      </c>
      <c r="E5" s="544" t="str">
        <f>IF(E6&lt;='RFPR cover'!$C$7,"Actuals","N/A")</f>
        <v>Actuals</v>
      </c>
      <c r="F5" s="544" t="str">
        <f>IF(F6&lt;='RFPR cover'!$C$7,"Actuals","N/A")</f>
        <v>Actuals</v>
      </c>
      <c r="G5" s="544" t="str">
        <f>IF(G6&lt;='RFPR cover'!$C$7,"Actuals","N/A")</f>
        <v>Actuals</v>
      </c>
      <c r="H5" s="544" t="str">
        <f>IF(H6&lt;='RFPR cover'!$C$7,"Actuals","N/A")</f>
        <v>Actuals</v>
      </c>
      <c r="I5" s="544" t="str">
        <f>IF(I6&lt;='RFPR cover'!$C$7,"Actuals","N/A")</f>
        <v>Actuals</v>
      </c>
      <c r="J5" s="544" t="str">
        <f>IF(J6&lt;='RFPR cover'!$C$7,"Actuals","N/A")</f>
        <v>Actuals</v>
      </c>
      <c r="K5" s="545" t="str">
        <f>IF(K6&lt;='RFPR cover'!$C$7,"Actuals","N/A")</f>
        <v>N/A</v>
      </c>
    </row>
    <row r="6" spans="1:18" s="2" customFormat="1">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8" s="2" customFormat="1"/>
    <row r="8" spans="1:18">
      <c r="B8" s="14" t="s">
        <v>229</v>
      </c>
      <c r="C8" s="152" t="s">
        <v>129</v>
      </c>
      <c r="D8" s="972">
        <v>600</v>
      </c>
      <c r="E8" s="972">
        <v>700</v>
      </c>
      <c r="F8" s="972">
        <v>620</v>
      </c>
      <c r="G8" s="972">
        <v>8100</v>
      </c>
      <c r="H8" s="1474">
        <v>0</v>
      </c>
      <c r="I8" s="1474">
        <v>0</v>
      </c>
      <c r="J8" s="972">
        <v>1047</v>
      </c>
      <c r="K8" s="974"/>
    </row>
    <row r="9" spans="1:18">
      <c r="B9" s="15" t="s">
        <v>106</v>
      </c>
      <c r="C9" s="14"/>
      <c r="D9" s="1062"/>
      <c r="E9" s="1062"/>
      <c r="F9" s="1062"/>
      <c r="G9" s="1062"/>
      <c r="H9" s="1062"/>
      <c r="I9" s="1062"/>
      <c r="J9" s="1062"/>
      <c r="K9" s="1062"/>
    </row>
    <row r="10" spans="1:18">
      <c r="B10" s="762" t="s">
        <v>1057</v>
      </c>
      <c r="C10" s="152" t="s">
        <v>129</v>
      </c>
      <c r="D10" s="972">
        <v>76</v>
      </c>
      <c r="E10" s="972">
        <v>50</v>
      </c>
      <c r="F10" s="972">
        <v>106</v>
      </c>
      <c r="G10" s="972">
        <v>271</v>
      </c>
      <c r="H10" s="1474">
        <v>0</v>
      </c>
      <c r="I10" s="1474">
        <v>0</v>
      </c>
      <c r="J10" s="972">
        <v>17.907305904962367</v>
      </c>
      <c r="K10" s="953"/>
    </row>
    <row r="11" spans="1:18">
      <c r="B11" s="762" t="s">
        <v>1058</v>
      </c>
      <c r="C11" s="152" t="s">
        <v>129</v>
      </c>
      <c r="D11" s="972">
        <v>455</v>
      </c>
      <c r="E11" s="972">
        <v>540</v>
      </c>
      <c r="F11" s="972">
        <v>458</v>
      </c>
      <c r="G11" s="1474">
        <v>0</v>
      </c>
      <c r="H11" s="1474">
        <v>0</v>
      </c>
      <c r="I11" s="1474">
        <v>0</v>
      </c>
      <c r="J11" s="1474">
        <v>0</v>
      </c>
      <c r="K11" s="954"/>
    </row>
    <row r="12" spans="1:18">
      <c r="B12" s="762" t="s">
        <v>1059</v>
      </c>
      <c r="C12" s="152" t="s">
        <v>129</v>
      </c>
      <c r="D12" s="1474">
        <v>0</v>
      </c>
      <c r="E12" s="1474">
        <v>0</v>
      </c>
      <c r="F12" s="1474">
        <v>0</v>
      </c>
      <c r="G12" s="972">
        <v>7245</v>
      </c>
      <c r="H12" s="1474">
        <v>0</v>
      </c>
      <c r="I12" s="1474">
        <v>0</v>
      </c>
      <c r="J12" s="1474">
        <v>0</v>
      </c>
      <c r="K12" s="956"/>
    </row>
    <row r="13" spans="1:18">
      <c r="B13" s="762" t="s">
        <v>1060</v>
      </c>
      <c r="C13" s="152" t="s">
        <v>129</v>
      </c>
      <c r="D13" s="972">
        <v>3</v>
      </c>
      <c r="E13" s="1474">
        <v>0</v>
      </c>
      <c r="F13" s="972">
        <v>3</v>
      </c>
      <c r="G13" s="972">
        <v>21</v>
      </c>
      <c r="H13" s="1474">
        <v>0</v>
      </c>
      <c r="I13" s="1474">
        <v>0</v>
      </c>
      <c r="J13" s="972">
        <v>12.351271650000001</v>
      </c>
      <c r="K13" s="956"/>
    </row>
    <row r="14" spans="1:18">
      <c r="B14" s="762" t="s">
        <v>1061</v>
      </c>
      <c r="C14" s="152" t="s">
        <v>129</v>
      </c>
      <c r="D14" s="1474">
        <v>0</v>
      </c>
      <c r="E14" s="1474">
        <v>0</v>
      </c>
      <c r="F14" s="1474">
        <v>0</v>
      </c>
      <c r="G14" s="972">
        <v>258</v>
      </c>
      <c r="H14" s="1474">
        <v>0</v>
      </c>
      <c r="I14" s="1474">
        <v>0</v>
      </c>
      <c r="J14" s="972">
        <v>36.637984706509727</v>
      </c>
      <c r="K14" s="956"/>
    </row>
    <row r="15" spans="1:18">
      <c r="B15" s="762" t="s">
        <v>1062</v>
      </c>
      <c r="C15" s="152" t="s">
        <v>129</v>
      </c>
      <c r="D15" s="972">
        <v>2</v>
      </c>
      <c r="E15" s="972">
        <v>3</v>
      </c>
      <c r="F15" s="972">
        <v>5</v>
      </c>
      <c r="G15" s="972">
        <v>53</v>
      </c>
      <c r="H15" s="1474">
        <v>0</v>
      </c>
      <c r="I15" s="1474">
        <v>0</v>
      </c>
      <c r="J15" s="972">
        <v>1.52528171</v>
      </c>
      <c r="K15" s="956"/>
      <c r="Q15" s="216"/>
    </row>
    <row r="16" spans="1:18">
      <c r="B16" s="14" t="s">
        <v>107</v>
      </c>
      <c r="C16" s="152" t="s">
        <v>129</v>
      </c>
      <c r="D16" s="1054">
        <f>D8-SUM(D10:D15)</f>
        <v>64</v>
      </c>
      <c r="E16" s="1055">
        <f t="shared" ref="E16:K16" si="1">E8-SUM(E10:E15)</f>
        <v>107</v>
      </c>
      <c r="F16" s="1055">
        <f t="shared" si="1"/>
        <v>48</v>
      </c>
      <c r="G16" s="1055">
        <f t="shared" si="1"/>
        <v>252</v>
      </c>
      <c r="H16" s="1552">
        <f t="shared" si="1"/>
        <v>0</v>
      </c>
      <c r="I16" s="1552">
        <f t="shared" si="1"/>
        <v>0</v>
      </c>
      <c r="J16" s="1055">
        <f t="shared" si="1"/>
        <v>978.57815602852793</v>
      </c>
      <c r="K16" s="1553">
        <f t="shared" si="1"/>
        <v>0</v>
      </c>
      <c r="R16" s="215"/>
    </row>
    <row r="17" spans="2:17">
      <c r="C17" s="14"/>
      <c r="Q17" s="216"/>
    </row>
    <row r="18" spans="2:17" ht="24" customHeight="1">
      <c r="B18" s="1621" t="s">
        <v>787</v>
      </c>
      <c r="C18" s="152" t="s">
        <v>129</v>
      </c>
      <c r="D18" s="1474">
        <v>0</v>
      </c>
      <c r="E18" s="1474">
        <v>0</v>
      </c>
      <c r="F18" s="1474">
        <v>0</v>
      </c>
      <c r="G18" s="1474">
        <v>0</v>
      </c>
      <c r="H18" s="1474">
        <v>0</v>
      </c>
      <c r="I18" s="1474">
        <v>0</v>
      </c>
      <c r="J18" s="1474">
        <v>0</v>
      </c>
      <c r="K18" s="953"/>
    </row>
  </sheetData>
  <sheetProtection algorithmName="SHA-512" hashValue="Eq8Gwq/r8ZTCgttsET+LuFDwGhiQhxJimooO5JyYNBxG9a+TH2J1LIZjwfQoq7bVu0hqgzK91kALuwAf3UWSjQ==" saltValue="kxLOFT/FlZWcueHWDVwhcQ==" spinCount="100000" sheet="1" objects="1" scenarios="1"/>
  <conditionalFormatting sqref="D6:K6">
    <cfRule type="expression" dxfId="21" priority="12">
      <formula>AND(D$5="Actuals",E$5="N/A")</formula>
    </cfRule>
  </conditionalFormatting>
  <conditionalFormatting sqref="D5:K5">
    <cfRule type="expression" dxfId="20" priority="5">
      <formula>AND(D$5="Actuals",E$5="N/A")</formula>
    </cfRule>
  </conditionalFormatting>
  <conditionalFormatting sqref="D5:K6 D8:K8 D10:K16">
    <cfRule type="expression" dxfId="19" priority="4">
      <formula>D$5="N/A"</formula>
    </cfRule>
  </conditionalFormatting>
  <conditionalFormatting sqref="K18">
    <cfRule type="expression" dxfId="18" priority="3">
      <formula>K$5="N/A"</formula>
    </cfRule>
  </conditionalFormatting>
  <conditionalFormatting sqref="D18:J18">
    <cfRule type="expression" dxfId="17" priority="1">
      <formula>D$5="N/A"</formula>
    </cfRule>
  </conditionalFormatting>
  <pageMargins left="0.70866141732283472" right="0.70866141732283472" top="0.74803149606299213" bottom="0.74803149606299213" header="0.31496062992125984" footer="0.31496062992125984"/>
  <pageSetup paperSize="8" scale="85" orientation="landscape"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80" zoomScaleNormal="80" workbookViewId="0">
      <pane ySplit="6" topLeftCell="A7" activePane="bottomLeft" state="frozen"/>
      <selection activeCell="B75" sqref="A1:XFD1048576"/>
      <selection pane="bottomLeft" activeCell="K29" sqref="K29"/>
    </sheetView>
  </sheetViews>
  <sheetFormatPr defaultRowHeight="12.75"/>
  <cols>
    <col min="1" max="1" width="8.375" customWidth="1"/>
    <col min="2" max="2" width="82" customWidth="1"/>
    <col min="3" max="3" width="14.125" customWidth="1"/>
    <col min="4" max="11" width="11.125" customWidth="1"/>
    <col min="12" max="12" width="5" customWidth="1"/>
  </cols>
  <sheetData>
    <row r="1" spans="1:12" s="31" customFormat="1" ht="20.25">
      <c r="A1" s="1445" t="s">
        <v>258</v>
      </c>
      <c r="B1" s="1441"/>
      <c r="C1" s="255"/>
      <c r="D1" s="255"/>
      <c r="E1" s="255"/>
      <c r="F1" s="255"/>
      <c r="G1" s="255"/>
      <c r="H1" s="255"/>
      <c r="I1" s="256"/>
      <c r="J1" s="256"/>
      <c r="K1" s="257"/>
      <c r="L1" s="258"/>
    </row>
    <row r="2" spans="1:12" s="31" customFormat="1" ht="20.25">
      <c r="A2" s="1434" t="str">
        <f>'RFPR cover'!C5</f>
        <v>NGGT (TO)</v>
      </c>
      <c r="B2" s="1426"/>
      <c r="C2" s="29"/>
      <c r="D2" s="29"/>
      <c r="E2" s="29"/>
      <c r="F2" s="29"/>
      <c r="G2" s="29"/>
      <c r="H2" s="29"/>
      <c r="I2" s="27"/>
      <c r="J2" s="27"/>
      <c r="K2" s="27"/>
      <c r="L2" s="123"/>
    </row>
    <row r="3" spans="1:12" s="31" customFormat="1" ht="20.25">
      <c r="A3" s="1437">
        <f>'RFPR cover'!C7</f>
        <v>2020</v>
      </c>
      <c r="B3" s="1444"/>
      <c r="C3" s="259"/>
      <c r="D3" s="259"/>
      <c r="E3" s="259"/>
      <c r="F3" s="259"/>
      <c r="G3" s="259"/>
      <c r="H3" s="259"/>
      <c r="I3" s="254"/>
      <c r="J3" s="254"/>
      <c r="K3" s="254"/>
      <c r="L3" s="260"/>
    </row>
    <row r="4" spans="1:12" s="2" customFormat="1" ht="12.75" customHeight="1">
      <c r="A4" s="35"/>
      <c r="B4" s="268"/>
      <c r="C4" s="31"/>
      <c r="D4" s="269"/>
      <c r="E4" s="269"/>
      <c r="F4" s="35"/>
      <c r="G4" s="35"/>
      <c r="H4" s="35"/>
      <c r="I4" s="35"/>
      <c r="J4" s="35"/>
      <c r="K4" s="35"/>
    </row>
    <row r="5" spans="1:12" s="2" customFormat="1" ht="12.75" customHeight="1">
      <c r="A5" s="35"/>
      <c r="B5" s="268"/>
      <c r="C5" s="31"/>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12" s="2" customFormat="1">
      <c r="A6" s="35"/>
      <c r="B6" s="35"/>
      <c r="C6" s="31"/>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2" s="2" customFormat="1">
      <c r="A7" s="35"/>
      <c r="B7" s="35"/>
      <c r="C7" s="31"/>
      <c r="D7" s="31"/>
      <c r="E7" s="31"/>
      <c r="F7" s="31"/>
      <c r="G7" s="31"/>
      <c r="H7" s="31"/>
      <c r="I7" s="31"/>
      <c r="J7" s="31"/>
      <c r="K7" s="31"/>
      <c r="L7" s="31"/>
    </row>
    <row r="8" spans="1:12">
      <c r="B8" s="14" t="s">
        <v>651</v>
      </c>
      <c r="C8" s="152" t="s">
        <v>129</v>
      </c>
      <c r="D8" s="1063">
        <v>33.314190497881164</v>
      </c>
      <c r="E8" s="1063">
        <v>51.940098901366795</v>
      </c>
      <c r="F8" s="1063">
        <v>52.042329664959176</v>
      </c>
      <c r="G8" s="1063">
        <v>55.64573508471311</v>
      </c>
      <c r="H8" s="1063">
        <v>30.515797455262486</v>
      </c>
      <c r="I8" s="1063">
        <v>31.572365736247367</v>
      </c>
      <c r="J8" s="1063">
        <v>32.407107233699215</v>
      </c>
      <c r="K8" s="1064"/>
    </row>
    <row r="9" spans="1:12">
      <c r="B9" s="16" t="s">
        <v>25</v>
      </c>
      <c r="D9" s="1062"/>
      <c r="E9" s="1062"/>
      <c r="F9" s="1062"/>
      <c r="G9" s="1062"/>
      <c r="H9" s="1062"/>
      <c r="I9" s="1062"/>
      <c r="J9" s="1062"/>
      <c r="K9" s="1062"/>
    </row>
    <row r="10" spans="1:12">
      <c r="B10" t="s">
        <v>24</v>
      </c>
      <c r="C10" s="152" t="s">
        <v>129</v>
      </c>
      <c r="D10" s="1063">
        <v>33.26770147185573</v>
      </c>
      <c r="E10" s="1063">
        <v>51.868393593439656</v>
      </c>
      <c r="F10" s="1063">
        <v>51.970287962093707</v>
      </c>
      <c r="G10" s="1063">
        <v>54.787962729781896</v>
      </c>
      <c r="H10" s="1063">
        <v>30.146503758068835</v>
      </c>
      <c r="I10" s="1063">
        <v>31.190285743450776</v>
      </c>
      <c r="J10" s="1063">
        <v>32.071591167470409</v>
      </c>
      <c r="K10" s="1003"/>
    </row>
    <row r="11" spans="1:12">
      <c r="B11" t="s">
        <v>26</v>
      </c>
      <c r="C11" s="152" t="s">
        <v>129</v>
      </c>
      <c r="D11" s="1063">
        <v>4.6489026025431729E-2</v>
      </c>
      <c r="E11" s="1063">
        <v>7.1705307927137724E-2</v>
      </c>
      <c r="F11" s="1063">
        <v>7.2041702865471846E-2</v>
      </c>
      <c r="G11" s="1063">
        <v>0.85777235493121218</v>
      </c>
      <c r="H11" s="1063">
        <v>0.36929369719365107</v>
      </c>
      <c r="I11" s="1063">
        <v>0.38207999279659161</v>
      </c>
      <c r="J11" s="1063">
        <v>0.33551606622880376</v>
      </c>
      <c r="K11" s="1065"/>
    </row>
    <row r="12" spans="1:12">
      <c r="D12" s="1062"/>
      <c r="E12" s="1062"/>
      <c r="F12" s="1062"/>
      <c r="G12" s="1062"/>
      <c r="H12" s="1062"/>
      <c r="I12" s="1062"/>
      <c r="J12" s="1062"/>
      <c r="K12" s="1062"/>
    </row>
    <row r="13" spans="1:12">
      <c r="D13" s="1062"/>
      <c r="E13" s="1062"/>
      <c r="F13" s="1062"/>
      <c r="G13" s="1062"/>
      <c r="H13" s="1062"/>
      <c r="I13" s="1062"/>
      <c r="J13" s="1062"/>
      <c r="K13" s="1062"/>
    </row>
    <row r="14" spans="1:12">
      <c r="B14" t="s">
        <v>24</v>
      </c>
      <c r="C14" s="210" t="str">
        <f>'RFPR cover'!$C$14</f>
        <v>£m 09/10</v>
      </c>
      <c r="D14" s="17">
        <f>D10/Data!C$34</f>
        <v>28.514625192080082</v>
      </c>
      <c r="E14" s="17">
        <f>E10/Data!D$34</f>
        <v>43.603142127642805</v>
      </c>
      <c r="F14" s="17">
        <f>F10/Data!E$34</f>
        <v>43.223002172881145</v>
      </c>
      <c r="G14" s="17">
        <f>G10/Data!F$34</f>
        <v>44.61053297577606</v>
      </c>
      <c r="H14" s="17">
        <f>H10/Data!G$34</f>
        <v>23.661081803247772</v>
      </c>
      <c r="I14" s="17">
        <f>I10/Data!H$34</f>
        <v>23.754480579465262</v>
      </c>
      <c r="J14" s="17">
        <f>J10/Data!I$34</f>
        <v>23.809329042022789</v>
      </c>
      <c r="K14" s="1595">
        <f>K10/Data!J$34</f>
        <v>0</v>
      </c>
    </row>
    <row r="15" spans="1:12">
      <c r="D15" s="1062"/>
      <c r="E15" s="1062"/>
      <c r="F15" s="1062"/>
      <c r="G15" s="1062"/>
      <c r="H15" s="1062"/>
      <c r="I15" s="1062"/>
      <c r="J15" s="1062"/>
      <c r="K15" s="1062"/>
    </row>
    <row r="16" spans="1:12">
      <c r="D16" s="1062"/>
      <c r="E16" s="1062"/>
      <c r="F16" s="1062"/>
      <c r="G16" s="1062"/>
      <c r="H16" s="1062"/>
      <c r="I16" s="1062"/>
      <c r="J16" s="1062"/>
      <c r="K16" s="1062"/>
    </row>
    <row r="17" spans="2:11" s="2" customFormat="1">
      <c r="B17" s="14" t="s">
        <v>571</v>
      </c>
      <c r="C17" s="210" t="str">
        <f>'RFPR cover'!$C$14</f>
        <v>£m 09/10</v>
      </c>
      <c r="D17" s="1063">
        <v>26.409854043050455</v>
      </c>
      <c r="E17" s="1063">
        <v>26.409854043050455</v>
      </c>
      <c r="F17" s="1063">
        <v>49.377503040264713</v>
      </c>
      <c r="G17" s="1063">
        <v>49.377503040264713</v>
      </c>
      <c r="H17" s="1063">
        <v>49.377503040264713</v>
      </c>
      <c r="I17" s="1063">
        <v>25.7</v>
      </c>
      <c r="J17" s="1063">
        <v>25.7</v>
      </c>
      <c r="K17" s="1063">
        <v>25.7</v>
      </c>
    </row>
    <row r="18" spans="2:11" s="2" customFormat="1">
      <c r="B18" s="200" t="s">
        <v>572</v>
      </c>
      <c r="C18" s="210" t="str">
        <f>'RFPR cover'!$C$14</f>
        <v>£m 09/10</v>
      </c>
      <c r="D18" s="1475">
        <v>0</v>
      </c>
      <c r="E18" s="1475">
        <v>0</v>
      </c>
      <c r="F18" s="1475">
        <v>0</v>
      </c>
      <c r="G18" s="1475">
        <v>0</v>
      </c>
      <c r="H18" s="1475">
        <v>0</v>
      </c>
      <c r="I18" s="1063">
        <v>1.7</v>
      </c>
      <c r="J18" s="1063">
        <v>1.7</v>
      </c>
      <c r="K18" s="1063">
        <v>1.7</v>
      </c>
    </row>
    <row r="19" spans="2:11" s="2" customFormat="1">
      <c r="B19" s="14" t="s">
        <v>573</v>
      </c>
      <c r="C19" s="210" t="str">
        <f>'RFPR cover'!$C$14</f>
        <v>£m 09/10</v>
      </c>
      <c r="D19" s="17">
        <f>D17-D18</f>
        <v>26.409854043050455</v>
      </c>
      <c r="E19" s="17">
        <f t="shared" ref="E19:K19" si="1">E17-E18</f>
        <v>26.409854043050455</v>
      </c>
      <c r="F19" s="17">
        <f t="shared" si="1"/>
        <v>49.377503040264713</v>
      </c>
      <c r="G19" s="17">
        <f t="shared" si="1"/>
        <v>49.377503040264713</v>
      </c>
      <c r="H19" s="17">
        <f t="shared" si="1"/>
        <v>49.377503040264713</v>
      </c>
      <c r="I19" s="17">
        <f t="shared" si="1"/>
        <v>24</v>
      </c>
      <c r="J19" s="17">
        <f t="shared" si="1"/>
        <v>24</v>
      </c>
      <c r="K19" s="17">
        <f t="shared" si="1"/>
        <v>24</v>
      </c>
    </row>
    <row r="20" spans="2:11" s="2" customFormat="1">
      <c r="B20" s="14"/>
      <c r="C20" s="14"/>
      <c r="D20" s="14"/>
      <c r="E20" s="14"/>
      <c r="F20" s="14"/>
      <c r="G20" s="14"/>
      <c r="H20" s="14"/>
      <c r="I20" s="14"/>
      <c r="J20" s="14"/>
      <c r="K20" s="14"/>
    </row>
    <row r="21" spans="2:11" s="2" customFormat="1">
      <c r="B21" s="14"/>
      <c r="C21" s="14"/>
      <c r="D21" s="1759" t="s">
        <v>119</v>
      </c>
      <c r="E21" s="14"/>
      <c r="F21" s="14"/>
      <c r="G21" s="14"/>
      <c r="H21" s="14"/>
      <c r="I21" s="14"/>
      <c r="J21" s="14"/>
      <c r="K21" s="14"/>
    </row>
    <row r="22" spans="2:11" s="2" customFormat="1" ht="12.75" customHeight="1">
      <c r="B22" s="14"/>
      <c r="C22" s="14"/>
      <c r="D22" s="1760"/>
      <c r="E22" s="14"/>
      <c r="F22" s="14"/>
      <c r="G22" s="14"/>
      <c r="H22" s="14"/>
      <c r="I22" s="14"/>
      <c r="J22" s="14"/>
      <c r="K22" s="14"/>
    </row>
    <row r="23" spans="2:11">
      <c r="C23" s="14"/>
      <c r="D23" s="1761"/>
      <c r="E23" s="14"/>
    </row>
    <row r="24" spans="2:11">
      <c r="B24" s="14" t="s">
        <v>118</v>
      </c>
      <c r="C24" s="14"/>
      <c r="D24" s="871">
        <v>42460</v>
      </c>
    </row>
    <row r="25" spans="2:11">
      <c r="B25" s="14"/>
      <c r="C25" s="14"/>
      <c r="D25" s="40"/>
      <c r="E25" s="41"/>
      <c r="F25" s="41"/>
    </row>
    <row r="26" spans="2:11">
      <c r="B26" s="200" t="s">
        <v>570</v>
      </c>
      <c r="C26" s="14"/>
      <c r="D26" s="871">
        <v>42460</v>
      </c>
      <c r="E26" s="41"/>
      <c r="F26" s="41"/>
    </row>
    <row r="27" spans="2:11">
      <c r="B27" s="200"/>
      <c r="C27" s="14"/>
      <c r="D27" s="40"/>
      <c r="E27" s="41"/>
      <c r="F27" s="41"/>
    </row>
    <row r="28" spans="2:11">
      <c r="B28" s="14"/>
      <c r="D28" s="425" t="s">
        <v>288</v>
      </c>
      <c r="E28" s="41"/>
      <c r="F28" s="41"/>
    </row>
    <row r="29" spans="2:11">
      <c r="B29" t="s">
        <v>27</v>
      </c>
      <c r="D29" s="1066">
        <v>55.900729039354545</v>
      </c>
    </row>
    <row r="30" spans="2:11">
      <c r="B30" t="s">
        <v>28</v>
      </c>
      <c r="D30" s="1066">
        <v>18307.999270960649</v>
      </c>
    </row>
    <row r="31" spans="2:11">
      <c r="D31" s="1062"/>
    </row>
    <row r="32" spans="2:11">
      <c r="B32" t="s">
        <v>29</v>
      </c>
      <c r="D32" s="1066">
        <v>47.699999999999996</v>
      </c>
    </row>
    <row r="33" spans="2:4">
      <c r="B33" t="s">
        <v>30</v>
      </c>
      <c r="D33" s="1066">
        <v>16781.900000000005</v>
      </c>
    </row>
    <row r="34" spans="2:4">
      <c r="D34" s="1062"/>
    </row>
    <row r="35" spans="2:4">
      <c r="B35" s="43" t="s">
        <v>32</v>
      </c>
      <c r="D35" s="17">
        <f>D29-D32</f>
        <v>8.2007290393545489</v>
      </c>
    </row>
    <row r="36" spans="2:4">
      <c r="B36" s="43" t="s">
        <v>31</v>
      </c>
      <c r="D36" s="17">
        <f>D30-D33</f>
        <v>1526.0992709606435</v>
      </c>
    </row>
    <row r="37" spans="2:4">
      <c r="D37" s="1062"/>
    </row>
    <row r="38" spans="2:4">
      <c r="B38" t="s">
        <v>33</v>
      </c>
      <c r="D38" s="1066">
        <v>777.46837190854308</v>
      </c>
    </row>
    <row r="39" spans="2:4">
      <c r="B39" t="s">
        <v>34</v>
      </c>
      <c r="D39" s="1066">
        <v>5.3048456740294334</v>
      </c>
    </row>
  </sheetData>
  <sheetProtection algorithmName="SHA-512" hashValue="vdGQ3kfNy6HfDCar1eDiJMhCYXVlKnXCBXBNGbK/nv/1OdiAcAiLiEyaxIWmwafikA2wD1YZA7TCD6qrnJsi5g==" saltValue="fhtqLH5vVO5D9p/5ptp84Q==" spinCount="100000" sheet="1" objects="1" scenarios="1"/>
  <mergeCells count="1">
    <mergeCell ref="D21:D23"/>
  </mergeCells>
  <conditionalFormatting sqref="D6:J6">
    <cfRule type="expression" dxfId="16" priority="20">
      <formula>AND(D$4="Actuals",E$4="Forecast")</formula>
    </cfRule>
  </conditionalFormatting>
  <conditionalFormatting sqref="K11">
    <cfRule type="expression" dxfId="15" priority="14">
      <formula>K$5="Forecast"</formula>
    </cfRule>
    <cfRule type="expression" dxfId="14" priority="15">
      <formula>K$5="Actuals"</formula>
    </cfRule>
  </conditionalFormatting>
  <conditionalFormatting sqref="D8:K8">
    <cfRule type="expression" dxfId="13" priority="18">
      <formula>D$5="Forecast"</formula>
    </cfRule>
    <cfRule type="expression" dxfId="12" priority="19">
      <formula>D$5="Actuals"</formula>
    </cfRule>
  </conditionalFormatting>
  <conditionalFormatting sqref="K10">
    <cfRule type="expression" dxfId="11" priority="16">
      <formula>K$5="Forecast"</formula>
    </cfRule>
    <cfRule type="expression" dxfId="10" priority="17">
      <formula>K$5="Actuals"</formula>
    </cfRule>
  </conditionalFormatting>
  <conditionalFormatting sqref="D5:K6">
    <cfRule type="expression" dxfId="9" priority="13">
      <formula>AND(D$5="Actuals",E$5="Forecast")</formula>
    </cfRule>
  </conditionalFormatting>
  <conditionalFormatting sqref="D21">
    <cfRule type="expression" dxfId="8" priority="10">
      <formula>AND(E$4="Actuals",F$4="Forecast")</formula>
    </cfRule>
  </conditionalFormatting>
  <conditionalFormatting sqref="K6">
    <cfRule type="expression" dxfId="7" priority="116">
      <formula>AND(K$4="Actuals",#REF!="Forecast")</formula>
    </cfRule>
  </conditionalFormatting>
  <conditionalFormatting sqref="K5">
    <cfRule type="expression" dxfId="6" priority="118">
      <formula>AND(K$5="Actuals",#REF!="Forecast")</formula>
    </cfRule>
  </conditionalFormatting>
  <conditionalFormatting sqref="D10:J11">
    <cfRule type="expression" dxfId="5" priority="3">
      <formula>D$5="Forecast"</formula>
    </cfRule>
    <cfRule type="expression" dxfId="4" priority="4">
      <formula>D$5="Actuals"</formula>
    </cfRule>
  </conditionalFormatting>
  <conditionalFormatting sqref="D17:K18">
    <cfRule type="expression" dxfId="3" priority="1">
      <formula>D$5="Forecast"</formula>
    </cfRule>
    <cfRule type="expression" dxfId="2" priority="2">
      <formula>D$5="Actuals"</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2.75"/>
  <cols>
    <col min="1" max="1" width="8.375" customWidth="1"/>
    <col min="2" max="2" width="70.75" customWidth="1"/>
    <col min="3" max="3" width="14.125" customWidth="1"/>
    <col min="4" max="11" width="11.125" customWidth="1"/>
    <col min="12" max="12" width="5" customWidth="1"/>
  </cols>
  <sheetData>
    <row r="1" spans="1:19" s="31" customFormat="1" ht="20.25">
      <c r="A1" s="1431" t="s">
        <v>257</v>
      </c>
      <c r="B1" s="1441"/>
      <c r="C1" s="255"/>
      <c r="D1" s="255"/>
      <c r="E1" s="255"/>
      <c r="F1" s="255"/>
      <c r="G1" s="255"/>
      <c r="H1" s="255"/>
      <c r="I1" s="256"/>
      <c r="J1" s="256"/>
      <c r="K1" s="257"/>
      <c r="L1" s="428"/>
      <c r="M1" s="33"/>
      <c r="N1" s="33"/>
      <c r="O1" s="32" t="s">
        <v>85</v>
      </c>
      <c r="P1" s="33"/>
      <c r="Q1" s="33"/>
      <c r="R1" s="33"/>
      <c r="S1" s="33"/>
    </row>
    <row r="2" spans="1:19" s="31" customFormat="1" ht="20.25">
      <c r="A2" s="1434" t="str">
        <f>'RFPR cover'!C5</f>
        <v>NGGT (TO)</v>
      </c>
      <c r="B2" s="1426"/>
      <c r="C2" s="29"/>
      <c r="D2" s="29"/>
      <c r="E2" s="29"/>
      <c r="F2" s="29"/>
      <c r="G2" s="29"/>
      <c r="H2" s="29"/>
      <c r="I2" s="27"/>
      <c r="J2" s="27"/>
      <c r="K2" s="27"/>
      <c r="L2" s="123"/>
      <c r="M2" s="33"/>
      <c r="N2" s="33"/>
      <c r="O2" s="32" t="s">
        <v>85</v>
      </c>
      <c r="P2" s="33"/>
      <c r="Q2" s="33"/>
      <c r="R2" s="33"/>
      <c r="S2" s="33"/>
    </row>
    <row r="3" spans="1:19" s="31" customFormat="1" ht="20.25">
      <c r="A3" s="1437">
        <f>'RFPR cover'!C7</f>
        <v>2020</v>
      </c>
      <c r="B3" s="1444"/>
      <c r="C3" s="259"/>
      <c r="D3" s="259"/>
      <c r="E3" s="259"/>
      <c r="F3" s="259"/>
      <c r="G3" s="259"/>
      <c r="H3" s="259"/>
      <c r="I3" s="254"/>
      <c r="J3" s="254"/>
      <c r="K3" s="254"/>
      <c r="L3" s="260"/>
      <c r="M3" s="33"/>
      <c r="N3" s="33"/>
      <c r="O3" s="32" t="s">
        <v>85</v>
      </c>
      <c r="P3" s="33"/>
      <c r="Q3" s="33"/>
      <c r="R3" s="33"/>
      <c r="S3" s="33"/>
    </row>
    <row r="4" spans="1:19" s="2" customFormat="1" ht="12.75" customHeight="1">
      <c r="M4" s="33"/>
      <c r="N4" s="33"/>
      <c r="O4" s="32" t="s">
        <v>85</v>
      </c>
      <c r="P4" s="33"/>
      <c r="Q4" s="33"/>
      <c r="R4" s="33"/>
      <c r="S4" s="33"/>
    </row>
    <row r="5" spans="1:19" s="2" customFormat="1" ht="12.75" customHeight="1">
      <c r="B5" s="3"/>
      <c r="C5" s="3"/>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c r="M5" s="33"/>
      <c r="N5" s="33"/>
      <c r="O5" s="32" t="s">
        <v>85</v>
      </c>
      <c r="P5" s="33"/>
      <c r="Q5" s="33"/>
      <c r="R5" s="33"/>
      <c r="S5" s="33"/>
    </row>
    <row r="6" spans="1:19" s="2" customFormat="1">
      <c r="C6" s="14"/>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9">
      <c r="D7" s="1070"/>
      <c r="E7" s="1070"/>
      <c r="F7" s="1070"/>
      <c r="G7" s="1070"/>
      <c r="H7" s="1070"/>
      <c r="I7" s="1070"/>
      <c r="J7" s="1070"/>
      <c r="K7" s="1070"/>
    </row>
    <row r="8" spans="1:19">
      <c r="B8" s="51" t="s">
        <v>738</v>
      </c>
      <c r="C8" s="210" t="str">
        <f>'RFPR cover'!$C$14</f>
        <v>£m 09/10</v>
      </c>
      <c r="D8" s="1067">
        <f>(D16+D21)/Data!C34</f>
        <v>0</v>
      </c>
      <c r="E8" s="1067">
        <f>(E16+E21)/Data!D34</f>
        <v>0</v>
      </c>
      <c r="F8" s="1067">
        <f>(F16+F21)/Data!E34</f>
        <v>0</v>
      </c>
      <c r="G8" s="1067">
        <f>(G16+G21)/Data!F34</f>
        <v>0</v>
      </c>
      <c r="H8" s="1067">
        <f>(H16+H21)/Data!G34</f>
        <v>0</v>
      </c>
      <c r="I8" s="1067">
        <f>(I16+I21)/Data!H34</f>
        <v>0</v>
      </c>
      <c r="J8" s="1067">
        <f>(J16+J21)/Data!I34</f>
        <v>0</v>
      </c>
      <c r="K8" s="1067">
        <f>(K16+K21)/Data!J34</f>
        <v>0</v>
      </c>
    </row>
    <row r="9" spans="1:19">
      <c r="D9" s="1070"/>
      <c r="E9" s="1070"/>
      <c r="F9" s="1070"/>
      <c r="G9" s="1070"/>
      <c r="H9" s="1070"/>
      <c r="I9" s="1070"/>
      <c r="J9" s="1070"/>
      <c r="K9" s="1070"/>
    </row>
    <row r="10" spans="1:19">
      <c r="B10" s="14" t="s">
        <v>716</v>
      </c>
      <c r="D10" s="1070"/>
      <c r="E10" s="1070"/>
      <c r="F10" s="1070"/>
      <c r="G10" s="1070"/>
      <c r="H10" s="1070"/>
      <c r="I10" s="1070"/>
      <c r="J10" s="1070"/>
      <c r="K10" s="1070"/>
    </row>
    <row r="11" spans="1:19">
      <c r="B11" s="44" t="s">
        <v>37</v>
      </c>
      <c r="C11" s="152" t="s">
        <v>129</v>
      </c>
      <c r="D11" s="972"/>
      <c r="E11" s="973"/>
      <c r="F11" s="973"/>
      <c r="G11" s="973"/>
      <c r="H11" s="973"/>
      <c r="I11" s="973"/>
      <c r="J11" s="973"/>
      <c r="K11" s="974"/>
    </row>
    <row r="12" spans="1:19">
      <c r="B12" s="44" t="s">
        <v>37</v>
      </c>
      <c r="C12" s="152" t="s">
        <v>129</v>
      </c>
      <c r="D12" s="972"/>
      <c r="E12" s="973"/>
      <c r="F12" s="973"/>
      <c r="G12" s="973"/>
      <c r="H12" s="973"/>
      <c r="I12" s="973"/>
      <c r="J12" s="973"/>
      <c r="K12" s="974"/>
    </row>
    <row r="13" spans="1:19">
      <c r="B13" s="44" t="s">
        <v>21</v>
      </c>
      <c r="C13" s="152" t="s">
        <v>129</v>
      </c>
      <c r="D13" s="972"/>
      <c r="E13" s="973"/>
      <c r="F13" s="973"/>
      <c r="G13" s="973"/>
      <c r="H13" s="973"/>
      <c r="I13" s="973"/>
      <c r="J13" s="973"/>
      <c r="K13" s="974"/>
    </row>
    <row r="14" spans="1:19">
      <c r="B14" s="14" t="s">
        <v>735</v>
      </c>
      <c r="C14" s="152" t="s">
        <v>129</v>
      </c>
      <c r="D14" s="1067">
        <f>SUM(D11:D13)</f>
        <v>0</v>
      </c>
      <c r="E14" s="1068">
        <f t="shared" ref="E14:K14" si="1">SUM(E11:E13)</f>
        <v>0</v>
      </c>
      <c r="F14" s="1068">
        <f t="shared" si="1"/>
        <v>0</v>
      </c>
      <c r="G14" s="1068">
        <f t="shared" si="1"/>
        <v>0</v>
      </c>
      <c r="H14" s="1068">
        <f t="shared" si="1"/>
        <v>0</v>
      </c>
      <c r="I14" s="1068">
        <f t="shared" si="1"/>
        <v>0</v>
      </c>
      <c r="J14" s="1068">
        <f t="shared" si="1"/>
        <v>0</v>
      </c>
      <c r="K14" s="1069">
        <f t="shared" si="1"/>
        <v>0</v>
      </c>
    </row>
    <row r="15" spans="1:19">
      <c r="B15" s="35" t="s">
        <v>727</v>
      </c>
      <c r="C15" s="152" t="s">
        <v>129</v>
      </c>
      <c r="D15" s="972"/>
      <c r="E15" s="973"/>
      <c r="F15" s="973"/>
      <c r="G15" s="973"/>
      <c r="H15" s="973"/>
      <c r="I15" s="973"/>
      <c r="J15" s="973"/>
      <c r="K15" s="974"/>
    </row>
    <row r="16" spans="1:19">
      <c r="B16" s="51" t="s">
        <v>736</v>
      </c>
      <c r="C16" s="152" t="s">
        <v>129</v>
      </c>
      <c r="D16" s="1067">
        <f>D14-D15</f>
        <v>0</v>
      </c>
      <c r="E16" s="1067">
        <f t="shared" ref="E16:K16" si="2">E14-E15</f>
        <v>0</v>
      </c>
      <c r="F16" s="1067">
        <f t="shared" si="2"/>
        <v>0</v>
      </c>
      <c r="G16" s="1067">
        <f t="shared" si="2"/>
        <v>0</v>
      </c>
      <c r="H16" s="1067">
        <f t="shared" si="2"/>
        <v>0</v>
      </c>
      <c r="I16" s="1067">
        <f t="shared" si="2"/>
        <v>0</v>
      </c>
      <c r="J16" s="1067">
        <f t="shared" si="2"/>
        <v>0</v>
      </c>
      <c r="K16" s="1067">
        <f t="shared" si="2"/>
        <v>0</v>
      </c>
    </row>
    <row r="18" spans="2:11">
      <c r="B18" s="14" t="s">
        <v>733</v>
      </c>
      <c r="D18" s="1070"/>
      <c r="E18" s="1070"/>
      <c r="F18" s="1070"/>
      <c r="G18" s="1070"/>
      <c r="H18" s="1070"/>
      <c r="I18" s="1070"/>
      <c r="J18" s="1070"/>
      <c r="K18" s="1070"/>
    </row>
    <row r="19" spans="2:11">
      <c r="B19" s="1289" t="s">
        <v>734</v>
      </c>
      <c r="C19" s="152" t="s">
        <v>129</v>
      </c>
      <c r="D19" s="972"/>
      <c r="E19" s="973"/>
      <c r="F19" s="973"/>
      <c r="G19" s="973"/>
      <c r="H19" s="973"/>
      <c r="I19" s="973"/>
      <c r="J19" s="973"/>
      <c r="K19" s="974"/>
    </row>
    <row r="20" spans="2:11">
      <c r="B20" s="35" t="s">
        <v>727</v>
      </c>
      <c r="C20" s="152" t="s">
        <v>129</v>
      </c>
      <c r="D20" s="972"/>
      <c r="E20" s="973"/>
      <c r="F20" s="973"/>
      <c r="G20" s="973"/>
      <c r="H20" s="973"/>
      <c r="I20" s="973"/>
      <c r="J20" s="973"/>
      <c r="K20" s="974"/>
    </row>
    <row r="21" spans="2:11">
      <c r="B21" s="51" t="s">
        <v>737</v>
      </c>
      <c r="C21" s="152" t="s">
        <v>129</v>
      </c>
      <c r="D21" s="1067">
        <f>D19-D20</f>
        <v>0</v>
      </c>
      <c r="E21" s="1067">
        <f t="shared" ref="E21:K21" si="3">E19-E20</f>
        <v>0</v>
      </c>
      <c r="F21" s="1067">
        <f t="shared" si="3"/>
        <v>0</v>
      </c>
      <c r="G21" s="1067">
        <f t="shared" si="3"/>
        <v>0</v>
      </c>
      <c r="H21" s="1067">
        <f t="shared" si="3"/>
        <v>0</v>
      </c>
      <c r="I21" s="1067">
        <f t="shared" si="3"/>
        <v>0</v>
      </c>
      <c r="J21" s="1067">
        <f t="shared" si="3"/>
        <v>0</v>
      </c>
      <c r="K21" s="1067">
        <f t="shared" si="3"/>
        <v>0</v>
      </c>
    </row>
  </sheetData>
  <sheetProtection algorithmName="SHA-512" hashValue="BeBmaIUMbVfaxNnpBr3CzIiouM5+b5zJypDVEb71FFk8xKHxki+XBFKr5r3K1qwJ/QdZdo83el1eLEqxFkJr0w==" saltValue="BB2fO0BmEn7bywJg3FPxJg==" spinCount="100000" sheet="1" objects="1" scenarios="1"/>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U268"/>
  <sheetViews>
    <sheetView showGridLines="0" zoomScale="80" zoomScaleNormal="80" workbookViewId="0">
      <pane ySplit="4" topLeftCell="A5" activePane="bottomLeft" state="frozen"/>
      <selection activeCell="B75" sqref="A1:XFD1048576"/>
      <selection pane="bottomLeft" activeCell="H43" sqref="H43"/>
    </sheetView>
  </sheetViews>
  <sheetFormatPr defaultRowHeight="12.75"/>
  <cols>
    <col min="1" max="1" width="8.375" customWidth="1"/>
    <col min="2" max="2" width="35.125" customWidth="1"/>
    <col min="8" max="8" width="10.125" bestFit="1" customWidth="1"/>
    <col min="14" max="14" width="9" customWidth="1"/>
  </cols>
  <sheetData>
    <row r="1" spans="1:14" ht="20.25">
      <c r="A1" s="1431" t="s">
        <v>632</v>
      </c>
      <c r="B1" s="1432"/>
      <c r="C1" s="1432"/>
      <c r="D1" s="1432"/>
      <c r="E1" s="1432"/>
      <c r="F1" s="1432"/>
      <c r="G1" s="1432"/>
      <c r="H1" s="1432"/>
      <c r="I1" s="1432"/>
      <c r="J1" s="1432"/>
      <c r="K1" s="1432"/>
      <c r="L1" s="1432"/>
      <c r="M1" s="1432"/>
      <c r="N1" s="1433"/>
    </row>
    <row r="2" spans="1:14" ht="20.25">
      <c r="A2" s="1434" t="str">
        <f>'RFPR cover'!C5</f>
        <v>NGGT (TO)</v>
      </c>
      <c r="B2" s="1435"/>
      <c r="C2" s="1435"/>
      <c r="D2" s="1435"/>
      <c r="E2" s="1435"/>
      <c r="F2" s="1435"/>
      <c r="G2" s="1435"/>
      <c r="H2" s="1435"/>
      <c r="I2" s="1435"/>
      <c r="J2" s="1435"/>
      <c r="K2" s="1435"/>
      <c r="L2" s="1435"/>
      <c r="M2" s="1435"/>
      <c r="N2" s="1436"/>
    </row>
    <row r="3" spans="1:14" ht="20.25">
      <c r="A3" s="1437">
        <f>'RFPR cover'!C7</f>
        <v>2020</v>
      </c>
      <c r="B3" s="1438"/>
      <c r="C3" s="1438"/>
      <c r="D3" s="1438"/>
      <c r="E3" s="1438"/>
      <c r="F3" s="1438"/>
      <c r="G3" s="1438"/>
      <c r="H3" s="1438"/>
      <c r="I3" s="1438"/>
      <c r="J3" s="1438"/>
      <c r="K3" s="1438"/>
      <c r="L3" s="1438"/>
      <c r="M3" s="1438"/>
      <c r="N3" s="1439"/>
    </row>
    <row r="6" spans="1:14">
      <c r="A6" s="30"/>
      <c r="B6" s="21">
        <v>2018</v>
      </c>
      <c r="C6" s="20" t="s">
        <v>64</v>
      </c>
      <c r="D6" s="18"/>
      <c r="E6" s="18"/>
      <c r="F6" s="1286"/>
      <c r="G6" s="18"/>
    </row>
    <row r="7" spans="1:14">
      <c r="A7" s="30"/>
      <c r="B7" s="21">
        <v>2019</v>
      </c>
      <c r="C7" s="20" t="s">
        <v>65</v>
      </c>
      <c r="D7" s="18"/>
      <c r="E7" s="18"/>
      <c r="F7" s="18"/>
      <c r="G7" s="18"/>
    </row>
    <row r="8" spans="1:14">
      <c r="A8" s="30"/>
      <c r="B8" s="21">
        <v>2020</v>
      </c>
      <c r="C8" s="20" t="s">
        <v>66</v>
      </c>
      <c r="D8" s="19"/>
      <c r="E8" s="19"/>
      <c r="F8" s="19"/>
      <c r="G8" s="19"/>
    </row>
    <row r="9" spans="1:14">
      <c r="A9" s="30"/>
      <c r="B9" s="21">
        <v>2021</v>
      </c>
      <c r="C9" s="20" t="s">
        <v>67</v>
      </c>
      <c r="D9" s="18"/>
      <c r="E9" s="18"/>
      <c r="F9" s="18"/>
      <c r="G9" s="18"/>
    </row>
    <row r="10" spans="1:14">
      <c r="A10" s="30"/>
      <c r="B10" s="21">
        <v>2022</v>
      </c>
      <c r="C10" s="20" t="s">
        <v>68</v>
      </c>
      <c r="D10" s="18"/>
      <c r="E10" s="18"/>
      <c r="F10" s="18"/>
    </row>
    <row r="11" spans="1:14">
      <c r="A11" s="30"/>
      <c r="B11" s="21">
        <v>2023</v>
      </c>
      <c r="C11" s="20" t="s">
        <v>69</v>
      </c>
      <c r="D11" s="19"/>
      <c r="E11" s="19"/>
      <c r="F11" s="19"/>
    </row>
    <row r="12" spans="1:14">
      <c r="A12" s="30"/>
      <c r="B12" s="18"/>
      <c r="C12" s="18"/>
      <c r="D12" s="18"/>
      <c r="E12" s="18"/>
      <c r="F12" s="18"/>
    </row>
    <row r="13" spans="1:14" ht="75" customHeight="1">
      <c r="A13" s="30"/>
      <c r="B13" s="900" t="s">
        <v>40</v>
      </c>
      <c r="C13" s="901" t="s">
        <v>41</v>
      </c>
      <c r="D13" s="901" t="s">
        <v>191</v>
      </c>
      <c r="E13" s="901" t="s">
        <v>42</v>
      </c>
      <c r="F13" s="901" t="s">
        <v>43</v>
      </c>
      <c r="G13" s="902" t="s">
        <v>578</v>
      </c>
    </row>
    <row r="14" spans="1:14">
      <c r="A14" s="30"/>
      <c r="B14" s="162" t="s">
        <v>75</v>
      </c>
      <c r="C14" s="169">
        <v>2010</v>
      </c>
      <c r="D14" s="163" t="str">
        <f>IF(VALUE(C14)&lt;='RFPR cover'!$C$7,"Actual","Forecast")</f>
        <v>Actual</v>
      </c>
      <c r="E14" s="439">
        <v>215.767</v>
      </c>
      <c r="F14" s="842">
        <v>221.75</v>
      </c>
      <c r="G14" s="164">
        <v>0.28000000000000003</v>
      </c>
      <c r="H14" s="1287"/>
      <c r="J14" s="1288"/>
    </row>
    <row r="15" spans="1:14">
      <c r="A15" s="30"/>
      <c r="B15" s="165" t="s">
        <v>76</v>
      </c>
      <c r="C15" s="170">
        <v>2011</v>
      </c>
      <c r="D15" s="166" t="str">
        <f>IF(VALUE(C15)&lt;='RFPR cover'!$C$7,"Actual","Forecast")</f>
        <v>Actual</v>
      </c>
      <c r="E15" s="440">
        <v>226.47499999999999</v>
      </c>
      <c r="F15" s="843">
        <v>233.45</v>
      </c>
      <c r="G15" s="167">
        <v>0.28000000000000003</v>
      </c>
      <c r="H15" s="1287"/>
      <c r="J15" s="1288"/>
    </row>
    <row r="16" spans="1:14" ht="14.25" customHeight="1">
      <c r="A16" s="30"/>
      <c r="B16" s="165" t="s">
        <v>77</v>
      </c>
      <c r="C16" s="170">
        <v>2012</v>
      </c>
      <c r="D16" s="166" t="str">
        <f>IF(VALUE(C16)&lt;='RFPR cover'!$C$7,"Actual","Forecast")</f>
        <v>Actual</v>
      </c>
      <c r="E16" s="440">
        <v>237.34200000000001</v>
      </c>
      <c r="F16" s="843">
        <v>241.65</v>
      </c>
      <c r="G16" s="167">
        <v>0.26</v>
      </c>
      <c r="H16" s="1287"/>
      <c r="J16" s="1288"/>
    </row>
    <row r="17" spans="2:10">
      <c r="B17" s="165" t="s">
        <v>78</v>
      </c>
      <c r="C17" s="170">
        <v>2013</v>
      </c>
      <c r="D17" s="166" t="str">
        <f>IF(VALUE(C17)&lt;='RFPR cover'!$C$7,"Actual","Forecast")</f>
        <v>Actual</v>
      </c>
      <c r="E17" s="440">
        <v>244.67500000000001</v>
      </c>
      <c r="F17" s="843">
        <v>249.1</v>
      </c>
      <c r="G17" s="167">
        <v>0.24</v>
      </c>
      <c r="H17" s="1287"/>
      <c r="J17" s="1288"/>
    </row>
    <row r="18" spans="2:10">
      <c r="B18" s="165" t="s">
        <v>79</v>
      </c>
      <c r="C18" s="170">
        <v>2014</v>
      </c>
      <c r="D18" s="166" t="str">
        <f>IF(VALUE(C18)&lt;='RFPR cover'!$C$7,"Actual","Forecast")</f>
        <v>Actual</v>
      </c>
      <c r="E18" s="440">
        <v>251.733</v>
      </c>
      <c r="F18" s="843">
        <v>255.25</v>
      </c>
      <c r="G18" s="167">
        <v>0.23</v>
      </c>
      <c r="H18" s="1287"/>
      <c r="I18" s="862"/>
      <c r="J18" s="1288"/>
    </row>
    <row r="19" spans="2:10">
      <c r="B19" s="165" t="s">
        <v>80</v>
      </c>
      <c r="C19" s="170">
        <v>2015</v>
      </c>
      <c r="D19" s="166" t="str">
        <f>IF(VALUE(C19)&lt;='RFPR cover'!$C$7,"Actual","Forecast")</f>
        <v>Actual</v>
      </c>
      <c r="E19" s="440">
        <v>256.66699999999997</v>
      </c>
      <c r="F19" s="843">
        <v>257.55</v>
      </c>
      <c r="G19" s="167">
        <v>0.21</v>
      </c>
      <c r="H19" s="1287"/>
      <c r="I19" s="862"/>
      <c r="J19" s="1288"/>
    </row>
    <row r="20" spans="2:10">
      <c r="B20" s="165" t="s">
        <v>81</v>
      </c>
      <c r="C20" s="170">
        <v>2016</v>
      </c>
      <c r="D20" s="166" t="str">
        <f>IF(VALUE(C20)&lt;='RFPR cover'!$C$7,"Actual","Forecast")</f>
        <v>Actual</v>
      </c>
      <c r="E20" s="440">
        <v>259.43299999999999</v>
      </c>
      <c r="F20" s="843">
        <v>261.25</v>
      </c>
      <c r="G20" s="167">
        <v>0.2</v>
      </c>
      <c r="H20" s="1287"/>
      <c r="I20" s="862"/>
      <c r="J20" s="1288"/>
    </row>
    <row r="21" spans="2:10">
      <c r="B21" s="165" t="s">
        <v>82</v>
      </c>
      <c r="C21" s="170">
        <v>2017</v>
      </c>
      <c r="D21" s="166" t="str">
        <f>IF(VALUE(C21)&lt;='RFPR cover'!$C$7,"Actual","Forecast")</f>
        <v>Actual</v>
      </c>
      <c r="E21" s="440">
        <v>264.99200000000002</v>
      </c>
      <c r="F21" s="843">
        <v>269.95000000000005</v>
      </c>
      <c r="G21" s="167">
        <v>0.2</v>
      </c>
      <c r="H21" s="1287"/>
      <c r="I21" s="862"/>
      <c r="J21" s="1288"/>
    </row>
    <row r="22" spans="2:10">
      <c r="B22" s="165" t="s">
        <v>64</v>
      </c>
      <c r="C22" s="170">
        <v>2018</v>
      </c>
      <c r="D22" s="166" t="str">
        <f>IF(VALUE(C22)&lt;='RFPR cover'!$C$7,"Actual","Forecast")</f>
        <v>Actual</v>
      </c>
      <c r="E22" s="440">
        <v>274.90800000000002</v>
      </c>
      <c r="F22" s="843">
        <v>279</v>
      </c>
      <c r="G22" s="167">
        <v>0.19</v>
      </c>
      <c r="H22" s="1287"/>
      <c r="I22" s="862"/>
      <c r="J22" s="1288"/>
    </row>
    <row r="23" spans="2:10">
      <c r="B23" s="845" t="s">
        <v>65</v>
      </c>
      <c r="C23" s="846">
        <v>2019</v>
      </c>
      <c r="D23" s="166" t="str">
        <f>IF(VALUE(C23)&lt;='RFPR cover'!$C$7,"Actual","Forecast")</f>
        <v>Actual</v>
      </c>
      <c r="E23" s="440">
        <v>283.30799999999999</v>
      </c>
      <c r="F23" s="843">
        <v>286.64999999999998</v>
      </c>
      <c r="G23" s="167">
        <v>0.19</v>
      </c>
      <c r="H23" s="1287"/>
      <c r="J23" s="1288"/>
    </row>
    <row r="24" spans="2:10">
      <c r="B24" s="845" t="s">
        <v>66</v>
      </c>
      <c r="C24" s="846">
        <v>2020</v>
      </c>
      <c r="D24" s="166" t="str">
        <f>IF(VALUE(C24)&lt;='RFPR cover'!$C$7,"Actual","Forecast")</f>
        <v>Actual</v>
      </c>
      <c r="E24" s="1605">
        <v>290.642</v>
      </c>
      <c r="F24" s="1605">
        <v>292.60000000000002</v>
      </c>
      <c r="G24" s="167">
        <v>0.19</v>
      </c>
      <c r="H24" s="1470" t="s">
        <v>996</v>
      </c>
      <c r="J24" s="1288"/>
    </row>
    <row r="25" spans="2:10">
      <c r="B25" s="845" t="s">
        <v>67</v>
      </c>
      <c r="C25" s="846">
        <v>2021</v>
      </c>
      <c r="D25" s="166" t="str">
        <f>IF(VALUE(C25)&lt;='RFPR cover'!$C$7,"Actual","Forecast")</f>
        <v>Forecast</v>
      </c>
      <c r="E25" s="844">
        <f t="shared" ref="E25:F27" si="0">E24*(1+INDEX($D$43:$J$43,0,MATCH($C25,$D$42:$J$42,0)))</f>
        <v>295.58291399999996</v>
      </c>
      <c r="F25" s="844">
        <f t="shared" si="0"/>
        <v>297.57420000000002</v>
      </c>
      <c r="G25" s="167">
        <v>0.19</v>
      </c>
      <c r="H25" s="1287"/>
      <c r="J25" s="1288"/>
    </row>
    <row r="26" spans="2:10">
      <c r="B26" s="845" t="s">
        <v>68</v>
      </c>
      <c r="C26" s="846">
        <v>2022</v>
      </c>
      <c r="D26" s="166" t="str">
        <f>IF(VALUE(C26)&lt;='RFPR cover'!$C$7,"Actual","Forecast")</f>
        <v>Forecast</v>
      </c>
      <c r="E26" s="844">
        <f t="shared" si="0"/>
        <v>301.86405092249998</v>
      </c>
      <c r="F26" s="844">
        <f t="shared" si="0"/>
        <v>303.89765175000002</v>
      </c>
      <c r="G26" s="167">
        <v>0.19</v>
      </c>
      <c r="H26" s="1287"/>
      <c r="J26" s="1288"/>
    </row>
    <row r="27" spans="2:10">
      <c r="B27" s="845" t="s">
        <v>69</v>
      </c>
      <c r="C27" s="846">
        <v>2023</v>
      </c>
      <c r="D27" s="166" t="str">
        <f>IF(VALUE(C27)&lt;='RFPR cover'!$C$7,"Actual","Forecast")</f>
        <v>Forecast</v>
      </c>
      <c r="E27" s="844">
        <f t="shared" si="0"/>
        <v>309.63705023375434</v>
      </c>
      <c r="F27" s="844">
        <f t="shared" si="0"/>
        <v>311.72301628256253</v>
      </c>
      <c r="G27" s="167">
        <v>0.19</v>
      </c>
      <c r="H27" s="1287"/>
      <c r="J27" s="1288"/>
    </row>
    <row r="28" spans="2:10">
      <c r="B28" s="845" t="s">
        <v>204</v>
      </c>
      <c r="C28" s="846">
        <v>2024</v>
      </c>
      <c r="D28" s="166" t="str">
        <f>IF(VALUE(C28)&lt;='RFPR cover'!$C$7,"Actual","Forecast")</f>
        <v>Forecast</v>
      </c>
      <c r="E28" s="442"/>
      <c r="F28" s="442"/>
      <c r="G28" s="167">
        <v>0.19</v>
      </c>
    </row>
    <row r="29" spans="2:10">
      <c r="B29" s="845" t="s">
        <v>205</v>
      </c>
      <c r="C29" s="846">
        <v>2025</v>
      </c>
      <c r="D29" s="166" t="str">
        <f>IF(VALUE(C29)&lt;='RFPR cover'!$C$7,"Actual","Forecast")</f>
        <v>Forecast</v>
      </c>
      <c r="E29" s="442"/>
      <c r="F29" s="442"/>
      <c r="G29" s="167">
        <v>0.19</v>
      </c>
    </row>
    <row r="30" spans="2:10">
      <c r="B30" s="847" t="s">
        <v>206</v>
      </c>
      <c r="C30" s="848">
        <v>2026</v>
      </c>
      <c r="D30" s="168" t="str">
        <f>IF(VALUE(C30)&lt;='RFPR cover'!$C$7,"Actual","Forecast")</f>
        <v>Forecast</v>
      </c>
      <c r="E30" s="441"/>
      <c r="F30" s="441"/>
      <c r="G30" s="167">
        <v>0.19</v>
      </c>
    </row>
    <row r="31" spans="2:10">
      <c r="B31" s="88"/>
      <c r="C31" s="66"/>
      <c r="D31" s="66"/>
      <c r="E31" s="66"/>
      <c r="F31" s="66"/>
    </row>
    <row r="32" spans="2:10">
      <c r="B32" s="88"/>
      <c r="C32" s="338" t="str">
        <f>IF(C33&lt;='RFPR cover'!$C$7,"Actuals","Forecast")</f>
        <v>Actuals</v>
      </c>
      <c r="D32" s="339" t="str">
        <f>IF(D33&lt;='RFPR cover'!$C$7,"Actuals","Forecast")</f>
        <v>Actuals</v>
      </c>
      <c r="E32" s="339" t="str">
        <f>IF(E33&lt;='RFPR cover'!$C$7,"Actuals","Forecast")</f>
        <v>Actuals</v>
      </c>
      <c r="F32" s="339" t="str">
        <f>IF(F33&lt;='RFPR cover'!$C$7,"Actuals","Forecast")</f>
        <v>Actuals</v>
      </c>
      <c r="G32" s="339" t="str">
        <f>IF(G33&lt;='RFPR cover'!$C$7,"Actuals","Forecast")</f>
        <v>Actuals</v>
      </c>
      <c r="H32" s="339" t="str">
        <f>IF(H33&lt;='RFPR cover'!$C$7,"Actuals","Forecast")</f>
        <v>Actuals</v>
      </c>
      <c r="I32" s="339" t="str">
        <f>IF(I33&lt;='RFPR cover'!$C$7,"Actuals","Forecast")</f>
        <v>Actuals</v>
      </c>
      <c r="J32" s="340" t="str">
        <f>IF(J33&lt;='RFPR cover'!$C$7,"Actuals","Forecast")</f>
        <v>Forecast</v>
      </c>
    </row>
    <row r="33" spans="2:14" ht="15.75" customHeight="1">
      <c r="B33" s="288"/>
      <c r="C33" s="90">
        <f>'RFPR cover'!$C$13</f>
        <v>2014</v>
      </c>
      <c r="D33" s="91">
        <f t="shared" ref="D33:J33" si="1">C33+1</f>
        <v>2015</v>
      </c>
      <c r="E33" s="91">
        <f t="shared" si="1"/>
        <v>2016</v>
      </c>
      <c r="F33" s="91">
        <f t="shared" si="1"/>
        <v>2017</v>
      </c>
      <c r="G33" s="91">
        <f t="shared" si="1"/>
        <v>2018</v>
      </c>
      <c r="H33" s="91">
        <f t="shared" si="1"/>
        <v>2019</v>
      </c>
      <c r="I33" s="91">
        <f t="shared" si="1"/>
        <v>2020</v>
      </c>
      <c r="J33" s="315">
        <f t="shared" si="1"/>
        <v>2021</v>
      </c>
    </row>
    <row r="34" spans="2:14" ht="15.75" customHeight="1">
      <c r="B34" s="840" t="s">
        <v>633</v>
      </c>
      <c r="C34" s="838">
        <f>INDEX(Data!$E$14:$E$30,MATCH(C$33,Data!$C$14:$C$30,0),0)/IF('RFPR cover'!$C$6="ED1",Data!$E$17,Data!$E$14)</f>
        <v>1.1666890673736021</v>
      </c>
      <c r="D34" s="835">
        <f>INDEX(Data!$E$14:$E$30,MATCH(D$33,Data!$C$14:$C$30,0),0)/IF('RFPR cover'!$C$6="ED1",Data!$E$17,Data!$E$14)</f>
        <v>1.1895563269638081</v>
      </c>
      <c r="E34" s="835">
        <f>INDEX(Data!$E$14:$E$30,MATCH(E$33,Data!$C$14:$C$30,0),0)/IF('RFPR cover'!$C$6="ED1",Data!$E$17,Data!$E$14)</f>
        <v>1.2023757108362261</v>
      </c>
      <c r="F34" s="835">
        <f>INDEX(Data!$E$14:$E$30,MATCH(F$33,Data!$C$14:$C$30,0),0)/IF('RFPR cover'!$C$6="ED1",Data!$E$17,Data!$E$14)</f>
        <v>1.2281396135646323</v>
      </c>
      <c r="G34" s="835">
        <f>INDEX(Data!$E$14:$E$30,MATCH(G$33,Data!$C$14:$C$30,0),0)/IF('RFPR cover'!$C$6="ED1",Data!$E$17,Data!$E$14)</f>
        <v>1.2740965949380583</v>
      </c>
      <c r="H34" s="835">
        <f>INDEX(Data!$E$14:$E$30,MATCH(H$33,Data!$C$14:$C$30,0),0)/IF('RFPR cover'!$C$6="ED1",Data!$E$17,Data!$E$14)</f>
        <v>1.3130274787154661</v>
      </c>
      <c r="I34" s="836">
        <f>INDEX(Data!$E$14:$E$30,MATCH(I$33,Data!$C$14:$C$30,0),0)/IF('RFPR cover'!$C$6="ED1",Data!$E$17,Data!$E$14)</f>
        <v>1.3470178479563604</v>
      </c>
      <c r="J34" s="837">
        <f>INDEX(Data!$E$14:$E$30,MATCH(J$33,Data!$C$14:$C$30,0),0)/IF('RFPR cover'!$C$6="ED1",Data!$E$17,Data!$E$14)</f>
        <v>1.3699171513716184</v>
      </c>
    </row>
    <row r="35" spans="2:14" ht="15.75" customHeight="1">
      <c r="B35" s="841" t="s">
        <v>43</v>
      </c>
      <c r="C35" s="839">
        <f>INDEX(Data!$F$14:$F$30,MATCH(C$33,Data!$C$14:$C$30,0),0)/IF('RFPR cover'!$C$6="ED1",Data!$E$17,Data!$E$14)</f>
        <v>1.1829890576408812</v>
      </c>
      <c r="D35" s="839">
        <f>INDEX(Data!$F$14:$F$30,MATCH(D$33,Data!$C$14:$C$30,0),0)/IF('RFPR cover'!$C$6="ED1",Data!$E$17,Data!$E$14)</f>
        <v>1.1936487043894572</v>
      </c>
      <c r="E35" s="839">
        <f>INDEX(Data!$F$14:$F$30,MATCH(E$33,Data!$C$14:$C$30,0),0)/IF('RFPR cover'!$C$6="ED1",Data!$E$17,Data!$E$14)</f>
        <v>1.2107968317676012</v>
      </c>
      <c r="F35" s="839">
        <f>INDEX(Data!$F$14:$F$30,MATCH(F$33,Data!$C$14:$C$30,0),0)/IF('RFPR cover'!$C$6="ED1",Data!$E$17,Data!$E$14)</f>
        <v>1.2511181042513455</v>
      </c>
      <c r="G35" s="839">
        <f>INDEX(Data!$F$14:$F$30,MATCH(G$33,Data!$C$14:$C$30,0),0)/IF('RFPR cover'!$C$6="ED1",Data!$E$17,Data!$E$14)</f>
        <v>1.2930614968924812</v>
      </c>
      <c r="H35" s="839">
        <f>INDEX(Data!$F$14:$F$30,MATCH(H$33,Data!$C$14:$C$30,0),0)/IF('RFPR cover'!$C$6="ED1",Data!$E$17,Data!$E$14)</f>
        <v>1.3285164089040491</v>
      </c>
      <c r="I35" s="839">
        <f>INDEX(Data!$F$14:$F$30,MATCH(I$33,Data!$C$14:$C$30,0),0)/IF('RFPR cover'!$C$6="ED1",Data!$E$17,Data!$E$14)</f>
        <v>1.3560924515797135</v>
      </c>
      <c r="J35" s="839">
        <f>INDEX(Data!$F$14:$F$30,MATCH(J$33,Data!$C$14:$C$30,0),0)/IF('RFPR cover'!$C$6="ED1",Data!$E$17,Data!$E$14)</f>
        <v>1.3791460232565684</v>
      </c>
    </row>
    <row r="36" spans="2:14">
      <c r="B36" s="841" t="s">
        <v>789</v>
      </c>
      <c r="C36" s="839">
        <f>INDEX(Data!$E$14:$E$30,MATCH(C$33,Data!$C$14:$C$30,0))/INDEX(Data!$E$14:$E$30,MATCH(C$33-1,Data!$C$14:$C$30,0))</f>
        <v>1.0288464289363441</v>
      </c>
      <c r="D36" s="839">
        <f>INDEX(Data!$E$14:$E$30,MATCH(D$33,Data!$C$14:$C$30,0))/INDEX(Data!$E$14:$E$30,MATCH(D$33-1,Data!$C$14:$C$30,0))</f>
        <v>1.0196001318857677</v>
      </c>
      <c r="E36" s="839">
        <f>INDEX(Data!$E$14:$E$30,MATCH(E$33,Data!$C$14:$C$30,0))/INDEX(Data!$E$14:$E$30,MATCH(E$33-1,Data!$C$14:$C$30,0))</f>
        <v>1.0107766093810269</v>
      </c>
      <c r="F36" s="839">
        <f>INDEX(Data!$E$14:$E$30,MATCH(F$33,Data!$C$14:$C$30,0))/INDEX(Data!$E$14:$E$30,MATCH(F$33-1,Data!$C$14:$C$30,0))</f>
        <v>1.0214274976583551</v>
      </c>
      <c r="G36" s="839">
        <f>INDEX(Data!$E$14:$E$30,MATCH(G$33,Data!$C$14:$C$30,0))/INDEX(Data!$E$14:$E$30,MATCH(G$33-1,Data!$C$14:$C$30,0))</f>
        <v>1.0374199975848328</v>
      </c>
      <c r="H36" s="839">
        <f>INDEX(Data!$E$14:$E$30,MATCH(H$33,Data!$C$14:$C$30,0))/INDEX(Data!$E$14:$E$30,MATCH(H$33-1,Data!$C$14:$C$30,0))</f>
        <v>1.0305556768082411</v>
      </c>
      <c r="I36" s="839">
        <f>INDEX(Data!$E$14:$E$30,MATCH(I$33,Data!$C$14:$C$30,0))/INDEX(Data!$E$14:$E$30,MATCH(I$33-1,Data!$C$14:$C$30,0))</f>
        <v>1.0258870204865376</v>
      </c>
      <c r="J36" s="839">
        <f>INDEX(Data!$E$14:$E$30,MATCH(J$33,Data!$C$14:$C$30,0))/INDEX(Data!$E$14:$E$30,MATCH(J$33-1,Data!$C$14:$C$30,0))</f>
        <v>1.0169999999999999</v>
      </c>
    </row>
    <row r="37" spans="2:14" ht="15.75" customHeight="1">
      <c r="B37" s="14" t="s">
        <v>274</v>
      </c>
      <c r="F37" s="862"/>
    </row>
    <row r="38" spans="2:14">
      <c r="C38" s="855" t="s">
        <v>275</v>
      </c>
      <c r="D38" s="117">
        <v>2017</v>
      </c>
      <c r="E38" s="118">
        <f t="shared" ref="E38:J38" si="2">D38+1</f>
        <v>2018</v>
      </c>
      <c r="F38" s="118">
        <f t="shared" si="2"/>
        <v>2019</v>
      </c>
      <c r="G38" s="118">
        <f t="shared" si="2"/>
        <v>2020</v>
      </c>
      <c r="H38" s="118">
        <f t="shared" si="2"/>
        <v>2021</v>
      </c>
      <c r="I38" s="118">
        <f t="shared" si="2"/>
        <v>2022</v>
      </c>
      <c r="J38" s="195">
        <f t="shared" si="2"/>
        <v>2023</v>
      </c>
      <c r="K38" s="1639" t="s">
        <v>643</v>
      </c>
      <c r="L38" s="1639"/>
      <c r="M38" s="1639"/>
    </row>
    <row r="39" spans="2:14">
      <c r="B39" t="s">
        <v>644</v>
      </c>
      <c r="C39" s="200"/>
      <c r="D39" s="1071"/>
      <c r="E39" s="1071"/>
      <c r="F39" s="1071"/>
      <c r="G39" s="1072">
        <v>1.6E-2</v>
      </c>
      <c r="H39" s="1072">
        <v>0.02</v>
      </c>
      <c r="I39" s="1072">
        <v>2.5000000000000001E-2</v>
      </c>
      <c r="J39" s="1073">
        <v>2.8000000000000001E-2</v>
      </c>
      <c r="K39" s="1640" t="s">
        <v>867</v>
      </c>
      <c r="L39" s="1640"/>
      <c r="M39" s="1640"/>
      <c r="N39" s="1470" t="s">
        <v>868</v>
      </c>
    </row>
    <row r="41" spans="2:14">
      <c r="B41" s="14" t="s">
        <v>276</v>
      </c>
    </row>
    <row r="42" spans="2:14">
      <c r="C42" s="854" t="s">
        <v>277</v>
      </c>
      <c r="D42" s="117">
        <v>2017</v>
      </c>
      <c r="E42" s="118">
        <f t="shared" ref="E42:J42" si="3">D42+1</f>
        <v>2018</v>
      </c>
      <c r="F42" s="118">
        <f t="shared" si="3"/>
        <v>2019</v>
      </c>
      <c r="G42" s="118">
        <f t="shared" si="3"/>
        <v>2020</v>
      </c>
      <c r="H42" s="118">
        <f t="shared" si="3"/>
        <v>2021</v>
      </c>
      <c r="I42" s="118">
        <f t="shared" si="3"/>
        <v>2022</v>
      </c>
      <c r="J42" s="195">
        <f t="shared" si="3"/>
        <v>2023</v>
      </c>
    </row>
    <row r="43" spans="2:14">
      <c r="B43" t="s">
        <v>278</v>
      </c>
      <c r="D43" s="919"/>
      <c r="E43" s="920"/>
      <c r="F43" s="920"/>
      <c r="G43" s="1074">
        <f>(F39*0.75)+(G39*0.25)</f>
        <v>4.0000000000000001E-3</v>
      </c>
      <c r="H43" s="1074">
        <f t="shared" ref="H43:J43" si="4">(G39*0.75)+(H39*0.25)</f>
        <v>1.7000000000000001E-2</v>
      </c>
      <c r="I43" s="1074">
        <f t="shared" si="4"/>
        <v>2.1249999999999998E-2</v>
      </c>
      <c r="J43" s="1074">
        <f t="shared" si="4"/>
        <v>2.5750000000000002E-2</v>
      </c>
      <c r="K43" s="1470" t="s">
        <v>868</v>
      </c>
    </row>
    <row r="45" spans="2:14">
      <c r="B45" s="314" t="str">
        <f>"Selected Capitalisation rates for "&amp;'RFPR cover'!C5</f>
        <v>Selected Capitalisation rates for NGGT (TO)</v>
      </c>
      <c r="C45" s="270"/>
      <c r="D45" s="270"/>
      <c r="E45" s="270"/>
      <c r="F45" s="270"/>
      <c r="G45" s="270"/>
      <c r="H45" s="270"/>
      <c r="I45" s="270"/>
      <c r="J45" s="270"/>
      <c r="K45" s="270"/>
      <c r="L45" s="270"/>
      <c r="M45" s="283"/>
    </row>
    <row r="46" spans="2:14">
      <c r="B46" s="201"/>
      <c r="C46" s="42"/>
      <c r="D46" s="42"/>
      <c r="E46" s="42"/>
      <c r="F46" s="42"/>
      <c r="G46" s="42"/>
      <c r="H46" s="42"/>
      <c r="I46" s="42"/>
      <c r="J46" s="42"/>
      <c r="K46" s="42"/>
      <c r="L46" s="42"/>
      <c r="M46" s="202"/>
    </row>
    <row r="47" spans="2:14">
      <c r="B47" s="201"/>
      <c r="C47" s="313" t="s">
        <v>251</v>
      </c>
      <c r="D47" s="42"/>
      <c r="E47" s="42"/>
      <c r="F47" s="42"/>
      <c r="G47" s="42"/>
      <c r="H47" s="42"/>
      <c r="I47" s="42"/>
      <c r="J47" s="42"/>
      <c r="K47" s="42"/>
      <c r="L47" s="42"/>
      <c r="M47" s="202"/>
    </row>
    <row r="48" spans="2:14">
      <c r="B48" s="316" t="str">
        <f>INDEX($G$54:$G$57,MATCH(LEFT('RFPR cover'!$C$6,2),Data!$E$54:$E$57,0),0)</f>
        <v>Totex (non-'uncertainty rate')</v>
      </c>
      <c r="C48" s="312">
        <f>INDEX($F$73:$F$100,MATCH('RFPR cover'!$C$5,Data!$B$73:$B$100,0),0)</f>
        <v>0.64400000000000002</v>
      </c>
      <c r="D48" s="42"/>
      <c r="E48" s="42"/>
      <c r="F48" s="42"/>
      <c r="G48" s="42"/>
      <c r="H48" s="42"/>
      <c r="I48" s="42"/>
      <c r="J48" s="42"/>
      <c r="K48" s="42"/>
      <c r="L48" s="42"/>
      <c r="M48" s="202"/>
    </row>
    <row r="49" spans="2:20">
      <c r="B49" s="317"/>
      <c r="C49" s="42"/>
      <c r="D49" s="42"/>
      <c r="E49" s="42"/>
      <c r="F49" s="42"/>
      <c r="G49" s="42"/>
      <c r="H49" s="42"/>
      <c r="I49" s="42"/>
      <c r="J49" s="42"/>
      <c r="K49" s="42"/>
      <c r="L49" s="42"/>
      <c r="M49" s="202"/>
    </row>
    <row r="50" spans="2:20">
      <c r="B50" s="317"/>
      <c r="C50" s="90">
        <v>2014</v>
      </c>
      <c r="D50" s="91">
        <f t="shared" ref="D50:J50" si="5">C50+1</f>
        <v>2015</v>
      </c>
      <c r="E50" s="91">
        <f t="shared" si="5"/>
        <v>2016</v>
      </c>
      <c r="F50" s="91">
        <f t="shared" si="5"/>
        <v>2017</v>
      </c>
      <c r="G50" s="91">
        <f t="shared" si="5"/>
        <v>2018</v>
      </c>
      <c r="H50" s="91">
        <f t="shared" si="5"/>
        <v>2019</v>
      </c>
      <c r="I50" s="91">
        <f t="shared" si="5"/>
        <v>2020</v>
      </c>
      <c r="J50" s="91">
        <f t="shared" si="5"/>
        <v>2021</v>
      </c>
      <c r="K50" s="42"/>
      <c r="L50" s="42"/>
      <c r="M50" s="202"/>
    </row>
    <row r="51" spans="2:20">
      <c r="B51" s="316" t="str">
        <f>INDEX($J$54:$J$57,MATCH(LEFT('RFPR cover'!$C$6,2),Data!$E$54:$E$57,0),0)</f>
        <v>Uncertainty rate</v>
      </c>
      <c r="C51" s="318">
        <f>IFERROR(INDEX(C$106:C$115,MATCH('RFPR cover'!$C$5,Data!$B$106:$B$115,0),0),0)</f>
        <v>0.9</v>
      </c>
      <c r="D51" s="300">
        <f>IFERROR(INDEX(D$106:D$115,MATCH('RFPR cover'!$C$5,Data!$B$106:$B$115,0),0),0)</f>
        <v>0.9</v>
      </c>
      <c r="E51" s="300">
        <f>IFERROR(INDEX(E$106:E$115,MATCH('RFPR cover'!$C$5,Data!$B$106:$B$115,0),0),0)</f>
        <v>0.9</v>
      </c>
      <c r="F51" s="300">
        <f>IFERROR(INDEX(F$106:F$115,MATCH('RFPR cover'!$C$5,Data!$B$106:$B$115,0),0),0)</f>
        <v>0.9</v>
      </c>
      <c r="G51" s="300">
        <f>IFERROR(INDEX(G$106:G$115,MATCH('RFPR cover'!$C$5,Data!$B$106:$B$115,0),0),0)</f>
        <v>0.9</v>
      </c>
      <c r="H51" s="300">
        <f>IFERROR(INDEX(H$106:H$115,MATCH('RFPR cover'!$C$5,Data!$B$106:$B$115,0),0),0)</f>
        <v>0.9</v>
      </c>
      <c r="I51" s="300">
        <f>IFERROR(INDEX(I$106:I$115,MATCH('RFPR cover'!$C$5,Data!$B$106:$B$115,0),0),0)</f>
        <v>0.9</v>
      </c>
      <c r="J51" s="300">
        <f>IFERROR(INDEX(J$106:J$115,MATCH('RFPR cover'!$C$5,Data!$B$106:$B$115,0),0),0)</f>
        <v>0.9</v>
      </c>
      <c r="K51" s="42"/>
      <c r="L51" s="42"/>
      <c r="M51" s="202"/>
    </row>
    <row r="52" spans="2:20">
      <c r="B52" s="294"/>
      <c r="C52" s="295"/>
      <c r="D52" s="295"/>
      <c r="E52" s="295"/>
      <c r="F52" s="295"/>
      <c r="G52" s="295"/>
      <c r="H52" s="295"/>
      <c r="I52" s="295"/>
      <c r="J52" s="295"/>
      <c r="K52" s="295"/>
      <c r="L52" s="295"/>
      <c r="M52" s="296"/>
    </row>
    <row r="53" spans="2:20">
      <c r="B53" s="42"/>
      <c r="C53" s="42"/>
      <c r="D53" s="42"/>
      <c r="E53" s="42"/>
      <c r="F53" s="42"/>
      <c r="G53" s="42"/>
      <c r="H53" s="42"/>
      <c r="I53" s="42"/>
      <c r="J53" s="42"/>
      <c r="K53" s="42"/>
    </row>
    <row r="54" spans="2:20">
      <c r="B54" s="304"/>
      <c r="C54" s="304"/>
      <c r="E54" s="301" t="s">
        <v>171</v>
      </c>
      <c r="F54" s="326" t="s">
        <v>158</v>
      </c>
      <c r="G54" s="1644" t="s">
        <v>252</v>
      </c>
      <c r="H54" s="1645"/>
      <c r="I54" s="1646"/>
      <c r="J54" s="1653" t="s">
        <v>254</v>
      </c>
      <c r="K54" s="1654"/>
    </row>
    <row r="55" spans="2:20">
      <c r="B55" s="304"/>
      <c r="C55" s="304"/>
      <c r="E55" s="302" t="s">
        <v>173</v>
      </c>
      <c r="F55" s="327" t="s">
        <v>183</v>
      </c>
      <c r="G55" s="1647" t="s">
        <v>252</v>
      </c>
      <c r="H55" s="1648"/>
      <c r="I55" s="1649"/>
      <c r="J55" s="1655" t="s">
        <v>254</v>
      </c>
      <c r="K55" s="1656"/>
    </row>
    <row r="56" spans="2:20">
      <c r="B56" s="304"/>
      <c r="C56" s="304"/>
      <c r="E56" s="302" t="s">
        <v>172</v>
      </c>
      <c r="F56" s="327" t="s">
        <v>183</v>
      </c>
      <c r="G56" s="1647" t="s">
        <v>243</v>
      </c>
      <c r="H56" s="1648"/>
      <c r="I56" s="1649"/>
      <c r="J56" s="1655" t="s">
        <v>244</v>
      </c>
      <c r="K56" s="1656"/>
    </row>
    <row r="57" spans="2:20">
      <c r="B57" s="304"/>
      <c r="C57" s="304"/>
      <c r="E57" s="303" t="s">
        <v>174</v>
      </c>
      <c r="F57" s="328" t="s">
        <v>183</v>
      </c>
      <c r="G57" s="1650" t="s">
        <v>253</v>
      </c>
      <c r="H57" s="1651"/>
      <c r="I57" s="1652"/>
      <c r="J57" s="1657" t="s">
        <v>255</v>
      </c>
      <c r="K57" s="1658"/>
    </row>
    <row r="58" spans="2:20">
      <c r="B58" s="304"/>
      <c r="C58" s="304"/>
      <c r="E58" s="304"/>
      <c r="F58" s="774"/>
      <c r="G58" s="775"/>
      <c r="H58" s="775"/>
      <c r="I58" s="775"/>
      <c r="J58" s="776"/>
      <c r="K58" s="776"/>
    </row>
    <row r="59" spans="2:20">
      <c r="B59" s="777"/>
      <c r="C59" s="777"/>
      <c r="D59" s="217"/>
      <c r="E59" s="777"/>
      <c r="F59" s="778"/>
      <c r="G59" s="779"/>
      <c r="H59" s="779"/>
      <c r="I59" s="779"/>
      <c r="J59" s="780"/>
      <c r="K59" s="780"/>
      <c r="L59" s="217"/>
      <c r="M59" s="217"/>
      <c r="N59" s="217"/>
      <c r="O59" s="217"/>
      <c r="P59" s="217"/>
      <c r="Q59" s="217"/>
      <c r="R59" s="217"/>
      <c r="S59" s="217"/>
      <c r="T59" s="217"/>
    </row>
    <row r="60" spans="2:20" s="31" customFormat="1">
      <c r="B60" s="730"/>
      <c r="C60" s="730"/>
      <c r="E60" s="730"/>
      <c r="F60" s="781"/>
      <c r="G60" s="782"/>
      <c r="H60" s="782"/>
      <c r="I60" s="782"/>
      <c r="J60" s="783"/>
      <c r="K60" s="783"/>
    </row>
    <row r="61" spans="2:20">
      <c r="B61" s="773" t="s">
        <v>616</v>
      </c>
      <c r="C61" s="1425" t="s">
        <v>831</v>
      </c>
      <c r="I61" s="66"/>
    </row>
    <row r="62" spans="2:20">
      <c r="C62" s="117">
        <v>2014</v>
      </c>
      <c r="D62" s="118">
        <f t="shared" ref="D62:L62" si="6">C62+1</f>
        <v>2015</v>
      </c>
      <c r="E62" s="118">
        <f t="shared" si="6"/>
        <v>2016</v>
      </c>
      <c r="F62" s="118">
        <f t="shared" si="6"/>
        <v>2017</v>
      </c>
      <c r="G62" s="118">
        <f t="shared" si="6"/>
        <v>2018</v>
      </c>
      <c r="H62" s="118">
        <f t="shared" si="6"/>
        <v>2019</v>
      </c>
      <c r="I62" s="118">
        <f t="shared" si="6"/>
        <v>2020</v>
      </c>
      <c r="J62" s="118">
        <f t="shared" si="6"/>
        <v>2021</v>
      </c>
      <c r="K62" s="118">
        <f t="shared" si="6"/>
        <v>2022</v>
      </c>
      <c r="L62" s="195">
        <f t="shared" si="6"/>
        <v>2023</v>
      </c>
    </row>
    <row r="63" spans="2:20">
      <c r="B63" s="771" t="s">
        <v>614</v>
      </c>
      <c r="C63" s="915"/>
      <c r="D63" s="916"/>
      <c r="E63" s="769">
        <v>2.5499999999999998E-2</v>
      </c>
      <c r="F63" s="769">
        <v>2.3799999999999998E-2</v>
      </c>
      <c r="G63" s="769">
        <v>2.2200000000000001E-2</v>
      </c>
      <c r="H63" s="769">
        <v>1.9099999999999999E-2</v>
      </c>
      <c r="I63" s="769">
        <v>1.5800000000000002E-2</v>
      </c>
      <c r="J63" s="769">
        <v>1.09E-2</v>
      </c>
      <c r="K63" s="769">
        <v>1.09E-2</v>
      </c>
      <c r="L63" s="770">
        <v>1.09E-2</v>
      </c>
    </row>
    <row r="64" spans="2:20">
      <c r="B64" s="772" t="s">
        <v>601</v>
      </c>
      <c r="C64" s="903"/>
      <c r="D64" s="904"/>
      <c r="E64" s="732">
        <v>2.5499999999999998E-2</v>
      </c>
      <c r="F64" s="732">
        <v>2.4199999999999999E-2</v>
      </c>
      <c r="G64" s="732">
        <v>2.29E-2</v>
      </c>
      <c r="H64" s="732">
        <v>2.0899999999999998E-2</v>
      </c>
      <c r="I64" s="732">
        <v>1.9400000000000001E-2</v>
      </c>
      <c r="J64" s="732">
        <v>1.78E-2</v>
      </c>
      <c r="K64" s="732">
        <v>1.78E-2</v>
      </c>
      <c r="L64" s="733">
        <v>1.78E-2</v>
      </c>
    </row>
    <row r="65" spans="1:20">
      <c r="B65" s="772" t="s">
        <v>62</v>
      </c>
      <c r="C65" s="731">
        <v>2.92E-2</v>
      </c>
      <c r="D65" s="732">
        <v>2.5000000000000001E-2</v>
      </c>
      <c r="E65" s="732">
        <v>2.1499999999999998E-2</v>
      </c>
      <c r="F65" s="732">
        <v>1.7899999999999999E-2</v>
      </c>
      <c r="G65" s="732">
        <v>1.5100000000000001E-2</v>
      </c>
      <c r="H65" s="732">
        <v>1.1599999999999999E-2</v>
      </c>
      <c r="I65" s="732">
        <v>1.0200000000000001E-2</v>
      </c>
      <c r="J65" s="732">
        <v>1.01E-2</v>
      </c>
      <c r="K65" s="917"/>
      <c r="L65" s="918"/>
    </row>
    <row r="66" spans="1:20">
      <c r="B66" s="772" t="s">
        <v>615</v>
      </c>
      <c r="C66" s="731">
        <v>2.92E-2</v>
      </c>
      <c r="D66" s="732">
        <v>2.7199999999999998E-2</v>
      </c>
      <c r="E66" s="732">
        <v>2.5499999999999998E-2</v>
      </c>
      <c r="F66" s="732">
        <v>2.3800000000000002E-2</v>
      </c>
      <c r="G66" s="732">
        <v>2.2200000000000001E-2</v>
      </c>
      <c r="H66" s="732">
        <v>1.9099999999999999E-2</v>
      </c>
      <c r="I66" s="732">
        <v>1.5800000000000002E-2</v>
      </c>
      <c r="J66" s="1471">
        <v>1.09E-2</v>
      </c>
      <c r="K66" s="917"/>
      <c r="L66" s="918"/>
      <c r="M66" s="1469" t="s">
        <v>869</v>
      </c>
    </row>
    <row r="67" spans="1:20">
      <c r="B67" s="772" t="s">
        <v>172</v>
      </c>
      <c r="C67" s="731">
        <v>2.92E-2</v>
      </c>
      <c r="D67" s="732">
        <v>2.7199999999999998E-2</v>
      </c>
      <c r="E67" s="732">
        <v>2.5499999999999998E-2</v>
      </c>
      <c r="F67" s="732">
        <v>2.3800000000000002E-2</v>
      </c>
      <c r="G67" s="732">
        <v>2.2200000000000001E-2</v>
      </c>
      <c r="H67" s="732">
        <v>1.9099999999999999E-2</v>
      </c>
      <c r="I67" s="732">
        <v>1.5800000000000002E-2</v>
      </c>
      <c r="J67" s="732">
        <v>1.5800000000000002E-2</v>
      </c>
      <c r="K67" s="917"/>
      <c r="L67" s="918"/>
    </row>
    <row r="68" spans="1:20">
      <c r="B68" s="772" t="s">
        <v>174</v>
      </c>
      <c r="C68" s="731">
        <v>2.92E-2</v>
      </c>
      <c r="D68" s="732">
        <v>2.7199999999999998E-2</v>
      </c>
      <c r="E68" s="732">
        <v>2.5499999999999998E-2</v>
      </c>
      <c r="F68" s="732">
        <v>2.3800000000000002E-2</v>
      </c>
      <c r="G68" s="732">
        <v>2.2200000000000001E-2</v>
      </c>
      <c r="H68" s="732">
        <v>1.9099999999999999E-2</v>
      </c>
      <c r="I68" s="732">
        <v>1.5800000000000002E-2</v>
      </c>
      <c r="J68" s="1471">
        <v>1.09E-2</v>
      </c>
      <c r="K68" s="917"/>
      <c r="L68" s="918"/>
      <c r="M68" s="1469" t="s">
        <v>869</v>
      </c>
    </row>
    <row r="69" spans="1:20">
      <c r="I69" s="66"/>
    </row>
    <row r="70" spans="1:20">
      <c r="H70" s="66"/>
      <c r="K70" s="42"/>
      <c r="L70" s="42"/>
      <c r="M70" s="42"/>
      <c r="N70" s="42"/>
      <c r="O70" s="42"/>
      <c r="P70" s="42"/>
      <c r="Q70" s="42"/>
      <c r="R70" s="42"/>
      <c r="S70" s="42"/>
      <c r="T70" s="42"/>
    </row>
    <row r="71" spans="1:20" ht="38.25">
      <c r="B71" s="22"/>
      <c r="C71" s="73" t="s">
        <v>250</v>
      </c>
      <c r="D71" s="74" t="s">
        <v>211</v>
      </c>
      <c r="E71" s="74" t="s">
        <v>73</v>
      </c>
      <c r="F71" s="74" t="s">
        <v>273</v>
      </c>
      <c r="G71" s="74" t="s">
        <v>117</v>
      </c>
      <c r="H71" s="75" t="s">
        <v>185</v>
      </c>
      <c r="I71" s="325" t="s">
        <v>268</v>
      </c>
      <c r="J71" s="325" t="s">
        <v>766</v>
      </c>
      <c r="K71" s="1641" t="s">
        <v>610</v>
      </c>
      <c r="L71" s="1642"/>
      <c r="M71" s="1642"/>
      <c r="N71" s="1642"/>
      <c r="O71" s="1642"/>
      <c r="P71" s="1642"/>
      <c r="Q71" s="1642"/>
      <c r="R71" s="1642"/>
      <c r="S71" s="1642"/>
      <c r="T71" s="1643"/>
    </row>
    <row r="72" spans="1:20">
      <c r="A72" s="329" t="s">
        <v>188</v>
      </c>
      <c r="B72" s="67" t="s">
        <v>70</v>
      </c>
      <c r="C72" s="305"/>
      <c r="D72" s="69"/>
      <c r="E72" s="68"/>
      <c r="F72" s="68"/>
      <c r="G72" s="69"/>
      <c r="H72" s="70"/>
      <c r="I72" s="70"/>
      <c r="J72" s="753"/>
      <c r="K72" s="754">
        <v>2014</v>
      </c>
      <c r="L72" s="755">
        <f t="shared" ref="L72:T72" si="7">K72+1</f>
        <v>2015</v>
      </c>
      <c r="M72" s="755">
        <f t="shared" si="7"/>
        <v>2016</v>
      </c>
      <c r="N72" s="755">
        <f t="shared" si="7"/>
        <v>2017</v>
      </c>
      <c r="O72" s="755">
        <f t="shared" si="7"/>
        <v>2018</v>
      </c>
      <c r="P72" s="755">
        <f t="shared" si="7"/>
        <v>2019</v>
      </c>
      <c r="Q72" s="755">
        <f t="shared" si="7"/>
        <v>2020</v>
      </c>
      <c r="R72" s="755">
        <f t="shared" si="7"/>
        <v>2021</v>
      </c>
      <c r="S72" s="755">
        <f t="shared" si="7"/>
        <v>2022</v>
      </c>
      <c r="T72" s="756">
        <f t="shared" si="7"/>
        <v>2023</v>
      </c>
    </row>
    <row r="73" spans="1:20">
      <c r="A73" s="59" t="s">
        <v>171</v>
      </c>
      <c r="B73" s="71" t="s">
        <v>44</v>
      </c>
      <c r="C73" s="306">
        <v>0.06</v>
      </c>
      <c r="D73" s="307">
        <v>0.58109999999999995</v>
      </c>
      <c r="E73" s="308">
        <v>0.65</v>
      </c>
      <c r="F73" s="308">
        <v>0.68</v>
      </c>
      <c r="G73" s="335">
        <v>2016</v>
      </c>
      <c r="H73" s="336" t="str">
        <f t="shared" ref="H73:H97" si="8">VLOOKUP($A73,$E$54:$F$57,2,FALSE)</f>
        <v>£m 12/13</v>
      </c>
      <c r="I73" s="336" t="s">
        <v>269</v>
      </c>
      <c r="J73" s="753" t="s">
        <v>767</v>
      </c>
      <c r="K73" s="903"/>
      <c r="L73" s="904"/>
      <c r="M73" s="764">
        <f t="shared" ref="M73:M82" si="9">E$64</f>
        <v>2.5499999999999998E-2</v>
      </c>
      <c r="N73" s="764">
        <f t="shared" ref="N73:N82" si="10">F$64</f>
        <v>2.4199999999999999E-2</v>
      </c>
      <c r="O73" s="764">
        <f t="shared" ref="O73:O82" si="11">G$64</f>
        <v>2.29E-2</v>
      </c>
      <c r="P73" s="764">
        <f t="shared" ref="P73:P82" si="12">H$64</f>
        <v>2.0899999999999998E-2</v>
      </c>
      <c r="Q73" s="764">
        <f t="shared" ref="Q73:Q82" si="13">I$64</f>
        <v>1.9400000000000001E-2</v>
      </c>
      <c r="R73" s="764">
        <f t="shared" ref="R73:R82" si="14">J$64</f>
        <v>1.78E-2</v>
      </c>
      <c r="S73" s="764">
        <f t="shared" ref="S73:S82" si="15">K$64</f>
        <v>1.78E-2</v>
      </c>
      <c r="T73" s="768">
        <f t="shared" ref="T73:T82" si="16">L$64</f>
        <v>1.78E-2</v>
      </c>
    </row>
    <row r="74" spans="1:20">
      <c r="A74" s="59" t="s">
        <v>171</v>
      </c>
      <c r="B74" s="71" t="s">
        <v>45</v>
      </c>
      <c r="C74" s="306">
        <v>0.06</v>
      </c>
      <c r="D74" s="307">
        <v>0.55843703457782867</v>
      </c>
      <c r="E74" s="308">
        <v>0.65</v>
      </c>
      <c r="F74" s="308">
        <v>0.7</v>
      </c>
      <c r="G74" s="335">
        <v>2016</v>
      </c>
      <c r="H74" s="336" t="str">
        <f t="shared" si="8"/>
        <v>£m 12/13</v>
      </c>
      <c r="I74" s="336" t="s">
        <v>269</v>
      </c>
      <c r="J74" s="753" t="s">
        <v>767</v>
      </c>
      <c r="K74" s="903"/>
      <c r="L74" s="904"/>
      <c r="M74" s="764">
        <f t="shared" si="9"/>
        <v>2.5499999999999998E-2</v>
      </c>
      <c r="N74" s="764">
        <f t="shared" si="10"/>
        <v>2.4199999999999999E-2</v>
      </c>
      <c r="O74" s="764">
        <f t="shared" si="11"/>
        <v>2.29E-2</v>
      </c>
      <c r="P74" s="764">
        <f t="shared" si="12"/>
        <v>2.0899999999999998E-2</v>
      </c>
      <c r="Q74" s="764">
        <f t="shared" si="13"/>
        <v>1.9400000000000001E-2</v>
      </c>
      <c r="R74" s="764">
        <f t="shared" si="14"/>
        <v>1.78E-2</v>
      </c>
      <c r="S74" s="764">
        <f t="shared" si="15"/>
        <v>1.78E-2</v>
      </c>
      <c r="T74" s="768">
        <f t="shared" si="16"/>
        <v>1.78E-2</v>
      </c>
    </row>
    <row r="75" spans="1:20">
      <c r="A75" s="59" t="s">
        <v>171</v>
      </c>
      <c r="B75" s="71" t="s">
        <v>74</v>
      </c>
      <c r="C75" s="306">
        <v>0.06</v>
      </c>
      <c r="D75" s="307">
        <v>0.55843703457782867</v>
      </c>
      <c r="E75" s="308">
        <v>0.65</v>
      </c>
      <c r="F75" s="308">
        <v>0.72</v>
      </c>
      <c r="G75" s="335">
        <v>2016</v>
      </c>
      <c r="H75" s="336" t="str">
        <f t="shared" si="8"/>
        <v>£m 12/13</v>
      </c>
      <c r="I75" s="336" t="s">
        <v>269</v>
      </c>
      <c r="J75" s="753" t="s">
        <v>767</v>
      </c>
      <c r="K75" s="903"/>
      <c r="L75" s="904"/>
      <c r="M75" s="764">
        <f t="shared" si="9"/>
        <v>2.5499999999999998E-2</v>
      </c>
      <c r="N75" s="764">
        <f t="shared" si="10"/>
        <v>2.4199999999999999E-2</v>
      </c>
      <c r="O75" s="764">
        <f t="shared" si="11"/>
        <v>2.29E-2</v>
      </c>
      <c r="P75" s="764">
        <f t="shared" si="12"/>
        <v>2.0899999999999998E-2</v>
      </c>
      <c r="Q75" s="764">
        <f t="shared" si="13"/>
        <v>1.9400000000000001E-2</v>
      </c>
      <c r="R75" s="764">
        <f t="shared" si="14"/>
        <v>1.78E-2</v>
      </c>
      <c r="S75" s="764">
        <f t="shared" si="15"/>
        <v>1.78E-2</v>
      </c>
      <c r="T75" s="768">
        <f t="shared" si="16"/>
        <v>1.78E-2</v>
      </c>
    </row>
    <row r="76" spans="1:20">
      <c r="A76" s="59" t="s">
        <v>171</v>
      </c>
      <c r="B76" s="71" t="s">
        <v>60</v>
      </c>
      <c r="C76" s="306">
        <v>0.06</v>
      </c>
      <c r="D76" s="307">
        <v>0.53280000000000005</v>
      </c>
      <c r="E76" s="308">
        <v>0.65</v>
      </c>
      <c r="F76" s="308">
        <v>0.68</v>
      </c>
      <c r="G76" s="335">
        <v>2016</v>
      </c>
      <c r="H76" s="336" t="str">
        <f t="shared" si="8"/>
        <v>£m 12/13</v>
      </c>
      <c r="I76" s="336" t="s">
        <v>269</v>
      </c>
      <c r="J76" s="753" t="s">
        <v>767</v>
      </c>
      <c r="K76" s="903"/>
      <c r="L76" s="904"/>
      <c r="M76" s="764">
        <f t="shared" si="9"/>
        <v>2.5499999999999998E-2</v>
      </c>
      <c r="N76" s="764">
        <f t="shared" si="10"/>
        <v>2.4199999999999999E-2</v>
      </c>
      <c r="O76" s="764">
        <f t="shared" si="11"/>
        <v>2.29E-2</v>
      </c>
      <c r="P76" s="764">
        <f t="shared" si="12"/>
        <v>2.0899999999999998E-2</v>
      </c>
      <c r="Q76" s="764">
        <f t="shared" si="13"/>
        <v>1.9400000000000001E-2</v>
      </c>
      <c r="R76" s="764">
        <f t="shared" si="14"/>
        <v>1.78E-2</v>
      </c>
      <c r="S76" s="764">
        <f t="shared" si="15"/>
        <v>1.78E-2</v>
      </c>
      <c r="T76" s="768">
        <f t="shared" si="16"/>
        <v>1.78E-2</v>
      </c>
    </row>
    <row r="77" spans="1:20">
      <c r="A77" s="59" t="s">
        <v>171</v>
      </c>
      <c r="B77" s="71" t="s">
        <v>58</v>
      </c>
      <c r="C77" s="306">
        <v>0.06</v>
      </c>
      <c r="D77" s="307">
        <v>0.53280000000000005</v>
      </c>
      <c r="E77" s="308">
        <v>0.65</v>
      </c>
      <c r="F77" s="308">
        <v>0.68</v>
      </c>
      <c r="G77" s="335">
        <v>2016</v>
      </c>
      <c r="H77" s="336" t="str">
        <f t="shared" si="8"/>
        <v>£m 12/13</v>
      </c>
      <c r="I77" s="336" t="s">
        <v>269</v>
      </c>
      <c r="J77" s="753" t="s">
        <v>767</v>
      </c>
      <c r="K77" s="903"/>
      <c r="L77" s="904"/>
      <c r="M77" s="764">
        <f t="shared" si="9"/>
        <v>2.5499999999999998E-2</v>
      </c>
      <c r="N77" s="764">
        <f t="shared" si="10"/>
        <v>2.4199999999999999E-2</v>
      </c>
      <c r="O77" s="764">
        <f t="shared" si="11"/>
        <v>2.29E-2</v>
      </c>
      <c r="P77" s="764">
        <f t="shared" si="12"/>
        <v>2.0899999999999998E-2</v>
      </c>
      <c r="Q77" s="764">
        <f t="shared" si="13"/>
        <v>1.9400000000000001E-2</v>
      </c>
      <c r="R77" s="764">
        <f t="shared" si="14"/>
        <v>1.78E-2</v>
      </c>
      <c r="S77" s="764">
        <f t="shared" si="15"/>
        <v>1.78E-2</v>
      </c>
      <c r="T77" s="768">
        <f t="shared" si="16"/>
        <v>1.78E-2</v>
      </c>
    </row>
    <row r="78" spans="1:20">
      <c r="A78" s="59" t="s">
        <v>171</v>
      </c>
      <c r="B78" s="71" t="s">
        <v>59</v>
      </c>
      <c r="C78" s="306">
        <v>0.06</v>
      </c>
      <c r="D78" s="307">
        <v>0.53280000000000005</v>
      </c>
      <c r="E78" s="308">
        <v>0.65</v>
      </c>
      <c r="F78" s="308">
        <v>0.68</v>
      </c>
      <c r="G78" s="335">
        <v>2016</v>
      </c>
      <c r="H78" s="336" t="str">
        <f t="shared" si="8"/>
        <v>£m 12/13</v>
      </c>
      <c r="I78" s="336" t="s">
        <v>269</v>
      </c>
      <c r="J78" s="753" t="s">
        <v>767</v>
      </c>
      <c r="K78" s="903"/>
      <c r="L78" s="904"/>
      <c r="M78" s="764">
        <f t="shared" si="9"/>
        <v>2.5499999999999998E-2</v>
      </c>
      <c r="N78" s="764">
        <f t="shared" si="10"/>
        <v>2.4199999999999999E-2</v>
      </c>
      <c r="O78" s="764">
        <f t="shared" si="11"/>
        <v>2.29E-2</v>
      </c>
      <c r="P78" s="764">
        <f t="shared" si="12"/>
        <v>2.0899999999999998E-2</v>
      </c>
      <c r="Q78" s="764">
        <f t="shared" si="13"/>
        <v>1.9400000000000001E-2</v>
      </c>
      <c r="R78" s="764">
        <f t="shared" si="14"/>
        <v>1.78E-2</v>
      </c>
      <c r="S78" s="764">
        <f t="shared" si="15"/>
        <v>1.78E-2</v>
      </c>
      <c r="T78" s="768">
        <f t="shared" si="16"/>
        <v>1.78E-2</v>
      </c>
    </row>
    <row r="79" spans="1:20">
      <c r="A79" s="59" t="s">
        <v>171</v>
      </c>
      <c r="B79" s="71" t="s">
        <v>46</v>
      </c>
      <c r="C79" s="306">
        <v>0.06</v>
      </c>
      <c r="D79" s="307">
        <v>0.53500000000000003</v>
      </c>
      <c r="E79" s="308">
        <v>0.65</v>
      </c>
      <c r="F79" s="308">
        <v>0.8</v>
      </c>
      <c r="G79" s="335">
        <v>2016</v>
      </c>
      <c r="H79" s="336" t="str">
        <f t="shared" si="8"/>
        <v>£m 12/13</v>
      </c>
      <c r="I79" s="336" t="s">
        <v>269</v>
      </c>
      <c r="J79" s="753" t="s">
        <v>767</v>
      </c>
      <c r="K79" s="903"/>
      <c r="L79" s="904"/>
      <c r="M79" s="764">
        <f t="shared" si="9"/>
        <v>2.5499999999999998E-2</v>
      </c>
      <c r="N79" s="764">
        <f t="shared" si="10"/>
        <v>2.4199999999999999E-2</v>
      </c>
      <c r="O79" s="764">
        <f t="shared" si="11"/>
        <v>2.29E-2</v>
      </c>
      <c r="P79" s="764">
        <f t="shared" si="12"/>
        <v>2.0899999999999998E-2</v>
      </c>
      <c r="Q79" s="764">
        <f t="shared" si="13"/>
        <v>1.9400000000000001E-2</v>
      </c>
      <c r="R79" s="764">
        <f t="shared" si="14"/>
        <v>1.78E-2</v>
      </c>
      <c r="S79" s="764">
        <f t="shared" si="15"/>
        <v>1.78E-2</v>
      </c>
      <c r="T79" s="768">
        <f t="shared" si="16"/>
        <v>1.78E-2</v>
      </c>
    </row>
    <row r="80" spans="1:20">
      <c r="A80" s="59" t="s">
        <v>171</v>
      </c>
      <c r="B80" s="71" t="s">
        <v>47</v>
      </c>
      <c r="C80" s="306">
        <v>0.06</v>
      </c>
      <c r="D80" s="307">
        <v>0.53500000000000003</v>
      </c>
      <c r="E80" s="308">
        <v>0.65</v>
      </c>
      <c r="F80" s="308">
        <v>0.8</v>
      </c>
      <c r="G80" s="335">
        <v>2016</v>
      </c>
      <c r="H80" s="336" t="str">
        <f t="shared" si="8"/>
        <v>£m 12/13</v>
      </c>
      <c r="I80" s="336" t="s">
        <v>269</v>
      </c>
      <c r="J80" s="753" t="s">
        <v>767</v>
      </c>
      <c r="K80" s="903"/>
      <c r="L80" s="904"/>
      <c r="M80" s="764">
        <f t="shared" si="9"/>
        <v>2.5499999999999998E-2</v>
      </c>
      <c r="N80" s="764">
        <f t="shared" si="10"/>
        <v>2.4199999999999999E-2</v>
      </c>
      <c r="O80" s="764">
        <f t="shared" si="11"/>
        <v>2.29E-2</v>
      </c>
      <c r="P80" s="764">
        <f t="shared" si="12"/>
        <v>2.0899999999999998E-2</v>
      </c>
      <c r="Q80" s="764">
        <f t="shared" si="13"/>
        <v>1.9400000000000001E-2</v>
      </c>
      <c r="R80" s="764">
        <f t="shared" si="14"/>
        <v>1.78E-2</v>
      </c>
      <c r="S80" s="764">
        <f t="shared" si="15"/>
        <v>1.78E-2</v>
      </c>
      <c r="T80" s="768">
        <f t="shared" si="16"/>
        <v>1.78E-2</v>
      </c>
    </row>
    <row r="81" spans="1:21">
      <c r="A81" s="59" t="s">
        <v>171</v>
      </c>
      <c r="B81" s="71" t="s">
        <v>48</v>
      </c>
      <c r="C81" s="306">
        <v>0.06</v>
      </c>
      <c r="D81" s="307">
        <v>0.56469999999999998</v>
      </c>
      <c r="E81" s="308">
        <v>0.65</v>
      </c>
      <c r="F81" s="308">
        <v>0.62</v>
      </c>
      <c r="G81" s="335">
        <v>2016</v>
      </c>
      <c r="H81" s="336" t="str">
        <f t="shared" si="8"/>
        <v>£m 12/13</v>
      </c>
      <c r="I81" s="336" t="s">
        <v>269</v>
      </c>
      <c r="J81" s="753" t="s">
        <v>767</v>
      </c>
      <c r="K81" s="903"/>
      <c r="L81" s="904"/>
      <c r="M81" s="764">
        <f t="shared" si="9"/>
        <v>2.5499999999999998E-2</v>
      </c>
      <c r="N81" s="764">
        <f t="shared" si="10"/>
        <v>2.4199999999999999E-2</v>
      </c>
      <c r="O81" s="764">
        <f t="shared" si="11"/>
        <v>2.29E-2</v>
      </c>
      <c r="P81" s="764">
        <f t="shared" si="12"/>
        <v>2.0899999999999998E-2</v>
      </c>
      <c r="Q81" s="764">
        <f t="shared" si="13"/>
        <v>1.9400000000000001E-2</v>
      </c>
      <c r="R81" s="764">
        <f t="shared" si="14"/>
        <v>1.78E-2</v>
      </c>
      <c r="S81" s="764">
        <f t="shared" si="15"/>
        <v>1.78E-2</v>
      </c>
      <c r="T81" s="768">
        <f t="shared" si="16"/>
        <v>1.78E-2</v>
      </c>
    </row>
    <row r="82" spans="1:21">
      <c r="A82" s="59" t="s">
        <v>171</v>
      </c>
      <c r="B82" s="71" t="s">
        <v>49</v>
      </c>
      <c r="C82" s="306">
        <v>0.06</v>
      </c>
      <c r="D82" s="307">
        <v>0.56469999999999998</v>
      </c>
      <c r="E82" s="308">
        <v>0.65</v>
      </c>
      <c r="F82" s="308">
        <v>0.7</v>
      </c>
      <c r="G82" s="335">
        <v>2016</v>
      </c>
      <c r="H82" s="336" t="str">
        <f t="shared" si="8"/>
        <v>£m 12/13</v>
      </c>
      <c r="I82" s="336" t="s">
        <v>269</v>
      </c>
      <c r="J82" s="753" t="s">
        <v>767</v>
      </c>
      <c r="K82" s="903"/>
      <c r="L82" s="904"/>
      <c r="M82" s="764">
        <f t="shared" si="9"/>
        <v>2.5499999999999998E-2</v>
      </c>
      <c r="N82" s="764">
        <f t="shared" si="10"/>
        <v>2.4199999999999999E-2</v>
      </c>
      <c r="O82" s="764">
        <f t="shared" si="11"/>
        <v>2.29E-2</v>
      </c>
      <c r="P82" s="764">
        <f t="shared" si="12"/>
        <v>2.0899999999999998E-2</v>
      </c>
      <c r="Q82" s="764">
        <f t="shared" si="13"/>
        <v>1.9400000000000001E-2</v>
      </c>
      <c r="R82" s="764">
        <f t="shared" si="14"/>
        <v>1.78E-2</v>
      </c>
      <c r="S82" s="764">
        <f t="shared" si="15"/>
        <v>1.78E-2</v>
      </c>
      <c r="T82" s="768">
        <f t="shared" si="16"/>
        <v>1.78E-2</v>
      </c>
    </row>
    <row r="83" spans="1:21">
      <c r="A83" s="59" t="s">
        <v>171</v>
      </c>
      <c r="B83" s="71" t="s">
        <v>245</v>
      </c>
      <c r="C83" s="306">
        <v>6.4000000000000001E-2</v>
      </c>
      <c r="D83" s="307">
        <v>0.7</v>
      </c>
      <c r="E83" s="308">
        <v>0.65</v>
      </c>
      <c r="F83" s="308">
        <v>0.8</v>
      </c>
      <c r="G83" s="335">
        <v>2016</v>
      </c>
      <c r="H83" s="336" t="str">
        <f t="shared" si="8"/>
        <v>£m 12/13</v>
      </c>
      <c r="I83" s="336" t="s">
        <v>270</v>
      </c>
      <c r="J83" s="753" t="s">
        <v>768</v>
      </c>
      <c r="K83" s="903"/>
      <c r="L83" s="904"/>
      <c r="M83" s="764">
        <f t="shared" ref="M83:T86" si="17">E$63</f>
        <v>2.5499999999999998E-2</v>
      </c>
      <c r="N83" s="764">
        <f t="shared" si="17"/>
        <v>2.3799999999999998E-2</v>
      </c>
      <c r="O83" s="764">
        <f t="shared" si="17"/>
        <v>2.2200000000000001E-2</v>
      </c>
      <c r="P83" s="764">
        <f t="shared" si="17"/>
        <v>1.9099999999999999E-2</v>
      </c>
      <c r="Q83" s="764">
        <f t="shared" si="17"/>
        <v>1.5800000000000002E-2</v>
      </c>
      <c r="R83" s="764">
        <f t="shared" si="17"/>
        <v>1.09E-2</v>
      </c>
      <c r="S83" s="764">
        <f t="shared" si="17"/>
        <v>1.09E-2</v>
      </c>
      <c r="T83" s="768">
        <f t="shared" si="17"/>
        <v>1.09E-2</v>
      </c>
    </row>
    <row r="84" spans="1:21">
      <c r="A84" s="59" t="s">
        <v>171</v>
      </c>
      <c r="B84" s="71" t="s">
        <v>246</v>
      </c>
      <c r="C84" s="306">
        <v>6.4000000000000001E-2</v>
      </c>
      <c r="D84" s="307">
        <v>0.7</v>
      </c>
      <c r="E84" s="308">
        <v>0.65</v>
      </c>
      <c r="F84" s="308">
        <v>0.8</v>
      </c>
      <c r="G84" s="335">
        <v>2016</v>
      </c>
      <c r="H84" s="336" t="str">
        <f t="shared" si="8"/>
        <v>£m 12/13</v>
      </c>
      <c r="I84" s="336" t="s">
        <v>270</v>
      </c>
      <c r="J84" s="753" t="s">
        <v>768</v>
      </c>
      <c r="K84" s="903"/>
      <c r="L84" s="904"/>
      <c r="M84" s="764">
        <f t="shared" si="17"/>
        <v>2.5499999999999998E-2</v>
      </c>
      <c r="N84" s="764">
        <f t="shared" si="17"/>
        <v>2.3799999999999998E-2</v>
      </c>
      <c r="O84" s="764">
        <f t="shared" si="17"/>
        <v>2.2200000000000001E-2</v>
      </c>
      <c r="P84" s="764">
        <f t="shared" si="17"/>
        <v>1.9099999999999999E-2</v>
      </c>
      <c r="Q84" s="764">
        <f t="shared" si="17"/>
        <v>1.5800000000000002E-2</v>
      </c>
      <c r="R84" s="764">
        <f t="shared" si="17"/>
        <v>1.09E-2</v>
      </c>
      <c r="S84" s="764">
        <f t="shared" si="17"/>
        <v>1.09E-2</v>
      </c>
      <c r="T84" s="768">
        <f t="shared" si="17"/>
        <v>1.09E-2</v>
      </c>
    </row>
    <row r="85" spans="1:21">
      <c r="A85" s="59" t="s">
        <v>171</v>
      </c>
      <c r="B85" s="71" t="s">
        <v>247</v>
      </c>
      <c r="C85" s="306">
        <v>6.4000000000000001E-2</v>
      </c>
      <c r="D85" s="307">
        <v>0.7</v>
      </c>
      <c r="E85" s="308">
        <v>0.65</v>
      </c>
      <c r="F85" s="308">
        <v>0.8</v>
      </c>
      <c r="G85" s="335">
        <v>2016</v>
      </c>
      <c r="H85" s="336" t="str">
        <f t="shared" si="8"/>
        <v>£m 12/13</v>
      </c>
      <c r="I85" s="336" t="s">
        <v>270</v>
      </c>
      <c r="J85" s="753" t="s">
        <v>768</v>
      </c>
      <c r="K85" s="903"/>
      <c r="L85" s="904"/>
      <c r="M85" s="764">
        <f t="shared" si="17"/>
        <v>2.5499999999999998E-2</v>
      </c>
      <c r="N85" s="764">
        <f t="shared" si="17"/>
        <v>2.3799999999999998E-2</v>
      </c>
      <c r="O85" s="764">
        <f t="shared" si="17"/>
        <v>2.2200000000000001E-2</v>
      </c>
      <c r="P85" s="764">
        <f t="shared" si="17"/>
        <v>1.9099999999999999E-2</v>
      </c>
      <c r="Q85" s="764">
        <f t="shared" si="17"/>
        <v>1.5800000000000002E-2</v>
      </c>
      <c r="R85" s="764">
        <f t="shared" si="17"/>
        <v>1.09E-2</v>
      </c>
      <c r="S85" s="764">
        <f t="shared" si="17"/>
        <v>1.09E-2</v>
      </c>
      <c r="T85" s="768">
        <f t="shared" si="17"/>
        <v>1.09E-2</v>
      </c>
    </row>
    <row r="86" spans="1:21">
      <c r="A86" s="59" t="s">
        <v>171</v>
      </c>
      <c r="B86" s="71" t="s">
        <v>248</v>
      </c>
      <c r="C86" s="306">
        <v>6.4000000000000001E-2</v>
      </c>
      <c r="D86" s="307">
        <v>0.7</v>
      </c>
      <c r="E86" s="308">
        <v>0.65</v>
      </c>
      <c r="F86" s="308">
        <v>0.8</v>
      </c>
      <c r="G86" s="335">
        <v>2016</v>
      </c>
      <c r="H86" s="336" t="str">
        <f t="shared" si="8"/>
        <v>£m 12/13</v>
      </c>
      <c r="I86" s="336" t="s">
        <v>270</v>
      </c>
      <c r="J86" s="753" t="s">
        <v>768</v>
      </c>
      <c r="K86" s="903"/>
      <c r="L86" s="904"/>
      <c r="M86" s="764">
        <f t="shared" si="17"/>
        <v>2.5499999999999998E-2</v>
      </c>
      <c r="N86" s="764">
        <f t="shared" si="17"/>
        <v>2.3799999999999998E-2</v>
      </c>
      <c r="O86" s="764">
        <f t="shared" si="17"/>
        <v>2.2200000000000001E-2</v>
      </c>
      <c r="P86" s="764">
        <f t="shared" si="17"/>
        <v>1.9099999999999999E-2</v>
      </c>
      <c r="Q86" s="764">
        <f t="shared" si="17"/>
        <v>1.5800000000000002E-2</v>
      </c>
      <c r="R86" s="764">
        <f t="shared" si="17"/>
        <v>1.09E-2</v>
      </c>
      <c r="S86" s="764">
        <f t="shared" si="17"/>
        <v>1.09E-2</v>
      </c>
      <c r="T86" s="768">
        <f t="shared" si="17"/>
        <v>1.09E-2</v>
      </c>
    </row>
    <row r="87" spans="1:21">
      <c r="A87" s="59" t="s">
        <v>172</v>
      </c>
      <c r="B87" s="71" t="s">
        <v>54</v>
      </c>
      <c r="C87" s="306">
        <v>6.7000000000000004E-2</v>
      </c>
      <c r="D87" s="307">
        <v>0.63039999999999996</v>
      </c>
      <c r="E87" s="308">
        <v>0.65</v>
      </c>
      <c r="F87" s="308">
        <v>0.26634501855794862</v>
      </c>
      <c r="G87" s="335">
        <v>2014</v>
      </c>
      <c r="H87" s="336" t="str">
        <f t="shared" si="8"/>
        <v>£m 09/10</v>
      </c>
      <c r="I87" s="336" t="s">
        <v>269</v>
      </c>
      <c r="J87" s="753" t="s">
        <v>768</v>
      </c>
      <c r="K87" s="766">
        <f t="shared" ref="K87:R94" si="18">C$67</f>
        <v>2.92E-2</v>
      </c>
      <c r="L87" s="764">
        <f t="shared" si="18"/>
        <v>2.7199999999999998E-2</v>
      </c>
      <c r="M87" s="764">
        <f t="shared" si="18"/>
        <v>2.5499999999999998E-2</v>
      </c>
      <c r="N87" s="764">
        <f t="shared" si="18"/>
        <v>2.3800000000000002E-2</v>
      </c>
      <c r="O87" s="764">
        <f t="shared" si="18"/>
        <v>2.2200000000000001E-2</v>
      </c>
      <c r="P87" s="764">
        <f t="shared" si="18"/>
        <v>1.9099999999999999E-2</v>
      </c>
      <c r="Q87" s="764">
        <f t="shared" si="18"/>
        <v>1.5800000000000002E-2</v>
      </c>
      <c r="R87" s="764">
        <f t="shared" si="18"/>
        <v>1.5800000000000002E-2</v>
      </c>
      <c r="S87" s="904"/>
      <c r="T87" s="905"/>
    </row>
    <row r="88" spans="1:21">
      <c r="A88" s="59" t="s">
        <v>172</v>
      </c>
      <c r="B88" s="71" t="s">
        <v>55</v>
      </c>
      <c r="C88" s="306">
        <v>6.7000000000000004E-2</v>
      </c>
      <c r="D88" s="307">
        <v>0.63039999999999996</v>
      </c>
      <c r="E88" s="308">
        <v>0.65</v>
      </c>
      <c r="F88" s="308">
        <v>0.23469337831705597</v>
      </c>
      <c r="G88" s="335">
        <v>2014</v>
      </c>
      <c r="H88" s="336" t="str">
        <f t="shared" si="8"/>
        <v>£m 09/10</v>
      </c>
      <c r="I88" s="336" t="s">
        <v>269</v>
      </c>
      <c r="J88" s="753" t="s">
        <v>768</v>
      </c>
      <c r="K88" s="766">
        <f t="shared" si="18"/>
        <v>2.92E-2</v>
      </c>
      <c r="L88" s="764">
        <f t="shared" si="18"/>
        <v>2.7199999999999998E-2</v>
      </c>
      <c r="M88" s="764">
        <f t="shared" si="18"/>
        <v>2.5499999999999998E-2</v>
      </c>
      <c r="N88" s="764">
        <f t="shared" si="18"/>
        <v>2.3800000000000002E-2</v>
      </c>
      <c r="O88" s="764">
        <f t="shared" si="18"/>
        <v>2.2200000000000001E-2</v>
      </c>
      <c r="P88" s="764">
        <f t="shared" si="18"/>
        <v>1.9099999999999999E-2</v>
      </c>
      <c r="Q88" s="764">
        <f t="shared" si="18"/>
        <v>1.5800000000000002E-2</v>
      </c>
      <c r="R88" s="764">
        <f t="shared" si="18"/>
        <v>1.5800000000000002E-2</v>
      </c>
      <c r="S88" s="904"/>
      <c r="T88" s="905"/>
    </row>
    <row r="89" spans="1:21">
      <c r="A89" s="59" t="s">
        <v>172</v>
      </c>
      <c r="B89" s="71" t="s">
        <v>56</v>
      </c>
      <c r="C89" s="306">
        <v>6.7000000000000004E-2</v>
      </c>
      <c r="D89" s="307">
        <v>0.63039999999999996</v>
      </c>
      <c r="E89" s="308">
        <v>0.65</v>
      </c>
      <c r="F89" s="308">
        <v>0.24946223864843597</v>
      </c>
      <c r="G89" s="335">
        <v>2014</v>
      </c>
      <c r="H89" s="336" t="str">
        <f t="shared" si="8"/>
        <v>£m 09/10</v>
      </c>
      <c r="I89" s="336" t="s">
        <v>269</v>
      </c>
      <c r="J89" s="753" t="s">
        <v>768</v>
      </c>
      <c r="K89" s="766">
        <f t="shared" si="18"/>
        <v>2.92E-2</v>
      </c>
      <c r="L89" s="764">
        <f t="shared" si="18"/>
        <v>2.7199999999999998E-2</v>
      </c>
      <c r="M89" s="764">
        <f t="shared" si="18"/>
        <v>2.5499999999999998E-2</v>
      </c>
      <c r="N89" s="764">
        <f t="shared" si="18"/>
        <v>2.3800000000000002E-2</v>
      </c>
      <c r="O89" s="764">
        <f t="shared" si="18"/>
        <v>2.2200000000000001E-2</v>
      </c>
      <c r="P89" s="764">
        <f t="shared" si="18"/>
        <v>1.9099999999999999E-2</v>
      </c>
      <c r="Q89" s="764">
        <f t="shared" si="18"/>
        <v>1.5800000000000002E-2</v>
      </c>
      <c r="R89" s="764">
        <f t="shared" si="18"/>
        <v>1.5800000000000002E-2</v>
      </c>
      <c r="S89" s="904"/>
      <c r="T89" s="905"/>
    </row>
    <row r="90" spans="1:21">
      <c r="A90" s="59" t="s">
        <v>172</v>
      </c>
      <c r="B90" s="71" t="s">
        <v>57</v>
      </c>
      <c r="C90" s="306">
        <v>6.7000000000000004E-2</v>
      </c>
      <c r="D90" s="307">
        <v>0.63039999999999996</v>
      </c>
      <c r="E90" s="308">
        <v>0.65</v>
      </c>
      <c r="F90" s="308">
        <v>0.26095352485819256</v>
      </c>
      <c r="G90" s="335">
        <v>2014</v>
      </c>
      <c r="H90" s="336" t="str">
        <f t="shared" si="8"/>
        <v>£m 09/10</v>
      </c>
      <c r="I90" s="336" t="s">
        <v>269</v>
      </c>
      <c r="J90" s="753" t="s">
        <v>768</v>
      </c>
      <c r="K90" s="766">
        <f t="shared" si="18"/>
        <v>2.92E-2</v>
      </c>
      <c r="L90" s="764">
        <f t="shared" si="18"/>
        <v>2.7199999999999998E-2</v>
      </c>
      <c r="M90" s="764">
        <f t="shared" si="18"/>
        <v>2.5499999999999998E-2</v>
      </c>
      <c r="N90" s="764">
        <f t="shared" si="18"/>
        <v>2.3800000000000002E-2</v>
      </c>
      <c r="O90" s="764">
        <f t="shared" si="18"/>
        <v>2.2200000000000001E-2</v>
      </c>
      <c r="P90" s="764">
        <f t="shared" si="18"/>
        <v>1.9099999999999999E-2</v>
      </c>
      <c r="Q90" s="764">
        <f t="shared" si="18"/>
        <v>1.5800000000000002E-2</v>
      </c>
      <c r="R90" s="764">
        <f t="shared" si="18"/>
        <v>1.5800000000000002E-2</v>
      </c>
      <c r="S90" s="904"/>
      <c r="T90" s="905"/>
    </row>
    <row r="91" spans="1:21">
      <c r="A91" s="59" t="s">
        <v>172</v>
      </c>
      <c r="B91" s="71" t="s">
        <v>51</v>
      </c>
      <c r="C91" s="306">
        <v>6.7000000000000004E-2</v>
      </c>
      <c r="D91" s="307">
        <v>0.63980000000000004</v>
      </c>
      <c r="E91" s="308">
        <v>0.65</v>
      </c>
      <c r="F91" s="308">
        <v>0.34984411379298247</v>
      </c>
      <c r="G91" s="335">
        <v>2014</v>
      </c>
      <c r="H91" s="336" t="str">
        <f t="shared" si="8"/>
        <v>£m 09/10</v>
      </c>
      <c r="I91" s="336" t="s">
        <v>269</v>
      </c>
      <c r="J91" s="753" t="s">
        <v>768</v>
      </c>
      <c r="K91" s="766">
        <f t="shared" si="18"/>
        <v>2.92E-2</v>
      </c>
      <c r="L91" s="764">
        <f t="shared" si="18"/>
        <v>2.7199999999999998E-2</v>
      </c>
      <c r="M91" s="764">
        <f t="shared" si="18"/>
        <v>2.5499999999999998E-2</v>
      </c>
      <c r="N91" s="764">
        <f t="shared" si="18"/>
        <v>2.3800000000000002E-2</v>
      </c>
      <c r="O91" s="764">
        <f t="shared" si="18"/>
        <v>2.2200000000000001E-2</v>
      </c>
      <c r="P91" s="764">
        <f t="shared" si="18"/>
        <v>1.9099999999999999E-2</v>
      </c>
      <c r="Q91" s="764">
        <f t="shared" si="18"/>
        <v>1.5800000000000002E-2</v>
      </c>
      <c r="R91" s="764">
        <f t="shared" si="18"/>
        <v>1.5800000000000002E-2</v>
      </c>
      <c r="S91" s="904"/>
      <c r="T91" s="905"/>
    </row>
    <row r="92" spans="1:21">
      <c r="A92" s="59" t="s">
        <v>172</v>
      </c>
      <c r="B92" s="71" t="s">
        <v>53</v>
      </c>
      <c r="C92" s="306">
        <v>6.7000000000000004E-2</v>
      </c>
      <c r="D92" s="307">
        <v>0.63729999999999998</v>
      </c>
      <c r="E92" s="308">
        <v>0.65</v>
      </c>
      <c r="F92" s="308">
        <v>0.35129049661183626</v>
      </c>
      <c r="G92" s="335">
        <v>2014</v>
      </c>
      <c r="H92" s="336" t="str">
        <f t="shared" si="8"/>
        <v>£m 09/10</v>
      </c>
      <c r="I92" s="336" t="s">
        <v>269</v>
      </c>
      <c r="J92" s="753" t="s">
        <v>768</v>
      </c>
      <c r="K92" s="766">
        <f t="shared" si="18"/>
        <v>2.92E-2</v>
      </c>
      <c r="L92" s="764">
        <f t="shared" si="18"/>
        <v>2.7199999999999998E-2</v>
      </c>
      <c r="M92" s="764">
        <f t="shared" si="18"/>
        <v>2.5499999999999998E-2</v>
      </c>
      <c r="N92" s="764">
        <f t="shared" si="18"/>
        <v>2.3800000000000002E-2</v>
      </c>
      <c r="O92" s="764">
        <f t="shared" si="18"/>
        <v>2.2200000000000001E-2</v>
      </c>
      <c r="P92" s="764">
        <f t="shared" si="18"/>
        <v>1.9099999999999999E-2</v>
      </c>
      <c r="Q92" s="764">
        <f t="shared" si="18"/>
        <v>1.5800000000000002E-2</v>
      </c>
      <c r="R92" s="764">
        <f t="shared" si="18"/>
        <v>1.5800000000000002E-2</v>
      </c>
      <c r="S92" s="904"/>
      <c r="T92" s="905"/>
    </row>
    <row r="93" spans="1:21">
      <c r="A93" s="59" t="s">
        <v>172</v>
      </c>
      <c r="B93" s="71" t="s">
        <v>52</v>
      </c>
      <c r="C93" s="306">
        <v>6.7000000000000004E-2</v>
      </c>
      <c r="D93" s="307">
        <v>0.63729999999999998</v>
      </c>
      <c r="E93" s="308">
        <v>0.65</v>
      </c>
      <c r="F93" s="308">
        <v>0.32230855902021693</v>
      </c>
      <c r="G93" s="335">
        <v>2014</v>
      </c>
      <c r="H93" s="336" t="str">
        <f t="shared" si="8"/>
        <v>£m 09/10</v>
      </c>
      <c r="I93" s="336" t="s">
        <v>269</v>
      </c>
      <c r="J93" s="753" t="s">
        <v>768</v>
      </c>
      <c r="K93" s="766">
        <f t="shared" si="18"/>
        <v>2.92E-2</v>
      </c>
      <c r="L93" s="764">
        <f t="shared" si="18"/>
        <v>2.7199999999999998E-2</v>
      </c>
      <c r="M93" s="764">
        <f t="shared" si="18"/>
        <v>2.5499999999999998E-2</v>
      </c>
      <c r="N93" s="764">
        <f t="shared" si="18"/>
        <v>2.3800000000000002E-2</v>
      </c>
      <c r="O93" s="764">
        <f t="shared" si="18"/>
        <v>2.2200000000000001E-2</v>
      </c>
      <c r="P93" s="764">
        <f t="shared" si="18"/>
        <v>1.9099999999999999E-2</v>
      </c>
      <c r="Q93" s="764">
        <f t="shared" si="18"/>
        <v>1.5800000000000002E-2</v>
      </c>
      <c r="R93" s="764">
        <f t="shared" si="18"/>
        <v>1.5800000000000002E-2</v>
      </c>
      <c r="S93" s="904"/>
      <c r="T93" s="905"/>
    </row>
    <row r="94" spans="1:21">
      <c r="A94" s="59" t="s">
        <v>172</v>
      </c>
      <c r="B94" s="71" t="s">
        <v>50</v>
      </c>
      <c r="C94" s="306">
        <v>6.7000000000000004E-2</v>
      </c>
      <c r="D94" s="307">
        <v>0.63170000000000004</v>
      </c>
      <c r="E94" s="308">
        <v>0.65</v>
      </c>
      <c r="F94" s="308">
        <v>0.35781904469402892</v>
      </c>
      <c r="G94" s="335">
        <v>2014</v>
      </c>
      <c r="H94" s="336" t="str">
        <f t="shared" si="8"/>
        <v>£m 09/10</v>
      </c>
      <c r="I94" s="336" t="s">
        <v>269</v>
      </c>
      <c r="J94" s="753" t="s">
        <v>768</v>
      </c>
      <c r="K94" s="766">
        <f t="shared" si="18"/>
        <v>2.92E-2</v>
      </c>
      <c r="L94" s="764">
        <f t="shared" si="18"/>
        <v>2.7199999999999998E-2</v>
      </c>
      <c r="M94" s="764">
        <f t="shared" si="18"/>
        <v>2.5499999999999998E-2</v>
      </c>
      <c r="N94" s="764">
        <f t="shared" si="18"/>
        <v>2.3800000000000002E-2</v>
      </c>
      <c r="O94" s="764">
        <f t="shared" si="18"/>
        <v>2.2200000000000001E-2</v>
      </c>
      <c r="P94" s="764">
        <f t="shared" si="18"/>
        <v>1.9099999999999999E-2</v>
      </c>
      <c r="Q94" s="764">
        <f t="shared" si="18"/>
        <v>1.5800000000000002E-2</v>
      </c>
      <c r="R94" s="764">
        <f t="shared" si="18"/>
        <v>1.5800000000000002E-2</v>
      </c>
      <c r="S94" s="904"/>
      <c r="T94" s="905"/>
    </row>
    <row r="95" spans="1:21">
      <c r="A95" s="59" t="s">
        <v>174</v>
      </c>
      <c r="B95" s="71" t="s">
        <v>114</v>
      </c>
      <c r="C95" s="306">
        <v>6.8000000000000005E-2</v>
      </c>
      <c r="D95" s="307">
        <v>0.44359999999999999</v>
      </c>
      <c r="E95" s="308">
        <v>0.625</v>
      </c>
      <c r="F95" s="308">
        <v>0.64400000000000002</v>
      </c>
      <c r="G95" s="335">
        <v>2014</v>
      </c>
      <c r="H95" s="336" t="str">
        <f t="shared" si="8"/>
        <v>£m 09/10</v>
      </c>
      <c r="I95" s="336" t="s">
        <v>269</v>
      </c>
      <c r="J95" s="753" t="s">
        <v>768</v>
      </c>
      <c r="K95" s="766">
        <f t="shared" ref="K95:R96" si="19">C$68</f>
        <v>2.92E-2</v>
      </c>
      <c r="L95" s="764">
        <f t="shared" si="19"/>
        <v>2.7199999999999998E-2</v>
      </c>
      <c r="M95" s="764">
        <f t="shared" si="19"/>
        <v>2.5499999999999998E-2</v>
      </c>
      <c r="N95" s="764">
        <f t="shared" si="19"/>
        <v>2.3800000000000002E-2</v>
      </c>
      <c r="O95" s="764">
        <f t="shared" si="19"/>
        <v>2.2200000000000001E-2</v>
      </c>
      <c r="P95" s="764">
        <f t="shared" si="19"/>
        <v>1.9099999999999999E-2</v>
      </c>
      <c r="Q95" s="764">
        <f t="shared" si="19"/>
        <v>1.5800000000000002E-2</v>
      </c>
      <c r="R95" s="1471">
        <f t="shared" si="19"/>
        <v>1.09E-2</v>
      </c>
      <c r="S95" s="904"/>
      <c r="T95" s="905"/>
      <c r="U95" s="1469" t="s">
        <v>869</v>
      </c>
    </row>
    <row r="96" spans="1:21">
      <c r="A96" s="59" t="s">
        <v>174</v>
      </c>
      <c r="B96" s="71" t="s">
        <v>115</v>
      </c>
      <c r="C96" s="306">
        <v>6.8000000000000005E-2</v>
      </c>
      <c r="D96" s="307">
        <v>0.44359999999999999</v>
      </c>
      <c r="E96" s="308">
        <v>0.625</v>
      </c>
      <c r="F96" s="308">
        <v>0.374</v>
      </c>
      <c r="G96" s="335">
        <v>2014</v>
      </c>
      <c r="H96" s="336" t="str">
        <f t="shared" si="8"/>
        <v>£m 09/10</v>
      </c>
      <c r="I96" s="336" t="s">
        <v>269</v>
      </c>
      <c r="J96" s="753" t="s">
        <v>768</v>
      </c>
      <c r="K96" s="766">
        <f t="shared" si="19"/>
        <v>2.92E-2</v>
      </c>
      <c r="L96" s="764">
        <f t="shared" si="19"/>
        <v>2.7199999999999998E-2</v>
      </c>
      <c r="M96" s="764">
        <f t="shared" si="19"/>
        <v>2.5499999999999998E-2</v>
      </c>
      <c r="N96" s="764">
        <f t="shared" si="19"/>
        <v>2.3800000000000002E-2</v>
      </c>
      <c r="O96" s="764">
        <f t="shared" si="19"/>
        <v>2.2200000000000001E-2</v>
      </c>
      <c r="P96" s="764">
        <f t="shared" si="19"/>
        <v>1.9099999999999999E-2</v>
      </c>
      <c r="Q96" s="764">
        <f t="shared" si="19"/>
        <v>1.5800000000000002E-2</v>
      </c>
      <c r="R96" s="1471">
        <f t="shared" si="19"/>
        <v>1.09E-2</v>
      </c>
      <c r="S96" s="904"/>
      <c r="T96" s="905"/>
      <c r="U96" s="1469" t="s">
        <v>869</v>
      </c>
    </row>
    <row r="97" spans="1:21">
      <c r="A97" s="59" t="s">
        <v>173</v>
      </c>
      <c r="B97" s="71" t="s">
        <v>112</v>
      </c>
      <c r="C97" s="306">
        <v>7.0000000000000007E-2</v>
      </c>
      <c r="D97" s="307">
        <v>0.46889999999999998</v>
      </c>
      <c r="E97" s="308">
        <v>0.6</v>
      </c>
      <c r="F97" s="308">
        <v>0.85</v>
      </c>
      <c r="G97" s="335">
        <v>2014</v>
      </c>
      <c r="H97" s="336" t="str">
        <f t="shared" si="8"/>
        <v>£m 09/10</v>
      </c>
      <c r="I97" s="336" t="s">
        <v>269</v>
      </c>
      <c r="J97" s="753" t="s">
        <v>768</v>
      </c>
      <c r="K97" s="766">
        <f t="shared" ref="K97:R99" si="20">C$66</f>
        <v>2.92E-2</v>
      </c>
      <c r="L97" s="764">
        <f t="shared" si="20"/>
        <v>2.7199999999999998E-2</v>
      </c>
      <c r="M97" s="764">
        <f t="shared" si="20"/>
        <v>2.5499999999999998E-2</v>
      </c>
      <c r="N97" s="764">
        <f t="shared" si="20"/>
        <v>2.3800000000000002E-2</v>
      </c>
      <c r="O97" s="764">
        <f t="shared" si="20"/>
        <v>2.2200000000000001E-2</v>
      </c>
      <c r="P97" s="764">
        <f t="shared" si="20"/>
        <v>1.9099999999999999E-2</v>
      </c>
      <c r="Q97" s="764">
        <f t="shared" si="20"/>
        <v>1.5800000000000002E-2</v>
      </c>
      <c r="R97" s="1471">
        <f t="shared" si="20"/>
        <v>1.09E-2</v>
      </c>
      <c r="S97" s="904"/>
      <c r="T97" s="905"/>
      <c r="U97" s="1469" t="s">
        <v>869</v>
      </c>
    </row>
    <row r="98" spans="1:21">
      <c r="A98" s="59" t="s">
        <v>173</v>
      </c>
      <c r="B98" s="71" t="s">
        <v>113</v>
      </c>
      <c r="C98" s="306">
        <v>7.0000000000000007E-2</v>
      </c>
      <c r="D98" s="307">
        <v>0.46889999999999998</v>
      </c>
      <c r="E98" s="308">
        <v>0.6</v>
      </c>
      <c r="F98" s="308">
        <v>0.27900000000000003</v>
      </c>
      <c r="G98" s="335">
        <v>2014</v>
      </c>
      <c r="H98" s="336" t="str">
        <f>VLOOKUP($A98,$E$54:$F$57,2,FALSE)</f>
        <v>£m 09/10</v>
      </c>
      <c r="I98" s="336" t="s">
        <v>269</v>
      </c>
      <c r="J98" s="753" t="s">
        <v>768</v>
      </c>
      <c r="K98" s="766">
        <f t="shared" si="20"/>
        <v>2.92E-2</v>
      </c>
      <c r="L98" s="764">
        <f t="shared" si="20"/>
        <v>2.7199999999999998E-2</v>
      </c>
      <c r="M98" s="764">
        <f t="shared" si="20"/>
        <v>2.5499999999999998E-2</v>
      </c>
      <c r="N98" s="764">
        <f t="shared" si="20"/>
        <v>2.3800000000000002E-2</v>
      </c>
      <c r="O98" s="764">
        <f t="shared" si="20"/>
        <v>2.2200000000000001E-2</v>
      </c>
      <c r="P98" s="764">
        <f t="shared" si="20"/>
        <v>1.9099999999999999E-2</v>
      </c>
      <c r="Q98" s="764">
        <f t="shared" si="20"/>
        <v>1.5800000000000002E-2</v>
      </c>
      <c r="R98" s="1471">
        <f t="shared" si="20"/>
        <v>1.09E-2</v>
      </c>
      <c r="S98" s="904"/>
      <c r="T98" s="905"/>
      <c r="U98" s="1469" t="s">
        <v>869</v>
      </c>
    </row>
    <row r="99" spans="1:21">
      <c r="A99" s="59" t="s">
        <v>173</v>
      </c>
      <c r="B99" s="71" t="s">
        <v>61</v>
      </c>
      <c r="C99" s="306">
        <v>7.0000000000000007E-2</v>
      </c>
      <c r="D99" s="307">
        <v>0.5</v>
      </c>
      <c r="E99" s="308">
        <v>0.55000000000000004</v>
      </c>
      <c r="F99" s="308">
        <v>0.9</v>
      </c>
      <c r="G99" s="335">
        <v>2014</v>
      </c>
      <c r="H99" s="336" t="str">
        <f>VLOOKUP($A99,$E$54:$F$57,2,FALSE)</f>
        <v>£m 09/10</v>
      </c>
      <c r="I99" s="336" t="s">
        <v>270</v>
      </c>
      <c r="J99" s="753" t="s">
        <v>768</v>
      </c>
      <c r="K99" s="766">
        <f t="shared" si="20"/>
        <v>2.92E-2</v>
      </c>
      <c r="L99" s="764">
        <f t="shared" si="20"/>
        <v>2.7199999999999998E-2</v>
      </c>
      <c r="M99" s="764">
        <f t="shared" si="20"/>
        <v>2.5499999999999998E-2</v>
      </c>
      <c r="N99" s="764">
        <f t="shared" si="20"/>
        <v>2.3800000000000002E-2</v>
      </c>
      <c r="O99" s="764">
        <f t="shared" si="20"/>
        <v>2.2200000000000001E-2</v>
      </c>
      <c r="P99" s="764">
        <f t="shared" si="20"/>
        <v>1.9099999999999999E-2</v>
      </c>
      <c r="Q99" s="764">
        <f t="shared" si="20"/>
        <v>1.5800000000000002E-2</v>
      </c>
      <c r="R99" s="764">
        <f t="shared" si="20"/>
        <v>1.09E-2</v>
      </c>
      <c r="S99" s="904"/>
      <c r="T99" s="905"/>
    </row>
    <row r="100" spans="1:21">
      <c r="A100" s="59" t="s">
        <v>173</v>
      </c>
      <c r="B100" s="72" t="s">
        <v>62</v>
      </c>
      <c r="C100" s="309">
        <v>7.0000000000000007E-2</v>
      </c>
      <c r="D100" s="310">
        <v>0.5</v>
      </c>
      <c r="E100" s="311">
        <v>0.55000000000000004</v>
      </c>
      <c r="F100" s="311">
        <v>0.9</v>
      </c>
      <c r="G100" s="323">
        <v>2014</v>
      </c>
      <c r="H100" s="324" t="str">
        <f>VLOOKUP($A100,$E$54:$F$57,2,FALSE)</f>
        <v>£m 09/10</v>
      </c>
      <c r="I100" s="322" t="s">
        <v>270</v>
      </c>
      <c r="J100" s="753" t="s">
        <v>768</v>
      </c>
      <c r="K100" s="767">
        <f t="shared" ref="K100:R100" si="21">C$65</f>
        <v>2.92E-2</v>
      </c>
      <c r="L100" s="765">
        <f t="shared" si="21"/>
        <v>2.5000000000000001E-2</v>
      </c>
      <c r="M100" s="765">
        <f t="shared" si="21"/>
        <v>2.1499999999999998E-2</v>
      </c>
      <c r="N100" s="765">
        <f t="shared" si="21"/>
        <v>1.7899999999999999E-2</v>
      </c>
      <c r="O100" s="765">
        <f t="shared" si="21"/>
        <v>1.5100000000000001E-2</v>
      </c>
      <c r="P100" s="765">
        <f t="shared" si="21"/>
        <v>1.1599999999999999E-2</v>
      </c>
      <c r="Q100" s="765">
        <f t="shared" si="21"/>
        <v>1.0200000000000001E-2</v>
      </c>
      <c r="R100" s="765">
        <f t="shared" si="21"/>
        <v>1.01E-2</v>
      </c>
      <c r="S100" s="906"/>
      <c r="T100" s="907"/>
    </row>
    <row r="101" spans="1:21">
      <c r="I101" s="66"/>
    </row>
    <row r="102" spans="1:21">
      <c r="I102" s="66"/>
    </row>
    <row r="103" spans="1:21">
      <c r="I103" s="66"/>
    </row>
    <row r="104" spans="1:21" ht="13.5">
      <c r="B104" s="14" t="s">
        <v>249</v>
      </c>
      <c r="D104" s="297"/>
      <c r="E104" s="297"/>
      <c r="F104" s="297"/>
      <c r="G104" s="297"/>
      <c r="H104" s="297"/>
      <c r="I104" s="297"/>
      <c r="J104" s="297"/>
    </row>
    <row r="105" spans="1:21">
      <c r="B105" s="14"/>
      <c r="C105" s="117">
        <v>2014</v>
      </c>
      <c r="D105" s="118">
        <f>C105+1</f>
        <v>2015</v>
      </c>
      <c r="E105" s="118">
        <f t="shared" ref="E105:J105" si="22">D105+1</f>
        <v>2016</v>
      </c>
      <c r="F105" s="118">
        <f>E105+1</f>
        <v>2017</v>
      </c>
      <c r="G105" s="118">
        <f t="shared" si="22"/>
        <v>2018</v>
      </c>
      <c r="H105" s="118">
        <f t="shared" si="22"/>
        <v>2019</v>
      </c>
      <c r="I105" s="118">
        <f t="shared" si="22"/>
        <v>2020</v>
      </c>
      <c r="J105" s="118">
        <f t="shared" si="22"/>
        <v>2021</v>
      </c>
    </row>
    <row r="106" spans="1:21">
      <c r="B106" s="301" t="s">
        <v>54</v>
      </c>
      <c r="C106" s="298">
        <v>0.5</v>
      </c>
      <c r="D106" s="298">
        <v>0.5714285714285714</v>
      </c>
      <c r="E106" s="298">
        <v>0.64285714285714279</v>
      </c>
      <c r="F106" s="298">
        <v>0.71428571428571419</v>
      </c>
      <c r="G106" s="298">
        <v>0.78571428571428559</v>
      </c>
      <c r="H106" s="298">
        <v>0.85714285714285698</v>
      </c>
      <c r="I106" s="298">
        <v>0.92857142857142838</v>
      </c>
      <c r="J106" s="299">
        <v>1</v>
      </c>
    </row>
    <row r="107" spans="1:21">
      <c r="B107" s="302" t="s">
        <v>55</v>
      </c>
      <c r="C107" s="219">
        <v>0.5</v>
      </c>
      <c r="D107" s="219">
        <v>0.5714285714285714</v>
      </c>
      <c r="E107" s="219">
        <v>0.64285714285714279</v>
      </c>
      <c r="F107" s="219">
        <v>0.71428571428571419</v>
      </c>
      <c r="G107" s="219">
        <v>0.78571428571428559</v>
      </c>
      <c r="H107" s="219">
        <v>0.85714285714285698</v>
      </c>
      <c r="I107" s="219">
        <v>0.92857142857142838</v>
      </c>
      <c r="J107" s="220">
        <v>1</v>
      </c>
    </row>
    <row r="108" spans="1:21">
      <c r="B108" s="302" t="s">
        <v>56</v>
      </c>
      <c r="C108" s="219">
        <v>0.5</v>
      </c>
      <c r="D108" s="219">
        <v>0.5714285714285714</v>
      </c>
      <c r="E108" s="219">
        <v>0.64285714285714279</v>
      </c>
      <c r="F108" s="219">
        <v>0.71428571428571419</v>
      </c>
      <c r="G108" s="219">
        <v>0.78571428571428559</v>
      </c>
      <c r="H108" s="219">
        <v>0.85714285714285698</v>
      </c>
      <c r="I108" s="219">
        <v>0.92857142857142838</v>
      </c>
      <c r="J108" s="220">
        <v>1</v>
      </c>
    </row>
    <row r="109" spans="1:21">
      <c r="B109" s="302" t="s">
        <v>57</v>
      </c>
      <c r="C109" s="219">
        <v>0.5</v>
      </c>
      <c r="D109" s="219">
        <v>0.5714285714285714</v>
      </c>
      <c r="E109" s="219">
        <v>0.64285714285714279</v>
      </c>
      <c r="F109" s="219">
        <v>0.71428571428571419</v>
      </c>
      <c r="G109" s="219">
        <v>0.78571428571428559</v>
      </c>
      <c r="H109" s="219">
        <v>0.85714285714285698</v>
      </c>
      <c r="I109" s="219">
        <v>0.92857142857142838</v>
      </c>
      <c r="J109" s="220">
        <v>1</v>
      </c>
    </row>
    <row r="110" spans="1:21">
      <c r="B110" s="302" t="s">
        <v>51</v>
      </c>
      <c r="C110" s="219">
        <v>0.5</v>
      </c>
      <c r="D110" s="219">
        <v>0.5714285714285714</v>
      </c>
      <c r="E110" s="219">
        <v>0.64285714285714279</v>
      </c>
      <c r="F110" s="219">
        <v>0.71428571428571419</v>
      </c>
      <c r="G110" s="219">
        <v>0.78571428571428559</v>
      </c>
      <c r="H110" s="219">
        <v>0.85714285714285698</v>
      </c>
      <c r="I110" s="219">
        <v>0.92857142857142838</v>
      </c>
      <c r="J110" s="220">
        <v>1</v>
      </c>
    </row>
    <row r="111" spans="1:21">
      <c r="B111" s="302" t="s">
        <v>53</v>
      </c>
      <c r="C111" s="219">
        <v>0.5</v>
      </c>
      <c r="D111" s="219">
        <v>0.5714285714285714</v>
      </c>
      <c r="E111" s="219">
        <v>0.64285714285714279</v>
      </c>
      <c r="F111" s="219">
        <v>0.71428571428571419</v>
      </c>
      <c r="G111" s="219">
        <v>0.78571428571428559</v>
      </c>
      <c r="H111" s="219">
        <v>0.85714285714285698</v>
      </c>
      <c r="I111" s="219">
        <v>0.92857142857142838</v>
      </c>
      <c r="J111" s="220">
        <v>1</v>
      </c>
    </row>
    <row r="112" spans="1:21">
      <c r="B112" s="302" t="s">
        <v>52</v>
      </c>
      <c r="C112" s="219">
        <v>0.5</v>
      </c>
      <c r="D112" s="219">
        <v>0.5714285714285714</v>
      </c>
      <c r="E112" s="219">
        <v>0.64285714285714279</v>
      </c>
      <c r="F112" s="219">
        <v>0.71428571428571419</v>
      </c>
      <c r="G112" s="219">
        <v>0.78571428571428559</v>
      </c>
      <c r="H112" s="219">
        <v>0.85714285714285698</v>
      </c>
      <c r="I112" s="219">
        <v>0.92857142857142838</v>
      </c>
      <c r="J112" s="220">
        <v>1</v>
      </c>
    </row>
    <row r="113" spans="2:15">
      <c r="B113" s="746" t="s">
        <v>50</v>
      </c>
      <c r="C113" s="747">
        <v>0.5</v>
      </c>
      <c r="D113" s="747">
        <v>0.5714285714285714</v>
      </c>
      <c r="E113" s="747">
        <v>0.64285714285714279</v>
      </c>
      <c r="F113" s="747">
        <v>0.71428571428571419</v>
      </c>
      <c r="G113" s="747">
        <v>0.78571428571428559</v>
      </c>
      <c r="H113" s="747">
        <v>0.85714285714285698</v>
      </c>
      <c r="I113" s="747">
        <v>0.92857142857142838</v>
      </c>
      <c r="J113" s="748">
        <v>1</v>
      </c>
    </row>
    <row r="114" spans="2:15">
      <c r="B114" s="302" t="s">
        <v>114</v>
      </c>
      <c r="C114" s="219">
        <v>0.9</v>
      </c>
      <c r="D114" s="219">
        <v>0.9</v>
      </c>
      <c r="E114" s="219">
        <v>0.9</v>
      </c>
      <c r="F114" s="219">
        <v>0.9</v>
      </c>
      <c r="G114" s="219">
        <v>0.9</v>
      </c>
      <c r="H114" s="219">
        <v>0.9</v>
      </c>
      <c r="I114" s="219">
        <v>0.9</v>
      </c>
      <c r="J114" s="220">
        <v>0.9</v>
      </c>
    </row>
    <row r="115" spans="2:15">
      <c r="B115" s="303" t="s">
        <v>115</v>
      </c>
      <c r="C115" s="911"/>
      <c r="D115" s="911"/>
      <c r="E115" s="911"/>
      <c r="F115" s="911"/>
      <c r="G115" s="911"/>
      <c r="H115" s="911"/>
      <c r="I115" s="911"/>
      <c r="J115" s="911"/>
    </row>
    <row r="116" spans="2:15">
      <c r="B116" s="730"/>
      <c r="C116" s="804"/>
      <c r="D116" s="804"/>
      <c r="E116" s="804"/>
      <c r="F116" s="804"/>
      <c r="G116" s="804"/>
      <c r="H116" s="804"/>
      <c r="I116" s="804"/>
      <c r="J116" s="804"/>
      <c r="M116" s="31"/>
      <c r="N116" s="31"/>
      <c r="O116" s="31"/>
    </row>
    <row r="117" spans="2:15">
      <c r="B117" s="730"/>
      <c r="C117" s="804"/>
      <c r="D117" s="804"/>
      <c r="E117" s="804"/>
      <c r="F117" s="804"/>
      <c r="G117" s="804"/>
      <c r="H117" s="804"/>
      <c r="I117" s="804"/>
      <c r="J117" s="804"/>
      <c r="K117" s="430"/>
      <c r="L117" s="430"/>
      <c r="M117" s="31"/>
      <c r="N117" s="31"/>
      <c r="O117" s="31"/>
    </row>
    <row r="118" spans="2:15">
      <c r="B118" s="814" t="s">
        <v>213</v>
      </c>
      <c r="C118" s="117">
        <v>2014</v>
      </c>
      <c r="D118" s="118">
        <f t="shared" ref="D118:L118" si="23">C118+1</f>
        <v>2015</v>
      </c>
      <c r="E118" s="118">
        <f t="shared" si="23"/>
        <v>2016</v>
      </c>
      <c r="F118" s="118">
        <f t="shared" si="23"/>
        <v>2017</v>
      </c>
      <c r="G118" s="118">
        <f t="shared" si="23"/>
        <v>2018</v>
      </c>
      <c r="H118" s="118">
        <f t="shared" si="23"/>
        <v>2019</v>
      </c>
      <c r="I118" s="118">
        <f t="shared" si="23"/>
        <v>2020</v>
      </c>
      <c r="J118" s="118">
        <f t="shared" si="23"/>
        <v>2021</v>
      </c>
      <c r="K118" s="118">
        <f t="shared" si="23"/>
        <v>2022</v>
      </c>
      <c r="L118" s="195">
        <f t="shared" si="23"/>
        <v>2023</v>
      </c>
      <c r="M118" s="31"/>
      <c r="N118" s="31"/>
      <c r="O118" s="31"/>
    </row>
    <row r="119" spans="2:15">
      <c r="B119" s="805" t="s">
        <v>44</v>
      </c>
      <c r="C119" s="908"/>
      <c r="D119" s="909"/>
      <c r="E119" s="807">
        <v>1.5575632164737283</v>
      </c>
      <c r="F119" s="807">
        <v>1.4734141240658321</v>
      </c>
      <c r="G119" s="807">
        <v>1.4689588897025405</v>
      </c>
      <c r="H119" s="807">
        <v>1.4707200530126929</v>
      </c>
      <c r="I119" s="807">
        <v>1.4674716260161711</v>
      </c>
      <c r="J119" s="807">
        <v>1.4486206224386007</v>
      </c>
      <c r="K119" s="807">
        <v>1.4956798325868756</v>
      </c>
      <c r="L119" s="808">
        <v>1.4397148718051931</v>
      </c>
      <c r="M119" s="31"/>
      <c r="N119" s="31"/>
      <c r="O119" s="31"/>
    </row>
    <row r="120" spans="2:15">
      <c r="B120" s="805" t="s">
        <v>45</v>
      </c>
      <c r="C120" s="910"/>
      <c r="D120" s="911"/>
      <c r="E120" s="809">
        <v>-0.65871781800535345</v>
      </c>
      <c r="F120" s="809">
        <v>-0.63543772576063684</v>
      </c>
      <c r="G120" s="809">
        <v>-0.58907862874233818</v>
      </c>
      <c r="H120" s="809">
        <v>-0.58178188190178026</v>
      </c>
      <c r="I120" s="809">
        <v>-0.56823918867341305</v>
      </c>
      <c r="J120" s="809">
        <v>-0.51933170333654122</v>
      </c>
      <c r="K120" s="809">
        <v>-0.47962665852661612</v>
      </c>
      <c r="L120" s="810">
        <v>-0.4656874701170608</v>
      </c>
      <c r="M120" s="31"/>
      <c r="N120" s="31"/>
      <c r="O120" s="31"/>
    </row>
    <row r="121" spans="2:15">
      <c r="B121" s="805" t="s">
        <v>74</v>
      </c>
      <c r="C121" s="910"/>
      <c r="D121" s="911"/>
      <c r="E121" s="809">
        <v>-0.86626036283610952</v>
      </c>
      <c r="F121" s="809">
        <v>-0.81019773780890636</v>
      </c>
      <c r="G121" s="809">
        <v>-0.78919084241395188</v>
      </c>
      <c r="H121" s="809">
        <v>-0.79061873066036981</v>
      </c>
      <c r="I121" s="809">
        <v>-0.74432653414361061</v>
      </c>
      <c r="J121" s="809">
        <v>-0.70697274816976396</v>
      </c>
      <c r="K121" s="809">
        <v>-0.65350946162011747</v>
      </c>
      <c r="L121" s="810">
        <v>-0.66429758885743451</v>
      </c>
      <c r="M121" s="31"/>
      <c r="N121" s="31"/>
      <c r="O121" s="31"/>
    </row>
    <row r="122" spans="2:15">
      <c r="B122" s="805" t="s">
        <v>60</v>
      </c>
      <c r="C122" s="910"/>
      <c r="D122" s="911"/>
      <c r="E122" s="809">
        <v>-3.2612134183503572</v>
      </c>
      <c r="F122" s="809">
        <v>-3.3462554451402173</v>
      </c>
      <c r="G122" s="809">
        <v>-3.1732919768141143</v>
      </c>
      <c r="H122" s="809">
        <v>-3.1232404745251841</v>
      </c>
      <c r="I122" s="809">
        <v>-3.0767551306224106</v>
      </c>
      <c r="J122" s="809">
        <v>-2.9342177182087767</v>
      </c>
      <c r="K122" s="809">
        <v>-2.8825938479182072</v>
      </c>
      <c r="L122" s="810">
        <v>-2.7237011003750218</v>
      </c>
      <c r="M122" s="31"/>
      <c r="N122" s="31"/>
      <c r="O122" s="31"/>
    </row>
    <row r="123" spans="2:15">
      <c r="B123" s="805" t="s">
        <v>58</v>
      </c>
      <c r="C123" s="910"/>
      <c r="D123" s="911"/>
      <c r="E123" s="809">
        <v>-2.4260972367898193</v>
      </c>
      <c r="F123" s="809">
        <v>-2.3690383662844163</v>
      </c>
      <c r="G123" s="809">
        <v>-2.2433276600060932</v>
      </c>
      <c r="H123" s="809">
        <v>-2.1466020621213828</v>
      </c>
      <c r="I123" s="809">
        <v>-2.174009678716605</v>
      </c>
      <c r="J123" s="809">
        <v>-2.0538927838998693</v>
      </c>
      <c r="K123" s="809">
        <v>-1.9044581231060691</v>
      </c>
      <c r="L123" s="810">
        <v>-1.8008611131009082</v>
      </c>
      <c r="M123" s="31"/>
      <c r="N123" s="31"/>
      <c r="O123" s="31"/>
    </row>
    <row r="124" spans="2:15">
      <c r="B124" s="805" t="s">
        <v>59</v>
      </c>
      <c r="C124" s="910"/>
      <c r="D124" s="911"/>
      <c r="E124" s="809">
        <v>-2.1861012409352765</v>
      </c>
      <c r="F124" s="809">
        <v>-2.3820447425774849</v>
      </c>
      <c r="G124" s="809">
        <v>-2.2418672366929897</v>
      </c>
      <c r="H124" s="809">
        <v>-2.1147812646907029</v>
      </c>
      <c r="I124" s="809">
        <v>-2.0146177086326591</v>
      </c>
      <c r="J124" s="809">
        <v>-1.9421313262105093</v>
      </c>
      <c r="K124" s="809">
        <v>-1.9248856430948595</v>
      </c>
      <c r="L124" s="810">
        <v>-1.8464451304225615</v>
      </c>
      <c r="M124" s="31"/>
      <c r="N124" s="31"/>
      <c r="O124" s="31"/>
    </row>
    <row r="125" spans="2:15">
      <c r="B125" s="805" t="s">
        <v>46</v>
      </c>
      <c r="C125" s="910"/>
      <c r="D125" s="911"/>
      <c r="E125" s="809">
        <v>-1.8633532543800757</v>
      </c>
      <c r="F125" s="809">
        <v>-1.8182980405067262</v>
      </c>
      <c r="G125" s="809">
        <v>-1.83946756302578</v>
      </c>
      <c r="H125" s="809">
        <v>-1.7415973428180247</v>
      </c>
      <c r="I125" s="809">
        <v>-1.6798002111470465</v>
      </c>
      <c r="J125" s="809">
        <v>-1.5974456358596774</v>
      </c>
      <c r="K125" s="809">
        <v>-1.5016396120831343</v>
      </c>
      <c r="L125" s="810">
        <v>-1.4453638876860204</v>
      </c>
      <c r="M125" s="31"/>
      <c r="N125" s="31"/>
      <c r="O125" s="31"/>
    </row>
    <row r="126" spans="2:15">
      <c r="B126" s="805" t="s">
        <v>47</v>
      </c>
      <c r="C126" s="910"/>
      <c r="D126" s="911"/>
      <c r="E126" s="809">
        <v>-2.1317145269512103</v>
      </c>
      <c r="F126" s="809">
        <v>-2.193973633026753</v>
      </c>
      <c r="G126" s="809">
        <v>-1.9869010217130036</v>
      </c>
      <c r="H126" s="809">
        <v>-1.8037552784318813</v>
      </c>
      <c r="I126" s="809">
        <v>-1.7767942495618843</v>
      </c>
      <c r="J126" s="809">
        <v>-1.7901472583807538</v>
      </c>
      <c r="K126" s="809">
        <v>-1.6444113686346382</v>
      </c>
      <c r="L126" s="810">
        <v>-1.467384504290556</v>
      </c>
      <c r="M126" s="31"/>
      <c r="N126" s="31"/>
      <c r="O126" s="31"/>
    </row>
    <row r="127" spans="2:15">
      <c r="B127" s="805" t="s">
        <v>48</v>
      </c>
      <c r="C127" s="910"/>
      <c r="D127" s="911"/>
      <c r="E127" s="809">
        <v>0.16599721814464838</v>
      </c>
      <c r="F127" s="809">
        <v>0.16631900606776751</v>
      </c>
      <c r="G127" s="809">
        <v>0.16554337895881124</v>
      </c>
      <c r="H127" s="809">
        <v>0.16569741136821181</v>
      </c>
      <c r="I127" s="809">
        <v>0.16622630759870036</v>
      </c>
      <c r="J127" s="809">
        <v>0.16380302414374548</v>
      </c>
      <c r="K127" s="809">
        <v>0.16593344617950709</v>
      </c>
      <c r="L127" s="810">
        <v>0.16036688822048883</v>
      </c>
      <c r="M127" s="31"/>
      <c r="N127" s="31"/>
      <c r="O127" s="31"/>
    </row>
    <row r="128" spans="2:15">
      <c r="B128" s="805" t="s">
        <v>49</v>
      </c>
      <c r="C128" s="910"/>
      <c r="D128" s="911"/>
      <c r="E128" s="809">
        <v>0.3648271976377423</v>
      </c>
      <c r="F128" s="809">
        <v>0.37109083837102003</v>
      </c>
      <c r="G128" s="809">
        <v>0.36071859106606846</v>
      </c>
      <c r="H128" s="809">
        <v>0.35927814835295946</v>
      </c>
      <c r="I128" s="809">
        <v>0.3227419487574148</v>
      </c>
      <c r="J128" s="809">
        <v>0.32139075529498529</v>
      </c>
      <c r="K128" s="809">
        <v>0.32876178406363676</v>
      </c>
      <c r="L128" s="810">
        <v>0.31920430794598709</v>
      </c>
      <c r="M128" s="31"/>
      <c r="N128" s="31"/>
      <c r="O128" s="31"/>
    </row>
    <row r="129" spans="2:15">
      <c r="B129" s="805" t="s">
        <v>245</v>
      </c>
      <c r="C129" s="910"/>
      <c r="D129" s="911"/>
      <c r="E129" s="809">
        <v>7.1281196754416492</v>
      </c>
      <c r="F129" s="809">
        <v>6.9674138399666772</v>
      </c>
      <c r="G129" s="809">
        <v>6.2034025893135132</v>
      </c>
      <c r="H129" s="809">
        <v>6.3085978915797085</v>
      </c>
      <c r="I129" s="809">
        <v>6.2376648400128394</v>
      </c>
      <c r="J129" s="809">
        <v>6.4865819943041139</v>
      </c>
      <c r="K129" s="809">
        <v>6.8152516624832584</v>
      </c>
      <c r="L129" s="810">
        <v>6.6271056201039169</v>
      </c>
      <c r="M129" s="31"/>
      <c r="N129" s="31"/>
      <c r="O129" s="31"/>
    </row>
    <row r="130" spans="2:15">
      <c r="B130" s="805" t="s">
        <v>246</v>
      </c>
      <c r="C130" s="910"/>
      <c r="D130" s="911"/>
      <c r="E130" s="809">
        <v>6.5079014730517413</v>
      </c>
      <c r="F130" s="809">
        <v>6.5166167406950333</v>
      </c>
      <c r="G130" s="809">
        <v>6.3292456496722922</v>
      </c>
      <c r="H130" s="809">
        <v>6.4407397408462082</v>
      </c>
      <c r="I130" s="809">
        <v>6.6367331985058957</v>
      </c>
      <c r="J130" s="809">
        <v>6.7568163761394304</v>
      </c>
      <c r="K130" s="809">
        <v>6.6961234445143969</v>
      </c>
      <c r="L130" s="810">
        <v>6.7647427548792596</v>
      </c>
      <c r="M130" s="31"/>
      <c r="N130" s="31"/>
      <c r="O130" s="31"/>
    </row>
    <row r="131" spans="2:15">
      <c r="B131" s="805" t="s">
        <v>247</v>
      </c>
      <c r="C131" s="910"/>
      <c r="D131" s="911"/>
      <c r="E131" s="809">
        <v>3.6763138465229663</v>
      </c>
      <c r="F131" s="809">
        <v>3.6748350873956013</v>
      </c>
      <c r="G131" s="809">
        <v>3.4998529635433906</v>
      </c>
      <c r="H131" s="809">
        <v>3.724685546648324</v>
      </c>
      <c r="I131" s="809">
        <v>3.4121739487309477</v>
      </c>
      <c r="J131" s="809">
        <v>3.4202241027689042</v>
      </c>
      <c r="K131" s="809">
        <v>3.3053549439575329</v>
      </c>
      <c r="L131" s="810">
        <v>3.3633285641010966</v>
      </c>
      <c r="M131" s="31"/>
      <c r="N131" s="31"/>
      <c r="O131" s="31"/>
    </row>
    <row r="132" spans="2:15">
      <c r="B132" s="805" t="s">
        <v>248</v>
      </c>
      <c r="C132" s="910"/>
      <c r="D132" s="911"/>
      <c r="E132" s="809">
        <v>5.3762701961708466</v>
      </c>
      <c r="F132" s="809">
        <v>5.3775969760840585</v>
      </c>
      <c r="G132" s="809">
        <v>5.2618102801807671</v>
      </c>
      <c r="H132" s="809">
        <v>5.360849180672294</v>
      </c>
      <c r="I132" s="809">
        <v>5.2665238228731912</v>
      </c>
      <c r="J132" s="809">
        <v>5.3271179030285305</v>
      </c>
      <c r="K132" s="809">
        <v>5.3223294006601192</v>
      </c>
      <c r="L132" s="810">
        <v>5.5699880746272257</v>
      </c>
      <c r="M132" s="31"/>
      <c r="N132" s="31"/>
      <c r="O132" s="31"/>
    </row>
    <row r="133" spans="2:15">
      <c r="B133" s="805" t="s">
        <v>54</v>
      </c>
      <c r="C133" s="811">
        <v>1.4371556068940596</v>
      </c>
      <c r="D133" s="809">
        <v>1.3718015630879741</v>
      </c>
      <c r="E133" s="809">
        <v>1.3507660107019517</v>
      </c>
      <c r="F133" s="809">
        <v>1.356812198977974</v>
      </c>
      <c r="G133" s="809">
        <v>1.3598136386487443</v>
      </c>
      <c r="H133" s="809">
        <v>1.3501475065962032</v>
      </c>
      <c r="I133" s="809">
        <v>1.3298433305384654</v>
      </c>
      <c r="J133" s="809">
        <v>1.3174540960763355</v>
      </c>
      <c r="K133" s="911"/>
      <c r="L133" s="912"/>
      <c r="M133" s="31"/>
      <c r="N133" s="31"/>
      <c r="O133" s="31"/>
    </row>
    <row r="134" spans="2:15">
      <c r="B134" s="805" t="s">
        <v>55</v>
      </c>
      <c r="C134" s="811">
        <v>1.2224510767557433</v>
      </c>
      <c r="D134" s="809">
        <v>1.2198157429394254</v>
      </c>
      <c r="E134" s="809">
        <v>1.2942164825881293</v>
      </c>
      <c r="F134" s="809">
        <v>1.2596396269108345</v>
      </c>
      <c r="G134" s="809">
        <v>1.2840112184368913</v>
      </c>
      <c r="H134" s="809">
        <v>1.2678511857965422</v>
      </c>
      <c r="I134" s="809">
        <v>1.2592019055105816</v>
      </c>
      <c r="J134" s="809">
        <v>1.257376658609527</v>
      </c>
      <c r="K134" s="911"/>
      <c r="L134" s="912"/>
      <c r="M134" s="31"/>
      <c r="N134" s="31"/>
      <c r="O134" s="31"/>
    </row>
    <row r="135" spans="2:15">
      <c r="B135" s="805" t="s">
        <v>56</v>
      </c>
      <c r="C135" s="811">
        <v>0.82325002294811445</v>
      </c>
      <c r="D135" s="809">
        <v>0.82663571281128501</v>
      </c>
      <c r="E135" s="809">
        <v>0.79640504595610451</v>
      </c>
      <c r="F135" s="809">
        <v>0.78757021450124798</v>
      </c>
      <c r="G135" s="809">
        <v>0.81133252861207505</v>
      </c>
      <c r="H135" s="809">
        <v>0.81064228783969072</v>
      </c>
      <c r="I135" s="809">
        <v>0.80900368952296353</v>
      </c>
      <c r="J135" s="809">
        <v>0.78043276967968189</v>
      </c>
      <c r="K135" s="911"/>
      <c r="L135" s="912"/>
      <c r="M135" s="31"/>
      <c r="N135" s="31"/>
      <c r="O135" s="31"/>
    </row>
    <row r="136" spans="2:15">
      <c r="B136" s="805" t="s">
        <v>57</v>
      </c>
      <c r="C136" s="811">
        <v>1.0893959849781105</v>
      </c>
      <c r="D136" s="809">
        <v>1.027913194554035</v>
      </c>
      <c r="E136" s="809">
        <v>1.0066987144123654</v>
      </c>
      <c r="F136" s="809">
        <v>1.0192350900597893</v>
      </c>
      <c r="G136" s="809">
        <v>1.0341480780318344</v>
      </c>
      <c r="H136" s="809">
        <v>1.0204240792759967</v>
      </c>
      <c r="I136" s="809">
        <v>1.0137739549704501</v>
      </c>
      <c r="J136" s="809">
        <v>0.9898055017218621</v>
      </c>
      <c r="K136" s="911"/>
      <c r="L136" s="912"/>
      <c r="M136" s="31"/>
      <c r="N136" s="31"/>
      <c r="O136" s="31"/>
    </row>
    <row r="137" spans="2:15">
      <c r="B137" s="805" t="s">
        <v>51</v>
      </c>
      <c r="C137" s="811">
        <v>3.0675250143183739</v>
      </c>
      <c r="D137" s="809">
        <v>3.1629219417602221</v>
      </c>
      <c r="E137" s="809">
        <v>3.2156604222069194</v>
      </c>
      <c r="F137" s="809">
        <v>3.1773534622131239</v>
      </c>
      <c r="G137" s="809">
        <v>2.9925267771957293</v>
      </c>
      <c r="H137" s="809">
        <v>2.9953978987575276</v>
      </c>
      <c r="I137" s="809">
        <v>3.008780645638939</v>
      </c>
      <c r="J137" s="809">
        <v>3.0035530345258876</v>
      </c>
      <c r="K137" s="911"/>
      <c r="L137" s="912"/>
      <c r="M137" s="31"/>
      <c r="N137" s="31"/>
      <c r="O137" s="31"/>
    </row>
    <row r="138" spans="2:15">
      <c r="B138" s="805" t="s">
        <v>53</v>
      </c>
      <c r="C138" s="811">
        <v>2.1240897362733717</v>
      </c>
      <c r="D138" s="809">
        <v>2.0350723340362249</v>
      </c>
      <c r="E138" s="809">
        <v>1.9686998072928457</v>
      </c>
      <c r="F138" s="809">
        <v>2.0858456765056492</v>
      </c>
      <c r="G138" s="809">
        <v>2.1150393198028121</v>
      </c>
      <c r="H138" s="809">
        <v>2.0960407823683633</v>
      </c>
      <c r="I138" s="809">
        <v>1.9709648894580449</v>
      </c>
      <c r="J138" s="809">
        <v>1.9558237270696361</v>
      </c>
      <c r="K138" s="911"/>
      <c r="L138" s="912"/>
      <c r="M138" s="31"/>
      <c r="N138" s="31"/>
      <c r="O138" s="31"/>
    </row>
    <row r="139" spans="2:15">
      <c r="B139" s="805" t="s">
        <v>52</v>
      </c>
      <c r="C139" s="811">
        <v>4.3724011747736116</v>
      </c>
      <c r="D139" s="809">
        <v>4.1057641662653896</v>
      </c>
      <c r="E139" s="809">
        <v>4.0545669929819539</v>
      </c>
      <c r="F139" s="809">
        <v>4.1740927460581894</v>
      </c>
      <c r="G139" s="809">
        <v>4.2397101975440528</v>
      </c>
      <c r="H139" s="809">
        <v>4.2461477210751069</v>
      </c>
      <c r="I139" s="809">
        <v>4.1078523076276792</v>
      </c>
      <c r="J139" s="809">
        <v>4.0575944965475035</v>
      </c>
      <c r="K139" s="911"/>
      <c r="L139" s="912"/>
      <c r="M139" s="31"/>
      <c r="N139" s="31"/>
      <c r="O139" s="31"/>
    </row>
    <row r="140" spans="2:15">
      <c r="B140" s="805" t="s">
        <v>50</v>
      </c>
      <c r="C140" s="811">
        <v>1.3982776671905828</v>
      </c>
      <c r="D140" s="809">
        <v>1.3864649866746799</v>
      </c>
      <c r="E140" s="809">
        <v>1.3673040530931269</v>
      </c>
      <c r="F140" s="809">
        <v>1.3493453776780693</v>
      </c>
      <c r="G140" s="809">
        <v>1.3347777856873293</v>
      </c>
      <c r="H140" s="809">
        <v>1.3354887108693174</v>
      </c>
      <c r="I140" s="809">
        <v>1.3597799661606067</v>
      </c>
      <c r="J140" s="809">
        <v>1.3515240072037848</v>
      </c>
      <c r="K140" s="911"/>
      <c r="L140" s="912"/>
      <c r="M140" s="31"/>
      <c r="N140" s="31"/>
      <c r="O140" s="31"/>
    </row>
    <row r="141" spans="2:15">
      <c r="B141" s="805" t="s">
        <v>114</v>
      </c>
      <c r="C141" s="811">
        <v>-1.1295718210052885</v>
      </c>
      <c r="D141" s="809">
        <v>-1.1444007312827333</v>
      </c>
      <c r="E141" s="809">
        <v>-1.1763817360750841</v>
      </c>
      <c r="F141" s="809">
        <v>-1.5927557463957547</v>
      </c>
      <c r="G141" s="809">
        <v>-1.8565667598967899</v>
      </c>
      <c r="H141" s="809">
        <v>-1.2720416735170972</v>
      </c>
      <c r="I141" s="809">
        <v>-1.1039739947823479</v>
      </c>
      <c r="J141" s="809">
        <v>-1.018311326547777</v>
      </c>
      <c r="K141" s="911"/>
      <c r="L141" s="912"/>
      <c r="M141" s="31"/>
      <c r="N141" s="31"/>
      <c r="O141" s="31"/>
    </row>
    <row r="142" spans="2:15">
      <c r="B142" s="805" t="s">
        <v>115</v>
      </c>
      <c r="C142" s="811">
        <v>-0.43181154987245485</v>
      </c>
      <c r="D142" s="809">
        <v>-0.39947195996305995</v>
      </c>
      <c r="E142" s="809">
        <v>-0.34734317043598018</v>
      </c>
      <c r="F142" s="809">
        <v>-0.3193206524905472</v>
      </c>
      <c r="G142" s="809">
        <v>-0.31265626882301373</v>
      </c>
      <c r="H142" s="809">
        <v>-0.30799379948941219</v>
      </c>
      <c r="I142" s="809">
        <v>-0.32570922921081308</v>
      </c>
      <c r="J142" s="809">
        <v>-0.31552026220892354</v>
      </c>
      <c r="K142" s="911"/>
      <c r="L142" s="912"/>
      <c r="M142" s="31"/>
      <c r="N142" s="31"/>
      <c r="O142" s="31"/>
    </row>
    <row r="143" spans="2:15">
      <c r="B143" s="805" t="s">
        <v>112</v>
      </c>
      <c r="C143" s="811">
        <v>15.168246288518162</v>
      </c>
      <c r="D143" s="809">
        <v>16.275110005972994</v>
      </c>
      <c r="E143" s="809">
        <v>15.614702904478012</v>
      </c>
      <c r="F143" s="809">
        <v>14.911674359737152</v>
      </c>
      <c r="G143" s="809">
        <v>13.033415757853545</v>
      </c>
      <c r="H143" s="809">
        <v>12.556067765830047</v>
      </c>
      <c r="I143" s="809">
        <v>11.285100906339711</v>
      </c>
      <c r="J143" s="809">
        <v>9.8268179419485548</v>
      </c>
      <c r="K143" s="911"/>
      <c r="L143" s="912"/>
      <c r="M143" s="31"/>
      <c r="N143" s="31"/>
      <c r="O143" s="31"/>
    </row>
    <row r="144" spans="2:15">
      <c r="B144" s="805" t="s">
        <v>113</v>
      </c>
      <c r="C144" s="811">
        <v>0.93219394583370063</v>
      </c>
      <c r="D144" s="809">
        <v>0.89969793099769957</v>
      </c>
      <c r="E144" s="809">
        <v>0.87783267686821997</v>
      </c>
      <c r="F144" s="809">
        <v>0.87232109317784756</v>
      </c>
      <c r="G144" s="809">
        <v>0.89875958568159287</v>
      </c>
      <c r="H144" s="809">
        <v>0.82801710222961222</v>
      </c>
      <c r="I144" s="809">
        <v>0.88417658562860901</v>
      </c>
      <c r="J144" s="809">
        <v>0.89982415652833247</v>
      </c>
      <c r="K144" s="911"/>
      <c r="L144" s="912"/>
      <c r="M144" s="31"/>
      <c r="N144" s="31"/>
      <c r="O144" s="31"/>
    </row>
    <row r="145" spans="1:15">
      <c r="B145" s="805" t="s">
        <v>61</v>
      </c>
      <c r="C145" s="811">
        <v>10.952751093909903</v>
      </c>
      <c r="D145" s="809">
        <v>1.3412683602121493</v>
      </c>
      <c r="E145" s="809">
        <v>22.190179414419269</v>
      </c>
      <c r="F145" s="809">
        <v>7.0488483253947072</v>
      </c>
      <c r="G145" s="809">
        <v>6.9020695692988534</v>
      </c>
      <c r="H145" s="809">
        <v>6.9425238085580094</v>
      </c>
      <c r="I145" s="809">
        <v>7.0785069781779111</v>
      </c>
      <c r="J145" s="809">
        <v>5.2688524500291916</v>
      </c>
      <c r="K145" s="911"/>
      <c r="L145" s="912"/>
      <c r="M145" s="31"/>
      <c r="N145" s="31"/>
      <c r="O145" s="31"/>
    </row>
    <row r="146" spans="1:15">
      <c r="B146" s="806" t="s">
        <v>62</v>
      </c>
      <c r="C146" s="812">
        <v>4.7850556060781999</v>
      </c>
      <c r="D146" s="813">
        <v>4.9736597194598335</v>
      </c>
      <c r="E146" s="813">
        <v>5.6988662496343032</v>
      </c>
      <c r="F146" s="813">
        <v>3.7921077312788807</v>
      </c>
      <c r="G146" s="813">
        <v>2.8512563802087829</v>
      </c>
      <c r="H146" s="813">
        <v>2.8799765245720623</v>
      </c>
      <c r="I146" s="813">
        <v>2.9074703511454074</v>
      </c>
      <c r="J146" s="813">
        <v>2.8191074376225309</v>
      </c>
      <c r="K146" s="913"/>
      <c r="L146" s="914"/>
      <c r="M146" s="31"/>
      <c r="N146" s="31"/>
      <c r="O146" s="31"/>
    </row>
    <row r="147" spans="1:15">
      <c r="B147" s="31"/>
      <c r="C147" s="31"/>
      <c r="D147" s="31"/>
      <c r="E147" s="31"/>
      <c r="F147" s="31"/>
      <c r="G147" s="31"/>
      <c r="H147" s="31"/>
      <c r="I147" s="31"/>
      <c r="J147" s="31"/>
      <c r="K147" s="31"/>
      <c r="L147" s="31"/>
      <c r="M147" s="31"/>
      <c r="N147" s="31"/>
      <c r="O147" s="31"/>
    </row>
    <row r="148" spans="1:15">
      <c r="B148" s="730"/>
      <c r="C148" s="430"/>
      <c r="D148" s="430"/>
      <c r="E148" s="430"/>
      <c r="F148" s="430"/>
      <c r="G148" s="430"/>
      <c r="H148" s="430"/>
      <c r="I148" s="430"/>
      <c r="J148" s="430"/>
      <c r="K148" s="31"/>
      <c r="L148" s="31"/>
      <c r="M148" s="31"/>
    </row>
    <row r="149" spans="1:15">
      <c r="B149" s="751" t="str">
        <f>LEFT('RFPR cover'!C6,2)</f>
        <v>GT</v>
      </c>
      <c r="C149" s="749"/>
      <c r="D149" s="749"/>
      <c r="E149" s="749"/>
      <c r="F149" s="749"/>
      <c r="G149" s="749"/>
      <c r="H149" s="749"/>
      <c r="I149" s="749"/>
      <c r="J149" s="749"/>
      <c r="K149" s="749"/>
      <c r="L149" s="750"/>
    </row>
    <row r="150" spans="1:15" ht="14.25" customHeight="1">
      <c r="A150" s="205"/>
      <c r="B150" s="802" t="s">
        <v>664</v>
      </c>
      <c r="C150" s="803"/>
      <c r="D150" s="803"/>
      <c r="E150" s="803"/>
      <c r="F150" s="801"/>
      <c r="G150" s="801"/>
      <c r="H150" s="801"/>
      <c r="I150" s="801"/>
      <c r="J150" s="801"/>
      <c r="K150" s="801"/>
      <c r="L150" s="801"/>
      <c r="M150" s="801"/>
      <c r="N150" s="801"/>
    </row>
    <row r="151" spans="1:15" s="31" customFormat="1" ht="14.25" customHeight="1">
      <c r="A151" s="1174"/>
      <c r="B151" s="1175"/>
      <c r="C151" s="1176"/>
      <c r="D151" s="1176"/>
      <c r="E151" s="1176"/>
      <c r="F151" s="1177"/>
      <c r="G151" s="1177"/>
      <c r="H151" s="1177"/>
      <c r="I151" s="1177"/>
      <c r="J151" s="1177"/>
      <c r="K151" s="1177"/>
      <c r="L151" s="1177"/>
      <c r="M151" s="1177"/>
      <c r="N151" s="1177"/>
    </row>
    <row r="152" spans="1:15">
      <c r="A152" s="203"/>
      <c r="B152" s="1178" t="s">
        <v>670</v>
      </c>
      <c r="C152" s="206"/>
      <c r="D152" s="206"/>
      <c r="E152" s="1179" t="b">
        <f>OR((LEFT('RFPR cover'!$C$6,2)=Data!F152),'RFPR cover'!$C$5=Data!F152)</f>
        <v>0</v>
      </c>
      <c r="F152" s="429" t="str">
        <f>B162</f>
        <v>ED</v>
      </c>
      <c r="G152" s="1180"/>
    </row>
    <row r="153" spans="1:15">
      <c r="A153" s="203"/>
      <c r="B153" s="1247" t="str">
        <f>CHOOSE(MATCH(TRUE,$E$152:$E$159,0),B163,B173,B183,E183,B193,E193,B203,E203)&amp;""</f>
        <v>Stakeholder Satisfaction Output</v>
      </c>
      <c r="C153" s="206"/>
      <c r="D153" s="206"/>
      <c r="E153" s="1181" t="b">
        <f>OR((LEFT('RFPR cover'!$C$6,2)=Data!F153),'RFPR cover'!$C$5=Data!F153)</f>
        <v>0</v>
      </c>
      <c r="F153" s="430" t="str">
        <f>B172</f>
        <v>GD</v>
      </c>
      <c r="G153" s="202"/>
    </row>
    <row r="154" spans="1:15">
      <c r="A154" s="203"/>
      <c r="B154" s="1248" t="str">
        <f t="shared" ref="B154:B160" si="24">CHOOSE(MATCH(TRUE,$E$152:$E$159,0),B164,B174,B184,E184,B194,E194,B204,E204)&amp;""</f>
        <v>Permits revenue adjustment</v>
      </c>
      <c r="C154" s="206"/>
      <c r="D154" s="206"/>
      <c r="E154" s="1181" t="b">
        <f>OR((LEFT('RFPR cover'!$C$6,2)=Data!F154),'RFPR cover'!$C$5=Data!F154)</f>
        <v>1</v>
      </c>
      <c r="F154" s="1246" t="str">
        <f>B182</f>
        <v>NGGT (TO)</v>
      </c>
      <c r="G154" s="202"/>
    </row>
    <row r="155" spans="1:15">
      <c r="A155" s="203"/>
      <c r="B155" s="1248" t="str">
        <f t="shared" si="24"/>
        <v/>
      </c>
      <c r="C155" s="206"/>
      <c r="D155" s="206"/>
      <c r="E155" s="1181" t="b">
        <f>OR((LEFT('RFPR cover'!$C$6,2)=Data!F155),'RFPR cover'!$C$5=Data!F155)</f>
        <v>0</v>
      </c>
      <c r="F155" s="1182" t="str">
        <f>E182</f>
        <v>NGGT (SO)</v>
      </c>
      <c r="G155" s="202"/>
    </row>
    <row r="156" spans="1:15">
      <c r="A156" s="203"/>
      <c r="B156" s="1248" t="str">
        <f t="shared" si="24"/>
        <v/>
      </c>
      <c r="C156" s="206"/>
      <c r="D156" s="206"/>
      <c r="E156" s="1181" t="b">
        <f>OR((LEFT('RFPR cover'!$C$6,2)=Data!F156),'RFPR cover'!$C$5=Data!F156)</f>
        <v>0</v>
      </c>
      <c r="F156" s="1182" t="str">
        <f>B192</f>
        <v>NGET (TO)</v>
      </c>
      <c r="G156" s="202"/>
    </row>
    <row r="157" spans="1:15">
      <c r="A157" s="203"/>
      <c r="B157" s="1249" t="str">
        <f t="shared" si="24"/>
        <v/>
      </c>
      <c r="C157" s="206"/>
      <c r="D157" s="206"/>
      <c r="E157" s="1181" t="b">
        <f>OR((LEFT('RFPR cover'!$C$6,2)=Data!F157),'RFPR cover'!$C$5=Data!F157)</f>
        <v>0</v>
      </c>
      <c r="F157" s="1182" t="str">
        <f>E192</f>
        <v>NGET (SO)</v>
      </c>
      <c r="G157" s="202"/>
    </row>
    <row r="158" spans="1:15">
      <c r="A158" s="203"/>
      <c r="B158" s="1249" t="str">
        <f t="shared" si="24"/>
        <v/>
      </c>
      <c r="C158" s="206"/>
      <c r="D158" s="206"/>
      <c r="E158" s="1181" t="b">
        <f>OR((LEFT('RFPR cover'!$C$6,2)=Data!F158),'RFPR cover'!$C$5=Data!F158)</f>
        <v>0</v>
      </c>
      <c r="F158" s="1182" t="str">
        <f>B202</f>
        <v>SPT</v>
      </c>
      <c r="G158" s="202"/>
    </row>
    <row r="159" spans="1:15">
      <c r="A159" s="203"/>
      <c r="B159" s="1249" t="str">
        <f t="shared" si="24"/>
        <v/>
      </c>
      <c r="C159" s="206"/>
      <c r="D159" s="206"/>
      <c r="E159" s="1183" t="b">
        <f>OR((LEFT('RFPR cover'!$C$6,2)=Data!F159),'RFPR cover'!$C$5=Data!F159)</f>
        <v>0</v>
      </c>
      <c r="F159" s="1184" t="str">
        <f>E202</f>
        <v>SHET</v>
      </c>
      <c r="G159" s="296"/>
    </row>
    <row r="160" spans="1:15">
      <c r="A160" s="203"/>
      <c r="B160" s="206" t="str">
        <f t="shared" si="24"/>
        <v/>
      </c>
      <c r="C160" s="206"/>
      <c r="D160" s="206"/>
      <c r="E160" s="58"/>
      <c r="F160" s="1182"/>
      <c r="G160" s="42"/>
    </row>
    <row r="161" spans="1:7">
      <c r="A161" s="203"/>
      <c r="B161" s="206"/>
      <c r="C161" s="206"/>
      <c r="D161" s="206"/>
      <c r="E161" s="58"/>
      <c r="F161" s="1182"/>
      <c r="G161" s="42"/>
    </row>
    <row r="162" spans="1:7" ht="12" customHeight="1">
      <c r="A162" s="203"/>
      <c r="B162" s="1634" t="s">
        <v>171</v>
      </c>
      <c r="C162" s="1630"/>
      <c r="D162" s="206"/>
      <c r="E162" s="206"/>
    </row>
    <row r="163" spans="1:7">
      <c r="A163" s="203"/>
      <c r="B163" s="1635" t="s">
        <v>665</v>
      </c>
      <c r="C163" s="1636"/>
      <c r="D163" s="206"/>
      <c r="E163" s="206"/>
    </row>
    <row r="164" spans="1:7">
      <c r="A164" s="203"/>
      <c r="B164" s="1635" t="s">
        <v>666</v>
      </c>
      <c r="C164" s="1636"/>
      <c r="D164" s="206"/>
      <c r="E164" s="206"/>
    </row>
    <row r="165" spans="1:7">
      <c r="A165" s="203"/>
      <c r="B165" s="1637" t="s">
        <v>667</v>
      </c>
      <c r="C165" s="1638"/>
      <c r="D165" s="206"/>
      <c r="E165" s="206"/>
    </row>
    <row r="166" spans="1:7">
      <c r="A166" s="203"/>
      <c r="B166" s="1637" t="s">
        <v>668</v>
      </c>
      <c r="C166" s="1638"/>
      <c r="D166" s="206"/>
      <c r="E166" s="206"/>
    </row>
    <row r="167" spans="1:7">
      <c r="A167" s="203"/>
      <c r="B167" s="1637" t="s">
        <v>669</v>
      </c>
      <c r="C167" s="1638"/>
      <c r="D167" s="206"/>
      <c r="E167" s="206"/>
    </row>
    <row r="168" spans="1:7">
      <c r="A168" s="203"/>
      <c r="B168" s="1637"/>
      <c r="C168" s="1638"/>
      <c r="D168" s="206"/>
      <c r="E168" s="206"/>
    </row>
    <row r="169" spans="1:7">
      <c r="A169" s="203"/>
      <c r="B169" s="1637"/>
      <c r="C169" s="1638"/>
      <c r="D169" s="206"/>
      <c r="E169" s="206"/>
    </row>
    <row r="170" spans="1:7">
      <c r="A170" s="203"/>
      <c r="B170" s="206"/>
      <c r="C170" s="206"/>
      <c r="D170" s="206"/>
      <c r="E170" s="206"/>
    </row>
    <row r="171" spans="1:7">
      <c r="A171" s="203"/>
      <c r="B171" s="206"/>
      <c r="C171" s="206"/>
      <c r="D171" s="206"/>
      <c r="E171" s="206"/>
    </row>
    <row r="172" spans="1:7">
      <c r="A172" s="203"/>
      <c r="B172" s="1634" t="s">
        <v>172</v>
      </c>
      <c r="C172" s="1630"/>
      <c r="D172" s="206"/>
      <c r="E172" s="206"/>
    </row>
    <row r="173" spans="1:7" ht="12.75" customHeight="1">
      <c r="A173" s="203"/>
      <c r="B173" s="1631" t="s">
        <v>222</v>
      </c>
      <c r="C173" s="1633"/>
      <c r="D173" s="206"/>
      <c r="E173" s="206"/>
    </row>
    <row r="174" spans="1:7" ht="12.75" customHeight="1">
      <c r="A174" s="203"/>
      <c r="B174" s="1625" t="s">
        <v>223</v>
      </c>
      <c r="C174" s="1627"/>
      <c r="D174" s="206"/>
      <c r="E174" s="206"/>
    </row>
    <row r="175" spans="1:7" ht="12.75" customHeight="1">
      <c r="A175" s="203"/>
      <c r="B175" s="1625" t="s">
        <v>224</v>
      </c>
      <c r="C175" s="1627"/>
      <c r="D175" s="206"/>
      <c r="E175" s="206"/>
    </row>
    <row r="176" spans="1:7" ht="12.75" customHeight="1">
      <c r="A176" s="203"/>
      <c r="B176" s="1625" t="s">
        <v>225</v>
      </c>
      <c r="C176" s="1627"/>
      <c r="D176" s="206"/>
      <c r="E176" s="206"/>
    </row>
    <row r="177" spans="1:9" ht="12.75" customHeight="1">
      <c r="A177" s="203"/>
      <c r="B177" s="1622" t="s">
        <v>566</v>
      </c>
      <c r="C177" s="1624"/>
      <c r="D177" s="206"/>
      <c r="E177" s="206"/>
    </row>
    <row r="178" spans="1:9" ht="12.75" customHeight="1">
      <c r="A178" s="203"/>
      <c r="B178" s="1622"/>
      <c r="C178" s="1624"/>
      <c r="D178" s="206"/>
      <c r="E178" s="206"/>
    </row>
    <row r="179" spans="1:9" ht="12.75" customHeight="1">
      <c r="A179" s="203"/>
      <c r="B179" s="1622"/>
      <c r="C179" s="1624"/>
      <c r="D179" s="206"/>
      <c r="E179" s="206"/>
    </row>
    <row r="180" spans="1:9">
      <c r="A180" s="203"/>
      <c r="B180" s="206"/>
      <c r="C180" s="206"/>
      <c r="D180" s="206"/>
      <c r="E180" s="206"/>
    </row>
    <row r="181" spans="1:9">
      <c r="A181" s="203"/>
      <c r="B181" s="206"/>
      <c r="C181" s="206"/>
      <c r="D181" s="206"/>
      <c r="E181" s="206"/>
    </row>
    <row r="182" spans="1:9">
      <c r="A182" s="203"/>
      <c r="B182" s="1628" t="str">
        <f>B95</f>
        <v>NGGT (TO)</v>
      </c>
      <c r="C182" s="1660"/>
      <c r="D182" s="206"/>
      <c r="E182" s="1628" t="str">
        <f>B96</f>
        <v>NGGT (SO)</v>
      </c>
      <c r="F182" s="1629"/>
      <c r="G182" s="1629"/>
      <c r="H182" s="1629"/>
      <c r="I182" s="1630"/>
    </row>
    <row r="183" spans="1:9" ht="12.4" customHeight="1">
      <c r="A183" s="203"/>
      <c r="B183" s="1631" t="s">
        <v>218</v>
      </c>
      <c r="C183" s="1633"/>
      <c r="D183" s="206"/>
      <c r="E183" s="1625" t="s">
        <v>846</v>
      </c>
      <c r="F183" s="1626" t="s">
        <v>846</v>
      </c>
      <c r="G183" s="1626" t="s">
        <v>846</v>
      </c>
      <c r="H183" s="1626" t="s">
        <v>846</v>
      </c>
      <c r="I183" s="1627" t="s">
        <v>846</v>
      </c>
    </row>
    <row r="184" spans="1:9" ht="12.4" customHeight="1">
      <c r="A184" s="203"/>
      <c r="B184" s="1625" t="s">
        <v>226</v>
      </c>
      <c r="C184" s="1627"/>
      <c r="D184" s="206"/>
      <c r="E184" s="1625" t="s">
        <v>847</v>
      </c>
      <c r="F184" s="1626" t="s">
        <v>847</v>
      </c>
      <c r="G184" s="1626" t="s">
        <v>847</v>
      </c>
      <c r="H184" s="1626" t="s">
        <v>847</v>
      </c>
      <c r="I184" s="1627" t="s">
        <v>847</v>
      </c>
    </row>
    <row r="185" spans="1:9" ht="12.4" customHeight="1">
      <c r="A185" s="203"/>
      <c r="B185" s="1625"/>
      <c r="C185" s="1627"/>
      <c r="D185" s="206"/>
      <c r="E185" s="1625" t="s">
        <v>848</v>
      </c>
      <c r="F185" s="1626" t="s">
        <v>848</v>
      </c>
      <c r="G185" s="1626" t="s">
        <v>848</v>
      </c>
      <c r="H185" s="1626" t="s">
        <v>848</v>
      </c>
      <c r="I185" s="1627" t="s">
        <v>848</v>
      </c>
    </row>
    <row r="186" spans="1:9" ht="12.4" customHeight="1">
      <c r="A186" s="203"/>
      <c r="B186" s="1625"/>
      <c r="C186" s="1627"/>
      <c r="D186" s="206"/>
      <c r="E186" s="1625" t="s">
        <v>849</v>
      </c>
      <c r="F186" s="1626" t="s">
        <v>849</v>
      </c>
      <c r="G186" s="1626" t="s">
        <v>849</v>
      </c>
      <c r="H186" s="1626" t="s">
        <v>849</v>
      </c>
      <c r="I186" s="1627" t="s">
        <v>849</v>
      </c>
    </row>
    <row r="187" spans="1:9" ht="12.4" customHeight="1">
      <c r="A187" s="203"/>
      <c r="B187" s="1622"/>
      <c r="C187" s="1624"/>
      <c r="D187" s="206"/>
      <c r="E187" s="1625" t="s">
        <v>850</v>
      </c>
      <c r="F187" s="1626" t="s">
        <v>850</v>
      </c>
      <c r="G187" s="1626" t="s">
        <v>850</v>
      </c>
      <c r="H187" s="1626" t="s">
        <v>850</v>
      </c>
      <c r="I187" s="1627" t="s">
        <v>850</v>
      </c>
    </row>
    <row r="188" spans="1:9" ht="12.4" customHeight="1">
      <c r="A188" s="203"/>
      <c r="B188" s="1622"/>
      <c r="C188" s="1624"/>
      <c r="D188" s="206"/>
      <c r="E188" s="1625" t="s">
        <v>851</v>
      </c>
      <c r="F188" s="1626" t="s">
        <v>851</v>
      </c>
      <c r="G188" s="1626" t="s">
        <v>851</v>
      </c>
      <c r="H188" s="1626" t="s">
        <v>851</v>
      </c>
      <c r="I188" s="1627" t="s">
        <v>851</v>
      </c>
    </row>
    <row r="189" spans="1:9" ht="12.4" customHeight="1">
      <c r="A189" s="203"/>
      <c r="B189" s="1622"/>
      <c r="C189" s="1624"/>
      <c r="D189" s="206"/>
      <c r="E189" s="1625" t="s">
        <v>852</v>
      </c>
      <c r="F189" s="1626" t="s">
        <v>852</v>
      </c>
      <c r="G189" s="1626" t="s">
        <v>852</v>
      </c>
      <c r="H189" s="1626" t="s">
        <v>852</v>
      </c>
      <c r="I189" s="1627" t="s">
        <v>852</v>
      </c>
    </row>
    <row r="190" spans="1:9">
      <c r="A190" s="203"/>
      <c r="B190" s="206"/>
      <c r="C190" s="206"/>
      <c r="D190" s="206"/>
      <c r="E190" s="206"/>
    </row>
    <row r="191" spans="1:9">
      <c r="A191" s="203"/>
      <c r="B191" s="206"/>
      <c r="C191" s="206"/>
      <c r="D191" s="206"/>
      <c r="E191" s="206"/>
    </row>
    <row r="192" spans="1:9">
      <c r="A192" s="203"/>
      <c r="B192" s="1628" t="str">
        <f>B97</f>
        <v>NGET (TO)</v>
      </c>
      <c r="C192" s="1660"/>
      <c r="D192" s="206"/>
      <c r="E192" s="1628" t="str">
        <f>B98</f>
        <v>NGET (SO)</v>
      </c>
      <c r="F192" s="1629"/>
      <c r="G192" s="1629"/>
      <c r="H192" s="1629"/>
      <c r="I192" s="1630"/>
    </row>
    <row r="193" spans="1:9" ht="12.75" customHeight="1">
      <c r="A193" s="203"/>
      <c r="B193" s="1631" t="s">
        <v>217</v>
      </c>
      <c r="C193" s="1633"/>
      <c r="D193" s="206"/>
      <c r="E193" s="1625" t="s">
        <v>853</v>
      </c>
      <c r="F193" s="1626" t="s">
        <v>853</v>
      </c>
      <c r="G193" s="1626" t="s">
        <v>853</v>
      </c>
      <c r="H193" s="1626" t="s">
        <v>853</v>
      </c>
      <c r="I193" s="1627" t="s">
        <v>853</v>
      </c>
    </row>
    <row r="194" spans="1:9" ht="12.75" customHeight="1">
      <c r="A194" s="203"/>
      <c r="B194" s="1625" t="s">
        <v>218</v>
      </c>
      <c r="C194" s="1627"/>
      <c r="D194" s="206"/>
      <c r="E194" s="1625" t="s">
        <v>854</v>
      </c>
      <c r="F194" s="1626" t="s">
        <v>854</v>
      </c>
      <c r="G194" s="1626" t="s">
        <v>854</v>
      </c>
      <c r="H194" s="1626" t="s">
        <v>854</v>
      </c>
      <c r="I194" s="1627" t="s">
        <v>854</v>
      </c>
    </row>
    <row r="195" spans="1:9" ht="12.75" customHeight="1">
      <c r="A195" s="203"/>
      <c r="B195" s="1625" t="s">
        <v>219</v>
      </c>
      <c r="C195" s="1627"/>
      <c r="D195" s="206"/>
      <c r="E195" s="1625" t="s">
        <v>855</v>
      </c>
      <c r="F195" s="1626" t="s">
        <v>855</v>
      </c>
      <c r="G195" s="1626" t="s">
        <v>855</v>
      </c>
      <c r="H195" s="1626" t="s">
        <v>855</v>
      </c>
      <c r="I195" s="1627" t="s">
        <v>855</v>
      </c>
    </row>
    <row r="196" spans="1:9" ht="12.75" customHeight="1">
      <c r="A196" s="203"/>
      <c r="B196" s="1625" t="s">
        <v>220</v>
      </c>
      <c r="C196" s="1627"/>
      <c r="D196" s="206"/>
      <c r="E196" s="1625"/>
      <c r="F196" s="1626"/>
      <c r="G196" s="1626"/>
      <c r="H196" s="1626"/>
      <c r="I196" s="1627"/>
    </row>
    <row r="197" spans="1:9" ht="12.75" customHeight="1">
      <c r="A197" s="203"/>
      <c r="B197" s="1622"/>
      <c r="C197" s="1624"/>
      <c r="D197" s="206"/>
      <c r="E197" s="1622"/>
      <c r="F197" s="1623"/>
      <c r="G197" s="1623"/>
      <c r="H197" s="1623"/>
      <c r="I197" s="1624"/>
    </row>
    <row r="198" spans="1:9" ht="12.75" customHeight="1">
      <c r="A198" s="203"/>
      <c r="B198" s="1622"/>
      <c r="C198" s="1624"/>
      <c r="D198" s="206"/>
      <c r="E198" s="1622"/>
      <c r="F198" s="1623"/>
      <c r="G198" s="1623"/>
      <c r="H198" s="1623"/>
      <c r="I198" s="1624"/>
    </row>
    <row r="199" spans="1:9" ht="12.75" customHeight="1">
      <c r="A199" s="203"/>
      <c r="B199" s="1622"/>
      <c r="C199" s="1624"/>
      <c r="D199" s="206"/>
      <c r="E199" s="1622"/>
      <c r="F199" s="1623"/>
      <c r="G199" s="1623"/>
      <c r="H199" s="1623"/>
      <c r="I199" s="1624"/>
    </row>
    <row r="200" spans="1:9" s="31" customFormat="1" ht="12.75" customHeight="1">
      <c r="A200" s="1171"/>
      <c r="B200" s="1171"/>
      <c r="C200" s="1171"/>
      <c r="D200" s="1172"/>
      <c r="E200" s="1173"/>
      <c r="F200" s="1173"/>
      <c r="G200" s="1173"/>
      <c r="H200" s="1173"/>
      <c r="I200" s="1173"/>
    </row>
    <row r="201" spans="1:9" s="31" customFormat="1" ht="12.75" customHeight="1">
      <c r="A201" s="1171"/>
      <c r="B201" s="1171"/>
      <c r="C201" s="1171"/>
      <c r="D201" s="1172"/>
      <c r="E201" s="1173"/>
      <c r="F201" s="1173"/>
      <c r="G201" s="1173"/>
      <c r="H201" s="1173"/>
      <c r="I201" s="1173"/>
    </row>
    <row r="202" spans="1:9">
      <c r="A202" s="203"/>
      <c r="B202" s="1628" t="str">
        <f>B145</f>
        <v>SPT</v>
      </c>
      <c r="C202" s="1660"/>
      <c r="D202" s="206"/>
      <c r="E202" s="1628" t="str">
        <f>B100</f>
        <v>SHET</v>
      </c>
      <c r="F202" s="1629"/>
      <c r="G202" s="1629"/>
      <c r="H202" s="1629"/>
      <c r="I202" s="1630"/>
    </row>
    <row r="203" spans="1:9" ht="12.75" customHeight="1">
      <c r="A203" s="203"/>
      <c r="B203" s="1631" t="s">
        <v>217</v>
      </c>
      <c r="C203" s="1633"/>
      <c r="D203" s="206"/>
      <c r="E203" s="1631" t="s">
        <v>217</v>
      </c>
      <c r="F203" s="1632"/>
      <c r="G203" s="1632"/>
      <c r="H203" s="1632"/>
      <c r="I203" s="1633"/>
    </row>
    <row r="204" spans="1:9" ht="12.75" customHeight="1">
      <c r="A204" s="203"/>
      <c r="B204" s="1625" t="s">
        <v>218</v>
      </c>
      <c r="C204" s="1627"/>
      <c r="D204" s="206"/>
      <c r="E204" s="1625" t="s">
        <v>218</v>
      </c>
      <c r="F204" s="1626"/>
      <c r="G204" s="1626"/>
      <c r="H204" s="1626"/>
      <c r="I204" s="1627"/>
    </row>
    <row r="205" spans="1:9" ht="12.75" customHeight="1">
      <c r="A205" s="203"/>
      <c r="B205" s="1625" t="s">
        <v>219</v>
      </c>
      <c r="C205" s="1627"/>
      <c r="D205" s="206"/>
      <c r="E205" s="1625" t="s">
        <v>219</v>
      </c>
      <c r="F205" s="1626"/>
      <c r="G205" s="1626"/>
      <c r="H205" s="1626"/>
      <c r="I205" s="1627"/>
    </row>
    <row r="206" spans="1:9" ht="12.75" customHeight="1">
      <c r="A206" s="203"/>
      <c r="B206" s="1625" t="s">
        <v>220</v>
      </c>
      <c r="C206" s="1627"/>
      <c r="D206" s="206"/>
      <c r="E206" s="1625" t="s">
        <v>220</v>
      </c>
      <c r="F206" s="1626"/>
      <c r="G206" s="1626"/>
      <c r="H206" s="1626"/>
      <c r="I206" s="1627"/>
    </row>
    <row r="207" spans="1:9" ht="12.75" customHeight="1">
      <c r="A207" s="203"/>
      <c r="B207" s="1622" t="s">
        <v>221</v>
      </c>
      <c r="C207" s="1624"/>
      <c r="D207" s="206"/>
      <c r="E207" s="1622" t="s">
        <v>221</v>
      </c>
      <c r="F207" s="1623"/>
      <c r="G207" s="1623"/>
      <c r="H207" s="1623"/>
      <c r="I207" s="1624"/>
    </row>
    <row r="208" spans="1:9" ht="12.75" customHeight="1">
      <c r="A208" s="203"/>
      <c r="B208" s="1622"/>
      <c r="C208" s="1624"/>
      <c r="D208" s="206"/>
      <c r="E208" s="1622"/>
      <c r="F208" s="1623"/>
      <c r="G208" s="1623"/>
      <c r="H208" s="1623"/>
      <c r="I208" s="1624"/>
    </row>
    <row r="209" spans="1:14" ht="12.75" customHeight="1">
      <c r="A209" s="203"/>
      <c r="B209" s="1622"/>
      <c r="C209" s="1624"/>
      <c r="D209" s="206"/>
      <c r="E209" s="1622"/>
      <c r="F209" s="1623"/>
      <c r="G209" s="1623"/>
      <c r="H209" s="1623"/>
      <c r="I209" s="1624"/>
    </row>
    <row r="210" spans="1:14">
      <c r="A210" s="203"/>
      <c r="D210" s="206"/>
      <c r="E210" s="206"/>
    </row>
    <row r="211" spans="1:14">
      <c r="A211" s="203"/>
      <c r="D211" s="206"/>
      <c r="E211" s="206"/>
    </row>
    <row r="212" spans="1:14" ht="12.75" customHeight="1">
      <c r="A212" s="203"/>
      <c r="B212" s="1659" t="s">
        <v>239</v>
      </c>
      <c r="C212" s="1659"/>
      <c r="D212" s="1659"/>
      <c r="E212" s="284"/>
      <c r="F212" s="217"/>
      <c r="G212" s="217"/>
      <c r="H212" s="217"/>
      <c r="I212" s="217"/>
      <c r="J212" s="217"/>
      <c r="K212" s="217"/>
      <c r="L212" s="217"/>
      <c r="M212" s="217"/>
      <c r="N212" s="217"/>
    </row>
    <row r="213" spans="1:14">
      <c r="A213" s="203"/>
      <c r="B213" s="206"/>
      <c r="C213" s="206"/>
      <c r="D213" s="206"/>
      <c r="E213" s="206"/>
    </row>
    <row r="214" spans="1:14" ht="25.5">
      <c r="A214" s="203"/>
      <c r="B214" s="208" t="s">
        <v>130</v>
      </c>
      <c r="C214" s="207" t="s">
        <v>207</v>
      </c>
      <c r="D214" s="206"/>
      <c r="E214" s="206"/>
    </row>
    <row r="215" spans="1:14" ht="25.5">
      <c r="A215" s="203"/>
      <c r="B215" s="209" t="s">
        <v>131</v>
      </c>
      <c r="C215" s="289" t="s">
        <v>208</v>
      </c>
      <c r="D215" s="206"/>
      <c r="E215" s="206"/>
    </row>
    <row r="216" spans="1:14">
      <c r="B216" s="304"/>
      <c r="C216" s="42"/>
      <c r="D216" s="42"/>
      <c r="E216" s="42"/>
      <c r="F216" s="42"/>
      <c r="G216" s="42"/>
      <c r="H216" s="42"/>
      <c r="I216" s="42"/>
      <c r="J216" s="42"/>
    </row>
    <row r="217" spans="1:14">
      <c r="B217" s="204"/>
      <c r="I217" s="66"/>
    </row>
    <row r="218" spans="1:14">
      <c r="B218" s="1187" t="s">
        <v>672</v>
      </c>
      <c r="I218" s="66"/>
    </row>
    <row r="219" spans="1:14">
      <c r="B219" s="1189" t="s">
        <v>419</v>
      </c>
    </row>
    <row r="220" spans="1:14">
      <c r="B220" s="1190" t="s">
        <v>418</v>
      </c>
    </row>
    <row r="221" spans="1:14">
      <c r="B221" s="1193" t="s">
        <v>416</v>
      </c>
    </row>
    <row r="222" spans="1:14">
      <c r="B222" s="1191"/>
    </row>
    <row r="223" spans="1:14">
      <c r="B223" s="213"/>
    </row>
    <row r="224" spans="1:14">
      <c r="B224" s="1188" t="s">
        <v>408</v>
      </c>
    </row>
    <row r="225" spans="2:2">
      <c r="B225" s="1192" t="s">
        <v>673</v>
      </c>
    </row>
    <row r="226" spans="2:2">
      <c r="B226" s="1190" t="s">
        <v>674</v>
      </c>
    </row>
    <row r="227" spans="2:2">
      <c r="B227" s="1190" t="s">
        <v>472</v>
      </c>
    </row>
    <row r="228" spans="2:2">
      <c r="B228" s="1190" t="s">
        <v>675</v>
      </c>
    </row>
    <row r="229" spans="2:2">
      <c r="B229" s="1190" t="s">
        <v>676</v>
      </c>
    </row>
    <row r="230" spans="2:2">
      <c r="B230" s="1190" t="s">
        <v>417</v>
      </c>
    </row>
    <row r="231" spans="2:2">
      <c r="B231" s="1190" t="s">
        <v>677</v>
      </c>
    </row>
    <row r="232" spans="2:2">
      <c r="B232" s="1190"/>
    </row>
    <row r="233" spans="2:2">
      <c r="B233" s="1191"/>
    </row>
    <row r="234" spans="2:2">
      <c r="B234" s="213"/>
    </row>
    <row r="235" spans="2:2">
      <c r="B235" s="1188" t="s">
        <v>465</v>
      </c>
    </row>
    <row r="236" spans="2:2">
      <c r="B236" s="1192" t="s">
        <v>678</v>
      </c>
    </row>
    <row r="237" spans="2:2">
      <c r="B237" s="1190" t="s">
        <v>679</v>
      </c>
    </row>
    <row r="238" spans="2:2">
      <c r="B238" s="1190" t="s">
        <v>680</v>
      </c>
    </row>
    <row r="239" spans="2:2">
      <c r="B239" s="1190" t="s">
        <v>681</v>
      </c>
    </row>
    <row r="240" spans="2:2">
      <c r="B240" s="1190" t="s">
        <v>682</v>
      </c>
    </row>
    <row r="241" spans="2:2">
      <c r="B241" s="1191"/>
    </row>
    <row r="242" spans="2:2">
      <c r="B242" s="213"/>
    </row>
    <row r="243" spans="2:2">
      <c r="B243" s="1188" t="s">
        <v>683</v>
      </c>
    </row>
    <row r="244" spans="2:2">
      <c r="B244" s="1192" t="s">
        <v>684</v>
      </c>
    </row>
    <row r="245" spans="2:2">
      <c r="B245" s="1190" t="s">
        <v>685</v>
      </c>
    </row>
    <row r="246" spans="2:2">
      <c r="B246" s="1191"/>
    </row>
    <row r="247" spans="2:2">
      <c r="B247" s="213"/>
    </row>
    <row r="248" spans="2:2">
      <c r="B248" s="1188" t="s">
        <v>686</v>
      </c>
    </row>
    <row r="249" spans="2:2">
      <c r="B249" s="1192" t="s">
        <v>741</v>
      </c>
    </row>
    <row r="250" spans="2:2">
      <c r="B250" s="1190" t="s">
        <v>740</v>
      </c>
    </row>
    <row r="251" spans="2:2">
      <c r="B251" s="1191" t="s">
        <v>269</v>
      </c>
    </row>
    <row r="252" spans="2:2">
      <c r="B252" s="213"/>
    </row>
    <row r="253" spans="2:2">
      <c r="B253" s="1188" t="s">
        <v>413</v>
      </c>
    </row>
    <row r="254" spans="2:2">
      <c r="B254" s="1192" t="s">
        <v>687</v>
      </c>
    </row>
    <row r="255" spans="2:2">
      <c r="B255" s="1190" t="s">
        <v>745</v>
      </c>
    </row>
    <row r="256" spans="2:2">
      <c r="B256" s="1190"/>
    </row>
    <row r="257" spans="2:2">
      <c r="B257" s="1191"/>
    </row>
    <row r="258" spans="2:2">
      <c r="B258" s="213"/>
    </row>
    <row r="259" spans="2:2">
      <c r="B259" s="1188" t="s">
        <v>423</v>
      </c>
    </row>
    <row r="260" spans="2:2">
      <c r="B260" s="1192" t="s">
        <v>426</v>
      </c>
    </row>
    <row r="261" spans="2:2">
      <c r="B261" s="1190" t="s">
        <v>473</v>
      </c>
    </row>
    <row r="262" spans="2:2">
      <c r="B262" s="1190"/>
    </row>
    <row r="263" spans="2:2">
      <c r="B263" s="1191"/>
    </row>
    <row r="264" spans="2:2">
      <c r="B264" s="213"/>
    </row>
    <row r="265" spans="2:2">
      <c r="B265" s="1188" t="s">
        <v>688</v>
      </c>
    </row>
    <row r="266" spans="2:2">
      <c r="B266" s="1192" t="s">
        <v>419</v>
      </c>
    </row>
    <row r="267" spans="2:2">
      <c r="B267" s="1190" t="s">
        <v>418</v>
      </c>
    </row>
    <row r="268" spans="2:2">
      <c r="B268" s="1191"/>
    </row>
  </sheetData>
  <mergeCells count="76">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 ref="B193:C193"/>
    <mergeCell ref="B188:C188"/>
    <mergeCell ref="B189:C189"/>
    <mergeCell ref="B207:C207"/>
    <mergeCell ref="B204:C204"/>
    <mergeCell ref="B203:C203"/>
    <mergeCell ref="B202:C202"/>
    <mergeCell ref="B197:C197"/>
    <mergeCell ref="B199:C199"/>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K38:M38"/>
    <mergeCell ref="K39:M39"/>
    <mergeCell ref="K71:T71"/>
    <mergeCell ref="G54:I54"/>
    <mergeCell ref="G55:I55"/>
    <mergeCell ref="G56:I56"/>
    <mergeCell ref="G57:I57"/>
    <mergeCell ref="J54:K54"/>
    <mergeCell ref="J55:K55"/>
    <mergeCell ref="J56:K56"/>
    <mergeCell ref="J57:K57"/>
    <mergeCell ref="E182:I182"/>
    <mergeCell ref="E183:I183"/>
    <mergeCell ref="E184:I184"/>
    <mergeCell ref="E185:I185"/>
    <mergeCell ref="E186:I186"/>
    <mergeCell ref="B162:C162"/>
    <mergeCell ref="B163:C163"/>
    <mergeCell ref="B167:C167"/>
    <mergeCell ref="B166:C166"/>
    <mergeCell ref="B165:C165"/>
    <mergeCell ref="B164:C164"/>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s>
  <conditionalFormatting sqref="C105:J105">
    <cfRule type="expression" dxfId="91" priority="20">
      <formula>AND(#REF!="Actuals",#REF!="Forecast")</formula>
    </cfRule>
  </conditionalFormatting>
  <conditionalFormatting sqref="C47">
    <cfRule type="expression" dxfId="90" priority="18">
      <formula>AND(#REF!="Actuals",#REF!="Forecast")</formula>
    </cfRule>
  </conditionalFormatting>
  <conditionalFormatting sqref="C50:J50">
    <cfRule type="expression" dxfId="89" priority="17">
      <formula>AND(#REF!="Actuals",#REF!="Forecast")</formula>
    </cfRule>
  </conditionalFormatting>
  <conditionalFormatting sqref="B14:D30">
    <cfRule type="cellIs" dxfId="88" priority="14" operator="equal">
      <formula>"Forecast"</formula>
    </cfRule>
  </conditionalFormatting>
  <conditionalFormatting sqref="B23:C30 E24:F27">
    <cfRule type="expression" dxfId="87" priority="111">
      <formula>$D13="Forecast"</formula>
    </cfRule>
  </conditionalFormatting>
  <conditionalFormatting sqref="K71">
    <cfRule type="expression" dxfId="86" priority="5">
      <formula>AND(#REF!="Actuals",#REF!="Forecast")</formula>
    </cfRule>
  </conditionalFormatting>
  <conditionalFormatting sqref="K72:T72">
    <cfRule type="expression" dxfId="85" priority="4">
      <formula>AND(#REF!="Actuals",#REF!="Forecast")</formula>
    </cfRule>
  </conditionalFormatting>
  <conditionalFormatting sqref="C62:L62">
    <cfRule type="expression" dxfId="84" priority="3">
      <formula>AND(#REF!="Actuals",#REF!="Forecast")</formula>
    </cfRule>
  </conditionalFormatting>
  <conditionalFormatting sqref="C118:L118">
    <cfRule type="expression" dxfId="83" priority="1">
      <formula>AND(#REF!="Actuals",#REF!="Forecast")</formula>
    </cfRule>
  </conditionalFormatting>
  <hyperlinks>
    <hyperlink ref="K39" r:id="rId1" display="August 2018 Publication" xr:uid="{4C25CA74-8F18-426B-90FD-0427674682A2}"/>
    <hyperlink ref="K39:M39" r:id="rId2" display="May 2020 Publication" xr:uid="{2A24662E-5DBF-48FB-82FF-1CCBC1825F62}"/>
  </hyperlinks>
  <pageMargins left="0.7" right="0.7" top="0.75" bottom="0.75" header="0.3" footer="0.3"/>
  <pageSetup paperSize="9" orientation="portrait" r:id="rId3"/>
  <customProperties>
    <customPr name="EpmWorksheetKeyString_GUID" r:id="rId4"/>
  </customProperties>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3"/>
  <sheetViews>
    <sheetView showGridLines="0" zoomScale="80" zoomScaleNormal="80" workbookViewId="0">
      <pane ySplit="3" topLeftCell="A4" activePane="bottomLeft" state="frozen"/>
      <selection activeCell="B75" sqref="A1:XFD1048576"/>
      <selection pane="bottomLeft" activeCell="A28" activeCellId="1" sqref="A30:XFD30 A28:XFD28"/>
    </sheetView>
  </sheetViews>
  <sheetFormatPr defaultRowHeight="12.75"/>
  <cols>
    <col min="1" max="1" width="8.375" customWidth="1"/>
    <col min="2" max="2" width="23.75" customWidth="1"/>
    <col min="3" max="3" width="25.75" customWidth="1"/>
    <col min="4" max="4" width="9.75" customWidth="1"/>
  </cols>
  <sheetData>
    <row r="1" spans="1:14" s="31" customFormat="1" ht="20.25">
      <c r="A1" s="1426" t="s">
        <v>84</v>
      </c>
      <c r="B1" s="1426"/>
      <c r="C1" s="1426"/>
      <c r="D1" s="1426"/>
      <c r="E1" s="1426"/>
      <c r="F1" s="1426"/>
      <c r="G1" s="1426"/>
      <c r="H1" s="1426"/>
      <c r="I1" s="32" t="s">
        <v>85</v>
      </c>
      <c r="J1" s="33"/>
      <c r="K1" s="33"/>
      <c r="L1" s="33"/>
      <c r="M1" s="33"/>
    </row>
    <row r="2" spans="1:14" s="31" customFormat="1" ht="20.25">
      <c r="A2" s="1426" t="str">
        <f>'RFPR cover'!C5</f>
        <v>NGGT (TO)</v>
      </c>
      <c r="B2" s="1426"/>
      <c r="C2" s="1426"/>
      <c r="D2" s="1426"/>
      <c r="E2" s="1426"/>
      <c r="F2" s="1426"/>
      <c r="G2" s="1426"/>
      <c r="H2" s="1426"/>
      <c r="I2" s="33"/>
      <c r="J2" s="33"/>
      <c r="K2" s="33"/>
      <c r="L2" s="33"/>
      <c r="M2" s="33"/>
      <c r="N2" s="430"/>
    </row>
    <row r="3" spans="1:14" s="31" customFormat="1" ht="20.25">
      <c r="A3" s="1426">
        <f>'RFPR cover'!C7</f>
        <v>2020</v>
      </c>
      <c r="B3" s="1426"/>
      <c r="C3" s="1426"/>
      <c r="D3" s="1426"/>
      <c r="E3" s="1426"/>
      <c r="F3" s="1426"/>
      <c r="G3" s="1426"/>
      <c r="H3" s="1426"/>
      <c r="I3" s="33"/>
      <c r="J3" s="33"/>
      <c r="K3" s="33"/>
      <c r="L3" s="33"/>
      <c r="M3" s="33"/>
      <c r="N3" s="430"/>
    </row>
    <row r="4" spans="1:14">
      <c r="A4" s="24"/>
      <c r="B4" s="24"/>
      <c r="C4" s="24"/>
      <c r="D4" s="24"/>
      <c r="E4" s="24"/>
      <c r="F4" s="24"/>
      <c r="G4" s="24"/>
      <c r="H4" s="24"/>
      <c r="I4" s="896"/>
      <c r="J4" s="896"/>
      <c r="K4" s="896"/>
      <c r="L4" s="896"/>
      <c r="M4" s="896"/>
      <c r="N4" s="42"/>
    </row>
    <row r="5" spans="1:14">
      <c r="A5" s="24"/>
      <c r="B5" s="24"/>
      <c r="C5" s="24"/>
      <c r="D5" s="24"/>
      <c r="E5" s="24"/>
      <c r="F5" s="24"/>
      <c r="G5" s="24"/>
      <c r="H5" s="24"/>
      <c r="I5" s="896"/>
      <c r="J5" s="896"/>
      <c r="K5" s="896"/>
      <c r="L5" s="896"/>
      <c r="M5" s="896"/>
      <c r="N5" s="42"/>
    </row>
    <row r="6" spans="1:14">
      <c r="A6" s="24"/>
      <c r="B6" s="25" t="s">
        <v>86</v>
      </c>
      <c r="C6" s="24"/>
      <c r="D6" s="24"/>
      <c r="E6" s="24"/>
      <c r="F6" s="24"/>
      <c r="G6" s="24"/>
      <c r="H6" s="24"/>
      <c r="I6" s="896"/>
      <c r="J6" s="896"/>
      <c r="K6" s="896"/>
      <c r="L6" s="896"/>
      <c r="M6" s="896"/>
      <c r="N6" s="42"/>
    </row>
    <row r="7" spans="1:14">
      <c r="A7" s="24"/>
      <c r="B7" s="24"/>
      <c r="C7" s="24"/>
      <c r="D7" s="24"/>
      <c r="E7" s="24"/>
      <c r="F7" s="24"/>
      <c r="G7" s="24"/>
      <c r="H7" s="24"/>
      <c r="I7" s="896"/>
      <c r="J7" s="896"/>
      <c r="K7" s="896"/>
      <c r="L7" s="896"/>
      <c r="M7" s="896"/>
      <c r="N7" s="42"/>
    </row>
    <row r="8" spans="1:14">
      <c r="A8" s="24"/>
      <c r="B8" s="47" t="s">
        <v>87</v>
      </c>
      <c r="C8" s="47" t="s">
        <v>88</v>
      </c>
      <c r="D8" s="1663" t="s">
        <v>89</v>
      </c>
      <c r="E8" s="1664"/>
      <c r="F8" s="1664"/>
      <c r="G8" s="1664"/>
      <c r="H8" s="1664"/>
      <c r="I8" s="896"/>
      <c r="J8" s="896"/>
      <c r="K8" s="896"/>
      <c r="L8" s="896"/>
      <c r="M8" s="896"/>
      <c r="N8" s="42"/>
    </row>
    <row r="9" spans="1:14">
      <c r="A9" s="24"/>
      <c r="B9" s="26" t="s">
        <v>90</v>
      </c>
      <c r="C9" s="46">
        <v>44071</v>
      </c>
      <c r="D9" s="1661"/>
      <c r="E9" s="1662"/>
      <c r="F9" s="1662"/>
      <c r="G9" s="1662"/>
      <c r="H9" s="1662"/>
      <c r="I9" s="24"/>
      <c r="J9" s="24"/>
      <c r="K9" s="24"/>
      <c r="L9" s="24"/>
      <c r="M9" s="24"/>
    </row>
    <row r="10" spans="1:14">
      <c r="A10" s="24"/>
      <c r="B10" s="26" t="s">
        <v>91</v>
      </c>
      <c r="C10" s="46"/>
      <c r="D10" s="1661"/>
      <c r="E10" s="1662"/>
      <c r="F10" s="1662"/>
      <c r="G10" s="1662"/>
      <c r="H10" s="1662"/>
      <c r="I10" s="24"/>
      <c r="J10" s="24"/>
      <c r="K10" s="24"/>
      <c r="L10" s="24"/>
      <c r="M10" s="24"/>
    </row>
    <row r="11" spans="1:14">
      <c r="A11" s="24"/>
      <c r="B11" s="26" t="s">
        <v>92</v>
      </c>
      <c r="C11" s="46"/>
      <c r="D11" s="1661"/>
      <c r="E11" s="1662"/>
      <c r="F11" s="1662"/>
      <c r="G11" s="1662"/>
      <c r="H11" s="1662"/>
      <c r="I11" s="24"/>
      <c r="J11" s="24"/>
      <c r="K11" s="24"/>
      <c r="L11" s="24"/>
      <c r="M11" s="24"/>
    </row>
    <row r="12" spans="1:14">
      <c r="A12" s="24"/>
      <c r="B12" s="26" t="s">
        <v>93</v>
      </c>
      <c r="C12" s="46"/>
      <c r="D12" s="1661"/>
      <c r="E12" s="1662"/>
      <c r="F12" s="1662"/>
      <c r="G12" s="1662"/>
      <c r="H12" s="1662"/>
      <c r="I12" s="24"/>
      <c r="J12" s="24"/>
      <c r="K12" s="24"/>
      <c r="L12" s="24"/>
      <c r="M12" s="24"/>
    </row>
    <row r="13" spans="1:14">
      <c r="A13" s="24"/>
      <c r="B13" s="26" t="s">
        <v>94</v>
      </c>
      <c r="C13" s="46"/>
      <c r="D13" s="1661"/>
      <c r="E13" s="1662"/>
      <c r="F13" s="1662"/>
      <c r="G13" s="1662"/>
      <c r="H13" s="1662"/>
      <c r="I13" s="24"/>
      <c r="J13" s="24"/>
      <c r="K13" s="24"/>
      <c r="L13" s="24"/>
      <c r="M13" s="24"/>
    </row>
    <row r="14" spans="1:14">
      <c r="A14" s="24"/>
      <c r="B14" s="26" t="s">
        <v>95</v>
      </c>
      <c r="C14" s="46"/>
      <c r="D14" s="1661"/>
      <c r="E14" s="1662"/>
      <c r="F14" s="1662"/>
      <c r="G14" s="1662"/>
      <c r="H14" s="1662"/>
      <c r="I14" s="24"/>
      <c r="J14" s="24"/>
      <c r="K14" s="24"/>
      <c r="L14" s="24"/>
      <c r="M14" s="24"/>
    </row>
    <row r="15" spans="1:14">
      <c r="A15" s="24"/>
      <c r="B15" s="26" t="s">
        <v>96</v>
      </c>
      <c r="C15" s="46"/>
      <c r="D15" s="1661"/>
      <c r="E15" s="1662"/>
      <c r="F15" s="1662"/>
      <c r="G15" s="1662"/>
      <c r="H15" s="1662"/>
      <c r="I15" s="24"/>
      <c r="J15" s="24"/>
      <c r="K15" s="24"/>
      <c r="L15" s="24"/>
      <c r="M15" s="24"/>
    </row>
    <row r="16" spans="1:14">
      <c r="A16" s="24"/>
      <c r="B16" s="26" t="s">
        <v>97</v>
      </c>
      <c r="C16" s="46"/>
      <c r="D16" s="1661"/>
      <c r="E16" s="1662"/>
      <c r="F16" s="1662"/>
      <c r="G16" s="1662"/>
      <c r="H16" s="1662"/>
      <c r="I16" s="24"/>
      <c r="J16" s="24"/>
      <c r="K16" s="24"/>
      <c r="L16" s="24"/>
      <c r="M16" s="24"/>
    </row>
    <row r="17" spans="1:13">
      <c r="A17" s="24"/>
      <c r="B17" s="26" t="s">
        <v>98</v>
      </c>
      <c r="C17" s="46"/>
      <c r="D17" s="1661"/>
      <c r="E17" s="1662"/>
      <c r="F17" s="1662"/>
      <c r="G17" s="1662"/>
      <c r="H17" s="1662"/>
      <c r="I17" s="24"/>
      <c r="J17" s="24"/>
      <c r="K17" s="24"/>
      <c r="L17" s="24"/>
      <c r="M17" s="24"/>
    </row>
    <row r="18" spans="1:13">
      <c r="A18" s="24"/>
      <c r="B18" s="26" t="s">
        <v>99</v>
      </c>
      <c r="C18" s="46"/>
      <c r="D18" s="1661"/>
      <c r="E18" s="1662"/>
      <c r="F18" s="1662"/>
      <c r="G18" s="1662"/>
      <c r="H18" s="1662"/>
      <c r="I18" s="24"/>
      <c r="J18" s="24"/>
      <c r="K18" s="24"/>
      <c r="L18" s="24"/>
      <c r="M18" s="24"/>
    </row>
    <row r="19" spans="1:13">
      <c r="A19" s="24"/>
      <c r="B19" s="24"/>
      <c r="C19" s="24"/>
      <c r="D19" s="24"/>
      <c r="E19" s="24"/>
      <c r="F19" s="24"/>
      <c r="G19" s="24"/>
      <c r="H19" s="24"/>
      <c r="I19" s="24"/>
      <c r="J19" s="24"/>
      <c r="K19" s="24"/>
      <c r="L19" s="24"/>
      <c r="M19" s="24"/>
    </row>
    <row r="20" spans="1:13">
      <c r="A20" s="24"/>
      <c r="B20" s="213"/>
      <c r="C20" s="24"/>
      <c r="D20" s="24"/>
      <c r="E20" s="24"/>
      <c r="F20" s="24"/>
      <c r="G20" s="24"/>
      <c r="H20" s="24"/>
      <c r="I20" s="24"/>
      <c r="J20" s="24"/>
      <c r="K20" s="24"/>
      <c r="L20" s="24"/>
    </row>
    <row r="21" spans="1:13">
      <c r="A21" s="24"/>
      <c r="B21" s="285" t="s">
        <v>262</v>
      </c>
      <c r="C21" s="24"/>
      <c r="D21" s="24"/>
      <c r="E21" s="24"/>
      <c r="F21" s="24"/>
      <c r="G21" s="24"/>
      <c r="H21" s="24"/>
      <c r="I21" s="24"/>
      <c r="J21" s="24"/>
      <c r="K21" s="24"/>
      <c r="L21" s="24"/>
    </row>
    <row r="22" spans="1:13">
      <c r="A22" s="24"/>
      <c r="B22" s="285" t="s">
        <v>120</v>
      </c>
      <c r="C22" s="24"/>
      <c r="D22" s="24"/>
      <c r="E22" s="24"/>
      <c r="F22" s="24"/>
      <c r="G22" s="24"/>
      <c r="H22" s="24"/>
      <c r="I22" s="24"/>
      <c r="J22" s="24"/>
      <c r="K22" s="24"/>
      <c r="L22" s="24"/>
    </row>
    <row r="23" spans="1:13">
      <c r="A23" s="24"/>
      <c r="B23" s="285" t="s">
        <v>263</v>
      </c>
      <c r="C23" s="24"/>
      <c r="D23" s="24"/>
      <c r="E23" s="24"/>
      <c r="F23" s="24"/>
      <c r="G23" s="24"/>
      <c r="H23" s="24"/>
      <c r="I23" s="24"/>
      <c r="J23" s="24"/>
      <c r="K23" s="24"/>
      <c r="L23" s="24"/>
    </row>
    <row r="24" spans="1:13">
      <c r="B24" s="285" t="s">
        <v>100</v>
      </c>
    </row>
    <row r="25" spans="1:13">
      <c r="B25" s="285" t="s">
        <v>261</v>
      </c>
    </row>
    <row r="26" spans="1:13">
      <c r="B26" s="285" t="s">
        <v>101</v>
      </c>
    </row>
    <row r="27" spans="1:13">
      <c r="B27" s="285" t="s">
        <v>264</v>
      </c>
    </row>
    <row r="28" spans="1:13">
      <c r="B28" s="285" t="s">
        <v>236</v>
      </c>
    </row>
    <row r="29" spans="1:13">
      <c r="B29" s="285" t="s">
        <v>102</v>
      </c>
    </row>
    <row r="30" spans="1:13">
      <c r="B30" s="285" t="s">
        <v>260</v>
      </c>
    </row>
    <row r="31" spans="1:13">
      <c r="B31" s="285" t="s">
        <v>265</v>
      </c>
    </row>
    <row r="32" spans="1:13">
      <c r="B32" s="285" t="s">
        <v>258</v>
      </c>
    </row>
    <row r="33" spans="2:2">
      <c r="B33" s="285" t="s">
        <v>266</v>
      </c>
    </row>
  </sheetData>
  <sheetProtection algorithmName="SHA-512" hashValue="BR+IkYkvVTZdZr+/j9ipDXP9Xb6eCrIKyX3DiT1i9aMiEAohPAaw+eKwuK2r4PYiA67qnPmIGW+sQMGf19HF5A==" saltValue="0qOHu8vjSy8ivdIu2OxizA=="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8" location="'R8 - Net Debt'!A1" display="R8 - Net Debt" xr:uid="{00000000-0004-0000-0200-000007000000}"/>
    <hyperlink ref="B29" location="'R9 - RAV'!A1" display="R9 - RAV" xr:uid="{00000000-0004-0000-0200-000008000000}"/>
    <hyperlink ref="B31" location="'R11 - Dividends'!A1" display="R11 - Dividends" xr:uid="{00000000-0004-0000-0200-000009000000}"/>
    <hyperlink ref="B32" location="'R12 - Pensions'!A1" display="R12 - Pensions" xr:uid="{00000000-0004-0000-0200-00000A000000}"/>
    <hyperlink ref="B33" location="'R13 - Other Activities '!A1" display="R13 - Other Activities" xr:uid="{00000000-0004-0000-0200-00000B000000}"/>
    <hyperlink ref="B30" location="'R10 - Tax'!A1" display="R10 - Tax" xr:uid="{00000000-0004-0000-0200-00000C000000}"/>
  </hyperlinks>
  <pageMargins left="0.70866141732283472" right="0.70866141732283472" top="0.74803149606299213" bottom="0.74803149606299213" header="0.31496062992125984" footer="0.31496062992125984"/>
  <pageSetup scale="77"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6"/>
  <sheetViews>
    <sheetView showGridLines="0" zoomScale="80" zoomScaleNormal="80" workbookViewId="0">
      <pane ySplit="5" topLeftCell="A15" activePane="bottomLeft" state="frozen"/>
      <selection activeCell="B75" sqref="A1:XFD1048576"/>
      <selection pane="bottomLeft" activeCell="C32" sqref="C32"/>
    </sheetView>
  </sheetViews>
  <sheetFormatPr defaultRowHeight="12.75"/>
  <cols>
    <col min="1" max="1" width="19.125" bestFit="1" customWidth="1"/>
    <col min="2" max="2" width="12.125" bestFit="1" customWidth="1"/>
    <col min="3" max="3" width="104.125" customWidth="1"/>
    <col min="4" max="4" width="35.5" customWidth="1"/>
  </cols>
  <sheetData>
    <row r="1" spans="1:4" s="31" customFormat="1" ht="20.25">
      <c r="A1" s="29" t="s">
        <v>122</v>
      </c>
      <c r="B1" s="29"/>
      <c r="C1" s="29"/>
      <c r="D1" s="29"/>
    </row>
    <row r="2" spans="1:4" s="31" customFormat="1" ht="20.25">
      <c r="A2" s="29" t="str">
        <f>'RFPR cover'!C5</f>
        <v>NGGT (TO)</v>
      </c>
      <c r="B2" s="29"/>
      <c r="C2" s="29"/>
      <c r="D2" s="29"/>
    </row>
    <row r="3" spans="1:4" s="31" customFormat="1" ht="20.25">
      <c r="A3" s="29">
        <f>'RFPR cover'!C7</f>
        <v>2020</v>
      </c>
      <c r="B3" s="29"/>
      <c r="C3" s="29"/>
      <c r="D3" s="29"/>
    </row>
    <row r="4" spans="1:4" s="31" customFormat="1" ht="20.25">
      <c r="A4" s="1285"/>
      <c r="B4" s="1285"/>
      <c r="C4" s="1285"/>
      <c r="D4" s="1285"/>
    </row>
    <row r="5" spans="1:4" ht="30">
      <c r="A5" s="1282" t="s">
        <v>721</v>
      </c>
      <c r="B5" s="1283" t="s">
        <v>722</v>
      </c>
      <c r="C5" s="1284" t="s">
        <v>723</v>
      </c>
    </row>
    <row r="6" spans="1:4">
      <c r="A6" s="330">
        <v>1.1000000000000001</v>
      </c>
      <c r="B6" s="1318" t="s">
        <v>821</v>
      </c>
      <c r="C6" s="1329" t="s">
        <v>822</v>
      </c>
    </row>
    <row r="7" spans="1:4">
      <c r="A7" s="330">
        <v>1.1000000000000001</v>
      </c>
      <c r="B7" s="1318" t="s">
        <v>821</v>
      </c>
      <c r="C7" s="1329" t="s">
        <v>823</v>
      </c>
    </row>
    <row r="8" spans="1:4">
      <c r="A8" s="330">
        <v>1.1000000000000001</v>
      </c>
      <c r="B8" s="1316" t="s">
        <v>824</v>
      </c>
      <c r="C8" s="1328" t="s">
        <v>825</v>
      </c>
    </row>
    <row r="9" spans="1:4" ht="25.5">
      <c r="A9" s="330">
        <v>1.1000000000000001</v>
      </c>
      <c r="B9" s="1316" t="s">
        <v>827</v>
      </c>
      <c r="C9" s="1328" t="s">
        <v>828</v>
      </c>
    </row>
    <row r="10" spans="1:4">
      <c r="A10" s="330">
        <v>1.1000000000000001</v>
      </c>
      <c r="B10" s="1316" t="s">
        <v>827</v>
      </c>
      <c r="C10" s="1328" t="s">
        <v>830</v>
      </c>
    </row>
    <row r="11" spans="1:4">
      <c r="A11" s="330">
        <v>1.1000000000000001</v>
      </c>
      <c r="B11" s="1316" t="s">
        <v>833</v>
      </c>
      <c r="C11" s="1328" t="s">
        <v>832</v>
      </c>
    </row>
    <row r="12" spans="1:4" ht="25.5">
      <c r="A12" s="330">
        <v>1.1000000000000001</v>
      </c>
      <c r="B12" s="1316" t="s">
        <v>827</v>
      </c>
      <c r="C12" s="1328" t="s">
        <v>834</v>
      </c>
    </row>
    <row r="13" spans="1:4" ht="51">
      <c r="A13" s="330">
        <v>1.1000000000000001</v>
      </c>
      <c r="B13" s="1316" t="s">
        <v>827</v>
      </c>
      <c r="C13" s="1328" t="s">
        <v>835</v>
      </c>
    </row>
    <row r="14" spans="1:4">
      <c r="A14" s="331">
        <v>1.1000000000000001</v>
      </c>
      <c r="B14" s="1316" t="s">
        <v>836</v>
      </c>
      <c r="C14" s="1328" t="s">
        <v>837</v>
      </c>
    </row>
    <row r="15" spans="1:4">
      <c r="A15" s="331">
        <v>1.1000000000000001</v>
      </c>
      <c r="B15" s="1316" t="s">
        <v>824</v>
      </c>
      <c r="C15" s="1328" t="s">
        <v>838</v>
      </c>
    </row>
    <row r="16" spans="1:4" ht="38.25">
      <c r="A16" s="331">
        <v>1.1000000000000001</v>
      </c>
      <c r="B16" s="1316" t="s">
        <v>839</v>
      </c>
      <c r="C16" s="1328" t="s">
        <v>840</v>
      </c>
    </row>
    <row r="17" spans="1:3">
      <c r="A17" s="331">
        <v>1.1000000000000001</v>
      </c>
      <c r="B17" s="1316" t="s">
        <v>833</v>
      </c>
      <c r="C17" s="286" t="s">
        <v>841</v>
      </c>
    </row>
    <row r="18" spans="1:3" ht="25.5">
      <c r="A18" s="331">
        <v>1.1000000000000001</v>
      </c>
      <c r="B18" s="1316" t="s">
        <v>833</v>
      </c>
      <c r="C18" s="286" t="s">
        <v>842</v>
      </c>
    </row>
    <row r="19" spans="1:3">
      <c r="A19" s="331">
        <v>1.1000000000000001</v>
      </c>
      <c r="B19" s="1316" t="s">
        <v>844</v>
      </c>
      <c r="C19" s="286" t="s">
        <v>845</v>
      </c>
    </row>
    <row r="20" spans="1:3" ht="25.5">
      <c r="A20" s="331">
        <v>1.1000000000000001</v>
      </c>
      <c r="B20" s="1316" t="s">
        <v>844</v>
      </c>
      <c r="C20" s="286" t="s">
        <v>856</v>
      </c>
    </row>
    <row r="21" spans="1:3">
      <c r="A21" s="331">
        <v>1.1000000000000001</v>
      </c>
      <c r="B21" s="1316" t="s">
        <v>857</v>
      </c>
      <c r="C21" s="286" t="s">
        <v>858</v>
      </c>
    </row>
    <row r="22" spans="1:3">
      <c r="A22" s="331">
        <v>1.1000000000000001</v>
      </c>
      <c r="B22" s="331" t="s">
        <v>836</v>
      </c>
      <c r="C22" s="286" t="s">
        <v>859</v>
      </c>
    </row>
    <row r="23" spans="1:3" ht="25.5">
      <c r="A23" s="331">
        <v>1.1000000000000001</v>
      </c>
      <c r="B23" s="1316" t="s">
        <v>836</v>
      </c>
      <c r="C23" s="286" t="s">
        <v>860</v>
      </c>
    </row>
    <row r="24" spans="1:3" ht="25.5">
      <c r="A24" s="331">
        <v>1.1000000000000001</v>
      </c>
      <c r="B24" s="1316" t="s">
        <v>839</v>
      </c>
      <c r="C24" s="286" t="s">
        <v>861</v>
      </c>
    </row>
    <row r="25" spans="1:3" ht="26.25" thickBot="1">
      <c r="A25" s="1465">
        <v>1.1000000000000001</v>
      </c>
      <c r="B25" s="1466" t="s">
        <v>844</v>
      </c>
      <c r="C25" s="1467" t="s">
        <v>863</v>
      </c>
    </row>
    <row r="26" spans="1:3">
      <c r="A26" s="1462">
        <v>1.1000000000000001</v>
      </c>
      <c r="B26" s="1463" t="s">
        <v>836</v>
      </c>
      <c r="C26" s="1464" t="s">
        <v>864</v>
      </c>
    </row>
    <row r="27" spans="1:3">
      <c r="A27" s="1462">
        <v>1.1000000000000001</v>
      </c>
      <c r="B27" s="1316" t="s">
        <v>844</v>
      </c>
      <c r="C27" s="286" t="s">
        <v>865</v>
      </c>
    </row>
    <row r="28" spans="1:3">
      <c r="A28" s="331">
        <v>1.1000000000000001</v>
      </c>
      <c r="B28" s="1316" t="s">
        <v>833</v>
      </c>
      <c r="C28" s="286" t="s">
        <v>866</v>
      </c>
    </row>
    <row r="29" spans="1:3">
      <c r="A29" s="1618">
        <v>2</v>
      </c>
      <c r="B29" s="1316" t="s">
        <v>844</v>
      </c>
      <c r="C29" s="286" t="s">
        <v>997</v>
      </c>
    </row>
    <row r="30" spans="1:3">
      <c r="A30" s="1618">
        <v>2</v>
      </c>
      <c r="B30" s="1316" t="s">
        <v>844</v>
      </c>
      <c r="C30" s="286" t="s">
        <v>998</v>
      </c>
    </row>
    <row r="31" spans="1:3" ht="76.5">
      <c r="A31" s="1618">
        <v>2</v>
      </c>
      <c r="B31" s="1316" t="s">
        <v>827</v>
      </c>
      <c r="C31" s="1345" t="s">
        <v>999</v>
      </c>
    </row>
    <row r="32" spans="1:3">
      <c r="A32" s="331"/>
      <c r="B32" s="1316"/>
      <c r="C32" s="286"/>
    </row>
    <row r="33" spans="1:3">
      <c r="A33" s="331"/>
      <c r="B33" s="1316"/>
      <c r="C33" s="286"/>
    </row>
    <row r="34" spans="1:3">
      <c r="A34" s="332"/>
      <c r="B34" s="1316"/>
      <c r="C34" s="286"/>
    </row>
    <row r="35" spans="1:3">
      <c r="A35" s="332"/>
      <c r="B35" s="1348"/>
      <c r="C35" s="286"/>
    </row>
    <row r="36" spans="1:3">
      <c r="A36" s="332"/>
      <c r="B36" s="1348"/>
      <c r="C36" s="286"/>
    </row>
    <row r="37" spans="1:3">
      <c r="A37" s="332"/>
      <c r="B37" s="1348"/>
      <c r="C37" s="286"/>
    </row>
    <row r="38" spans="1:3">
      <c r="A38" s="332"/>
      <c r="B38" s="1348"/>
      <c r="C38" s="286"/>
    </row>
    <row r="39" spans="1:3">
      <c r="A39" s="331"/>
      <c r="B39" s="1348"/>
      <c r="C39" s="286"/>
    </row>
    <row r="40" spans="1:3">
      <c r="A40" s="332"/>
      <c r="B40" s="1348"/>
      <c r="C40" s="286"/>
    </row>
    <row r="41" spans="1:3">
      <c r="A41" s="332"/>
      <c r="B41" s="1348"/>
      <c r="C41" s="286"/>
    </row>
    <row r="42" spans="1:3">
      <c r="A42" s="332"/>
      <c r="B42" s="1348"/>
      <c r="C42" s="286"/>
    </row>
    <row r="43" spans="1:3">
      <c r="A43" s="332"/>
      <c r="B43" s="1316"/>
      <c r="C43" s="286"/>
    </row>
    <row r="44" spans="1:3">
      <c r="A44" s="332"/>
      <c r="B44" s="1316"/>
      <c r="C44" s="286"/>
    </row>
    <row r="45" spans="1:3">
      <c r="A45" s="332"/>
      <c r="B45" s="1316"/>
      <c r="C45" s="286"/>
    </row>
    <row r="46" spans="1:3">
      <c r="A46" s="332"/>
      <c r="B46" s="1316"/>
      <c r="C46" s="286"/>
    </row>
    <row r="47" spans="1:3">
      <c r="A47" s="332"/>
      <c r="B47" s="1316"/>
      <c r="C47" s="286"/>
    </row>
    <row r="48" spans="1:3">
      <c r="A48" s="332"/>
      <c r="B48" s="1316"/>
      <c r="C48" s="286"/>
    </row>
    <row r="49" spans="1:3">
      <c r="A49" s="332"/>
      <c r="B49" s="1316"/>
      <c r="C49" s="286"/>
    </row>
    <row r="50" spans="1:3">
      <c r="A50" s="332"/>
      <c r="B50" s="1316"/>
      <c r="C50" s="286"/>
    </row>
    <row r="51" spans="1:3">
      <c r="A51" s="332"/>
      <c r="B51" s="1316"/>
      <c r="C51" s="286"/>
    </row>
    <row r="52" spans="1:3">
      <c r="A52" s="332"/>
      <c r="B52" s="1316"/>
      <c r="C52" s="286"/>
    </row>
    <row r="53" spans="1:3">
      <c r="A53" s="332"/>
      <c r="B53" s="1355"/>
      <c r="C53" s="1356"/>
    </row>
    <row r="54" spans="1:3">
      <c r="A54" s="332"/>
      <c r="B54" s="1316"/>
      <c r="C54" s="286"/>
    </row>
    <row r="55" spans="1:3">
      <c r="A55" s="332"/>
      <c r="B55" s="1316"/>
      <c r="C55" s="286"/>
    </row>
    <row r="56" spans="1:3">
      <c r="A56" s="332"/>
      <c r="B56" s="1316"/>
      <c r="C56" s="286"/>
    </row>
    <row r="57" spans="1:3">
      <c r="A57" s="332"/>
      <c r="B57" s="1316"/>
      <c r="C57" s="286"/>
    </row>
    <row r="58" spans="1:3">
      <c r="A58" s="332"/>
      <c r="B58" s="1316"/>
      <c r="C58" s="1345"/>
    </row>
    <row r="59" spans="1:3">
      <c r="A59" s="333"/>
      <c r="B59" s="1317"/>
      <c r="C59" s="287"/>
    </row>
    <row r="60" spans="1:3">
      <c r="A60" s="333"/>
      <c r="B60" s="1317"/>
      <c r="C60" s="287"/>
    </row>
    <row r="61" spans="1:3">
      <c r="A61" s="333"/>
      <c r="B61" s="1317"/>
      <c r="C61" s="287"/>
    </row>
    <row r="62" spans="1:3">
      <c r="A62" s="333"/>
      <c r="B62" s="1317"/>
      <c r="C62" s="287"/>
    </row>
    <row r="63" spans="1:3">
      <c r="A63" s="333"/>
      <c r="B63" s="1317"/>
      <c r="C63" s="287"/>
    </row>
    <row r="64" spans="1:3">
      <c r="A64" s="333"/>
      <c r="B64" s="1317"/>
      <c r="C64" s="287"/>
    </row>
    <row r="65" spans="1:3">
      <c r="A65" s="333"/>
      <c r="B65" s="1317"/>
      <c r="C65" s="287"/>
    </row>
    <row r="66" spans="1:3">
      <c r="A66" s="333"/>
      <c r="B66" s="1317"/>
      <c r="C66" s="287"/>
    </row>
  </sheetData>
  <pageMargins left="0.70866141732283472" right="0.70866141732283472" top="0.74803149606299213" bottom="0.74803149606299213" header="0.31496062992125984" footer="0.31496062992125984"/>
  <pageSetup paperSize="8" scale="74"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CC"/>
    <pageSetUpPr fitToPage="1"/>
  </sheetPr>
  <dimension ref="A1:P66"/>
  <sheetViews>
    <sheetView showGridLines="0" zoomScale="80" zoomScaleNormal="80" workbookViewId="0">
      <pane ySplit="6" topLeftCell="A7" activePane="bottomLeft" state="frozen"/>
      <selection activeCell="B75" sqref="A1:XFD1048576"/>
      <selection pane="bottomLeft" activeCell="Q26" sqref="Q26"/>
    </sheetView>
  </sheetViews>
  <sheetFormatPr defaultRowHeight="12.75"/>
  <cols>
    <col min="1" max="1" width="8.375" customWidth="1"/>
    <col min="2" max="2" width="39.25" style="196" customWidth="1"/>
    <col min="3" max="3" width="13.375" style="42" customWidth="1"/>
    <col min="4" max="11" width="9.125" customWidth="1"/>
    <col min="12" max="12" width="3.625" customWidth="1"/>
    <col min="13" max="13" width="13.75" customWidth="1"/>
    <col min="14" max="14" width="9.625" customWidth="1"/>
    <col min="15" max="15" width="7.375" customWidth="1"/>
  </cols>
  <sheetData>
    <row r="1" spans="1:16" s="31" customFormat="1" ht="20.25">
      <c r="A1" s="1431" t="s">
        <v>238</v>
      </c>
      <c r="B1" s="1440"/>
      <c r="C1" s="1441"/>
      <c r="D1" s="1441"/>
      <c r="E1" s="1441"/>
      <c r="F1" s="1441"/>
      <c r="G1" s="255"/>
      <c r="H1" s="255"/>
      <c r="I1" s="256"/>
      <c r="J1" s="256"/>
      <c r="K1" s="257"/>
      <c r="L1" s="257"/>
      <c r="M1" s="257"/>
      <c r="N1" s="257"/>
      <c r="O1" s="432" t="s">
        <v>85</v>
      </c>
    </row>
    <row r="2" spans="1:16" s="31" customFormat="1" ht="20.25">
      <c r="A2" s="1434" t="str">
        <f>'RFPR cover'!C5</f>
        <v>NGGT (TO)</v>
      </c>
      <c r="B2" s="1442"/>
      <c r="C2" s="1426"/>
      <c r="D2" s="1426"/>
      <c r="E2" s="1426"/>
      <c r="F2" s="1426"/>
      <c r="G2" s="29"/>
      <c r="H2" s="29"/>
      <c r="I2" s="27"/>
      <c r="J2" s="27"/>
      <c r="K2" s="27"/>
      <c r="L2" s="27"/>
      <c r="M2" s="27"/>
      <c r="N2" s="27"/>
      <c r="O2" s="123"/>
    </row>
    <row r="3" spans="1:16" s="31" customFormat="1" ht="23.25">
      <c r="A3" s="1437">
        <f>'RFPR cover'!C7</f>
        <v>2020</v>
      </c>
      <c r="B3" s="1443" t="str">
        <f>IF('RFPR cover'!C5=Data!B98,"Not required to be completed for System Operator",(IF('RFPR cover'!C5=Data!B96,"Not required to be completed for System Operator","")))</f>
        <v/>
      </c>
      <c r="C3" s="1444"/>
      <c r="D3" s="1444"/>
      <c r="E3" s="1444"/>
      <c r="F3" s="1444"/>
      <c r="G3" s="259"/>
      <c r="H3" s="259"/>
      <c r="I3" s="254"/>
      <c r="J3" s="254"/>
      <c r="K3" s="254"/>
      <c r="L3" s="254"/>
      <c r="M3" s="254"/>
      <c r="N3" s="254"/>
      <c r="O3" s="260"/>
    </row>
    <row r="4" spans="1:16" ht="12.75" customHeight="1"/>
    <row r="5" spans="1:16">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c r="L5" s="2"/>
      <c r="M5" s="2"/>
    </row>
    <row r="6" spans="1:16" ht="31.5" customHeight="1">
      <c r="C6" s="172"/>
      <c r="D6" s="117">
        <f>'RFPR cover'!$C$13</f>
        <v>2014</v>
      </c>
      <c r="E6" s="118">
        <f>D6+1</f>
        <v>2015</v>
      </c>
      <c r="F6" s="118">
        <f t="shared" ref="F6:K6" si="0">E6+1</f>
        <v>2016</v>
      </c>
      <c r="G6" s="118">
        <f t="shared" si="0"/>
        <v>2017</v>
      </c>
      <c r="H6" s="118">
        <f t="shared" si="0"/>
        <v>2018</v>
      </c>
      <c r="I6" s="118">
        <f t="shared" si="0"/>
        <v>2019</v>
      </c>
      <c r="J6" s="118">
        <f t="shared" si="0"/>
        <v>2020</v>
      </c>
      <c r="K6" s="195">
        <f t="shared" si="0"/>
        <v>2021</v>
      </c>
      <c r="L6" s="49"/>
      <c r="M6" s="101" t="str">
        <f>"Cumulative to "&amp;'RFPR cover'!$C$7</f>
        <v>Cumulative to 2020</v>
      </c>
      <c r="N6" s="194" t="s">
        <v>110</v>
      </c>
    </row>
    <row r="7" spans="1:16">
      <c r="C7" s="172"/>
      <c r="D7" s="172"/>
      <c r="E7" s="172"/>
      <c r="F7" s="172"/>
      <c r="G7" s="172"/>
      <c r="H7" s="172"/>
      <c r="I7" s="172"/>
      <c r="J7" s="172"/>
      <c r="K7" s="172"/>
      <c r="L7" s="172"/>
      <c r="M7" s="172"/>
      <c r="N7" s="172"/>
      <c r="O7" s="172"/>
    </row>
    <row r="8" spans="1:16">
      <c r="B8" s="878" t="s">
        <v>109</v>
      </c>
      <c r="C8" s="752"/>
      <c r="D8" s="752"/>
      <c r="E8" s="752"/>
      <c r="F8" s="752"/>
      <c r="G8" s="752"/>
      <c r="H8" s="752"/>
      <c r="I8" s="752"/>
      <c r="J8" s="752"/>
      <c r="K8" s="752"/>
      <c r="L8" s="879"/>
      <c r="M8" s="217"/>
      <c r="N8" s="217"/>
      <c r="O8" s="217"/>
    </row>
    <row r="9" spans="1:16">
      <c r="B9" s="197"/>
      <c r="D9" s="42"/>
      <c r="E9" s="42"/>
      <c r="F9" s="42"/>
      <c r="G9" s="42"/>
      <c r="H9" s="42"/>
      <c r="I9" s="42"/>
      <c r="J9" s="42"/>
      <c r="K9" s="42"/>
      <c r="L9" s="49"/>
    </row>
    <row r="10" spans="1:16">
      <c r="B10" s="251" t="s">
        <v>214</v>
      </c>
      <c r="C10" s="253" t="s">
        <v>7</v>
      </c>
      <c r="D10" s="851">
        <f t="shared" ref="D10:K19" si="1">D48/D$65</f>
        <v>6.8000000000000005E-2</v>
      </c>
      <c r="E10" s="853">
        <f t="shared" si="1"/>
        <v>6.8000000000000005E-2</v>
      </c>
      <c r="F10" s="853">
        <f t="shared" si="1"/>
        <v>6.8000000000000005E-2</v>
      </c>
      <c r="G10" s="853">
        <f t="shared" si="1"/>
        <v>6.8000000000000005E-2</v>
      </c>
      <c r="H10" s="853">
        <f t="shared" si="1"/>
        <v>6.8000000000000005E-2</v>
      </c>
      <c r="I10" s="853">
        <f t="shared" si="1"/>
        <v>6.8000000000000005E-2</v>
      </c>
      <c r="J10" s="853">
        <f t="shared" si="1"/>
        <v>6.8000000000000005E-2</v>
      </c>
      <c r="K10" s="852">
        <f t="shared" si="1"/>
        <v>6.8000000000000005E-2</v>
      </c>
      <c r="L10" s="173"/>
      <c r="M10" s="852">
        <f>AVERAGE(D48:INDEX(D48:K48,0,MATCH('RFPR cover'!$C$7,$D$6:$K$6,0)))/AVERAGE($D$65:INDEX($D$65:$K$65,0,MATCH('RFPR cover'!$C$7,$D$6:$K$6,0)))</f>
        <v>6.7999999999999991E-2</v>
      </c>
      <c r="N10" s="852">
        <f>AVERAGE(D48:K48)/AVERAGE($D$65:$K$65)</f>
        <v>6.8000000000000005E-2</v>
      </c>
      <c r="O10" s="1577"/>
      <c r="P10" s="1606"/>
    </row>
    <row r="11" spans="1:16">
      <c r="B11" s="251" t="str">
        <f t="shared" ref="B11:B18" si="2">B49</f>
        <v>Totex outperformance</v>
      </c>
      <c r="C11" s="253" t="s">
        <v>7</v>
      </c>
      <c r="D11" s="175">
        <f t="shared" si="1"/>
        <v>4.8849700921890591E-3</v>
      </c>
      <c r="E11" s="176">
        <f t="shared" si="1"/>
        <v>1.5347446070429953E-3</v>
      </c>
      <c r="F11" s="176">
        <f t="shared" si="1"/>
        <v>-5.3352333190326642E-4</v>
      </c>
      <c r="G11" s="176">
        <f t="shared" si="1"/>
        <v>-1.1198371893449898E-2</v>
      </c>
      <c r="H11" s="176">
        <f t="shared" si="1"/>
        <v>-9.2692572370350196E-3</v>
      </c>
      <c r="I11" s="176">
        <f t="shared" si="1"/>
        <v>-1.8796410783192583E-2</v>
      </c>
      <c r="J11" s="176">
        <f t="shared" si="1"/>
        <v>-2.0985326097982118E-2</v>
      </c>
      <c r="K11" s="177">
        <f t="shared" si="1"/>
        <v>-2.1530345103261413E-2</v>
      </c>
      <c r="L11" s="173"/>
      <c r="M11" s="177">
        <f>AVERAGE(D49:INDEX(D49:K49,0,MATCH('RFPR cover'!$C$7,$D$6:$K$6,0)))/AVERAGE($D$65:INDEX($D$65:$K$65,0,MATCH('RFPR cover'!$C$7,$D$6:$K$6,0)))</f>
        <v>-8.1036169903934956E-3</v>
      </c>
      <c r="N11" s="177">
        <f t="shared" ref="N11:N19" si="3">AVERAGE(D49:K49)/AVERAGE($D$65:$K$65)</f>
        <v>-9.8644426545590209E-3</v>
      </c>
      <c r="O11" s="1577"/>
      <c r="P11" s="1606"/>
    </row>
    <row r="12" spans="1:16">
      <c r="B12" s="251" t="str">
        <f t="shared" si="2"/>
        <v>IQI Reward</v>
      </c>
      <c r="C12" s="253" t="s">
        <v>7</v>
      </c>
      <c r="D12" s="175">
        <f t="shared" si="1"/>
        <v>-5.7204641552142845E-4</v>
      </c>
      <c r="E12" s="176">
        <f t="shared" si="1"/>
        <v>-5.7691850596758992E-4</v>
      </c>
      <c r="F12" s="176">
        <f t="shared" si="1"/>
        <v>-6.0249702887514871E-4</v>
      </c>
      <c r="G12" s="176">
        <f t="shared" si="1"/>
        <v>-8.1573465571891832E-4</v>
      </c>
      <c r="H12" s="176">
        <f t="shared" si="1"/>
        <v>-9.2747598116027139E-4</v>
      </c>
      <c r="I12" s="176">
        <f t="shared" si="1"/>
        <v>-6.0984156631405844E-4</v>
      </c>
      <c r="J12" s="176">
        <f t="shared" si="1"/>
        <v>-5.2629391442968968E-4</v>
      </c>
      <c r="K12" s="177">
        <f t="shared" si="1"/>
        <v>-4.8698124719311487E-4</v>
      </c>
      <c r="L12" s="173"/>
      <c r="M12" s="177">
        <f>AVERAGE(D50:INDEX(D50:K50,0,MATCH('RFPR cover'!$C$7,$D$6:$K$6,0)))/AVERAGE($D$65:INDEX($D$65:$K$65,0,MATCH('RFPR cover'!$C$7,$D$6:$K$6,0)))</f>
        <v>-6.6100548874169511E-4</v>
      </c>
      <c r="N12" s="177">
        <f t="shared" si="3"/>
        <v>-6.3818337242789219E-4</v>
      </c>
      <c r="O12" s="1577"/>
      <c r="P12" s="1606"/>
    </row>
    <row r="13" spans="1:16">
      <c r="B13" s="251" t="str">
        <f t="shared" si="2"/>
        <v>Stakeholder Satisfaction Output</v>
      </c>
      <c r="C13" s="253" t="s">
        <v>7</v>
      </c>
      <c r="D13" s="175">
        <f t="shared" si="1"/>
        <v>8.069070351474514E-4</v>
      </c>
      <c r="E13" s="176">
        <f t="shared" si="1"/>
        <v>1.5017888544852779E-3</v>
      </c>
      <c r="F13" s="176">
        <f t="shared" si="1"/>
        <v>1.4837642812526703E-3</v>
      </c>
      <c r="G13" s="176">
        <f t="shared" si="1"/>
        <v>2.5899574271535273E-3</v>
      </c>
      <c r="H13" s="176">
        <f t="shared" si="1"/>
        <v>1.4170052630879441E-3</v>
      </c>
      <c r="I13" s="176">
        <f t="shared" si="1"/>
        <v>1.5137357798515733E-3</v>
      </c>
      <c r="J13" s="176">
        <f t="shared" si="1"/>
        <v>2.0390231388625426E-3</v>
      </c>
      <c r="K13" s="177">
        <f t="shared" si="1"/>
        <v>1.5441363530256861E-3</v>
      </c>
      <c r="L13" s="173"/>
      <c r="M13" s="177">
        <f>AVERAGE(D51:INDEX(D51:K51,0,MATCH('RFPR cover'!$C$7,$D$6:$K$6,0)))/AVERAGE($D$65:INDEX($D$65:$K$65,0,MATCH('RFPR cover'!$C$7,$D$6:$K$6,0)))</f>
        <v>1.6274916622527232E-3</v>
      </c>
      <c r="N13" s="177">
        <f t="shared" si="3"/>
        <v>1.6165601704925857E-3</v>
      </c>
      <c r="O13" s="1577"/>
      <c r="P13" s="1606"/>
    </row>
    <row r="14" spans="1:16">
      <c r="B14" s="251" t="str">
        <f t="shared" si="2"/>
        <v>Permits revenue adjustment</v>
      </c>
      <c r="C14" s="253" t="s">
        <v>7</v>
      </c>
      <c r="D14" s="175">
        <f t="shared" si="1"/>
        <v>0</v>
      </c>
      <c r="E14" s="176">
        <f t="shared" si="1"/>
        <v>1.2687806332231899E-2</v>
      </c>
      <c r="F14" s="176">
        <f t="shared" si="1"/>
        <v>0</v>
      </c>
      <c r="G14" s="176">
        <f t="shared" si="1"/>
        <v>0</v>
      </c>
      <c r="H14" s="176">
        <f t="shared" si="1"/>
        <v>0</v>
      </c>
      <c r="I14" s="176">
        <f t="shared" si="1"/>
        <v>0</v>
      </c>
      <c r="J14" s="176">
        <f t="shared" si="1"/>
        <v>0</v>
      </c>
      <c r="K14" s="177">
        <f t="shared" si="1"/>
        <v>0</v>
      </c>
      <c r="L14" s="173"/>
      <c r="M14" s="177">
        <f>AVERAGE(D52:INDEX(D52:K52,0,MATCH('RFPR cover'!$C$7,$D$6:$K$6,0)))/AVERAGE($D$65:INDEX($D$65:$K$65,0,MATCH('RFPR cover'!$C$7,$D$6:$K$6,0)))</f>
        <v>1.7718295971660403E-3</v>
      </c>
      <c r="N14" s="177">
        <f t="shared" si="3"/>
        <v>1.5394659862407551E-3</v>
      </c>
      <c r="O14" s="1577"/>
      <c r="P14" s="1606"/>
    </row>
    <row r="15" spans="1:16">
      <c r="B15" s="251" t="str">
        <f t="shared" si="2"/>
        <v/>
      </c>
      <c r="C15" s="253" t="s">
        <v>7</v>
      </c>
      <c r="D15" s="175">
        <f t="shared" si="1"/>
        <v>0</v>
      </c>
      <c r="E15" s="176">
        <f t="shared" si="1"/>
        <v>0</v>
      </c>
      <c r="F15" s="176">
        <f t="shared" si="1"/>
        <v>0</v>
      </c>
      <c r="G15" s="176">
        <f t="shared" si="1"/>
        <v>0</v>
      </c>
      <c r="H15" s="176">
        <f t="shared" si="1"/>
        <v>0</v>
      </c>
      <c r="I15" s="176">
        <f t="shared" si="1"/>
        <v>0</v>
      </c>
      <c r="J15" s="176">
        <f t="shared" si="1"/>
        <v>0</v>
      </c>
      <c r="K15" s="177">
        <f t="shared" si="1"/>
        <v>0</v>
      </c>
      <c r="L15" s="173"/>
      <c r="M15" s="177">
        <f>AVERAGE(D53:INDEX(D53:K53,0,MATCH('RFPR cover'!$C$7,$D$6:$K$6,0)))/AVERAGE($D$65:INDEX($D$65:$K$65,0,MATCH('RFPR cover'!$C$7,$D$6:$K$6,0)))</f>
        <v>0</v>
      </c>
      <c r="N15" s="177">
        <f t="shared" si="3"/>
        <v>0</v>
      </c>
      <c r="O15" s="1577"/>
      <c r="P15" s="1606"/>
    </row>
    <row r="16" spans="1:16">
      <c r="B16" s="251" t="str">
        <f t="shared" si="2"/>
        <v/>
      </c>
      <c r="C16" s="253" t="s">
        <v>7</v>
      </c>
      <c r="D16" s="175">
        <f t="shared" si="1"/>
        <v>0</v>
      </c>
      <c r="E16" s="176">
        <f t="shared" si="1"/>
        <v>0</v>
      </c>
      <c r="F16" s="176">
        <f t="shared" si="1"/>
        <v>0</v>
      </c>
      <c r="G16" s="176">
        <f t="shared" si="1"/>
        <v>0</v>
      </c>
      <c r="H16" s="176">
        <f t="shared" si="1"/>
        <v>0</v>
      </c>
      <c r="I16" s="176">
        <f t="shared" si="1"/>
        <v>0</v>
      </c>
      <c r="J16" s="176">
        <f t="shared" si="1"/>
        <v>0</v>
      </c>
      <c r="K16" s="177">
        <f t="shared" si="1"/>
        <v>0</v>
      </c>
      <c r="L16" s="173"/>
      <c r="M16" s="177">
        <f>AVERAGE(D54:INDEX(D54:K54,0,MATCH('RFPR cover'!$C$7,$D$6:$K$6,0)))/AVERAGE($D$65:INDEX($D$65:$K$65,0,MATCH('RFPR cover'!$C$7,$D$6:$K$6,0)))</f>
        <v>0</v>
      </c>
      <c r="N16" s="177">
        <f t="shared" si="3"/>
        <v>0</v>
      </c>
      <c r="O16" s="1577"/>
      <c r="P16" s="1606"/>
    </row>
    <row r="17" spans="2:16">
      <c r="B17" s="251" t="str">
        <f t="shared" si="2"/>
        <v/>
      </c>
      <c r="C17" s="253" t="s">
        <v>7</v>
      </c>
      <c r="D17" s="175">
        <f t="shared" si="1"/>
        <v>0</v>
      </c>
      <c r="E17" s="176">
        <f t="shared" si="1"/>
        <v>0</v>
      </c>
      <c r="F17" s="176">
        <f t="shared" si="1"/>
        <v>0</v>
      </c>
      <c r="G17" s="176">
        <f t="shared" si="1"/>
        <v>0</v>
      </c>
      <c r="H17" s="176">
        <f t="shared" si="1"/>
        <v>0</v>
      </c>
      <c r="I17" s="176">
        <f t="shared" si="1"/>
        <v>0</v>
      </c>
      <c r="J17" s="176">
        <f t="shared" si="1"/>
        <v>0</v>
      </c>
      <c r="K17" s="177">
        <f t="shared" si="1"/>
        <v>0</v>
      </c>
      <c r="L17" s="173"/>
      <c r="M17" s="177">
        <f>AVERAGE(D55:INDEX(D55:K55,0,MATCH('RFPR cover'!$C$7,$D$6:$K$6,0)))/AVERAGE($D$65:INDEX($D$65:$K$65,0,MATCH('RFPR cover'!$C$7,$D$6:$K$6,0)))</f>
        <v>0</v>
      </c>
      <c r="N17" s="177">
        <f t="shared" si="3"/>
        <v>0</v>
      </c>
      <c r="O17" s="1577"/>
      <c r="P17" s="1606"/>
    </row>
    <row r="18" spans="2:16">
      <c r="B18" s="251" t="str">
        <f t="shared" si="2"/>
        <v xml:space="preserve">Network Innovation </v>
      </c>
      <c r="C18" s="253" t="s">
        <v>7</v>
      </c>
      <c r="D18" s="175">
        <f t="shared" si="1"/>
        <v>-1.6919689511412574E-4</v>
      </c>
      <c r="E18" s="176">
        <f t="shared" si="1"/>
        <v>-2.3076256057441883E-4</v>
      </c>
      <c r="F18" s="176">
        <f t="shared" si="1"/>
        <v>-2.81277034670012E-4</v>
      </c>
      <c r="G18" s="176">
        <f t="shared" si="1"/>
        <v>-3.3166991211375712E-4</v>
      </c>
      <c r="H18" s="176">
        <f t="shared" si="1"/>
        <v>-3.5571863476201518E-4</v>
      </c>
      <c r="I18" s="176">
        <f t="shared" si="1"/>
        <v>-3.5518267000896384E-4</v>
      </c>
      <c r="J18" s="176">
        <f t="shared" si="1"/>
        <v>3.0495712557817277E-4</v>
      </c>
      <c r="K18" s="177">
        <f t="shared" si="1"/>
        <v>-2.3691250472118806E-4</v>
      </c>
      <c r="L18" s="173"/>
      <c r="M18" s="177">
        <f>AVERAGE(D56:INDEX(D56:K56,0,MATCH('RFPR cover'!$C$7,$D$6:$K$6,0)))/AVERAGE($D$65:INDEX($D$65:$K$65,0,MATCH('RFPR cover'!$C$7,$D$6:$K$6,0)))</f>
        <v>-1.9917182803762305E-4</v>
      </c>
      <c r="N18" s="177">
        <f t="shared" si="3"/>
        <v>-2.0412126557212604E-4</v>
      </c>
      <c r="O18" s="1577"/>
      <c r="P18" s="1606"/>
    </row>
    <row r="19" spans="2:16">
      <c r="B19" s="251" t="str">
        <f>B57</f>
        <v>Penalties and fines</v>
      </c>
      <c r="C19" s="253" t="s">
        <v>7</v>
      </c>
      <c r="D19" s="185">
        <f t="shared" si="1"/>
        <v>0</v>
      </c>
      <c r="E19" s="186">
        <f t="shared" si="1"/>
        <v>0</v>
      </c>
      <c r="F19" s="186">
        <f t="shared" si="1"/>
        <v>0</v>
      </c>
      <c r="G19" s="186">
        <f t="shared" si="1"/>
        <v>0</v>
      </c>
      <c r="H19" s="186">
        <f t="shared" si="1"/>
        <v>0</v>
      </c>
      <c r="I19" s="186">
        <f t="shared" si="1"/>
        <v>0</v>
      </c>
      <c r="J19" s="186">
        <f t="shared" si="1"/>
        <v>0</v>
      </c>
      <c r="K19" s="187">
        <f t="shared" si="1"/>
        <v>0</v>
      </c>
      <c r="L19" s="173"/>
      <c r="M19" s="187">
        <f>AVERAGE(D57:INDEX(D57:K57,0,MATCH('RFPR cover'!$C$7,$D$6:$K$6,0)))/AVERAGE($D$65:INDEX($D$65:$K$65,0,MATCH('RFPR cover'!$C$7,$D$6:$K$6,0)))</f>
        <v>0</v>
      </c>
      <c r="N19" s="187">
        <f t="shared" si="3"/>
        <v>0</v>
      </c>
      <c r="O19" s="1577"/>
      <c r="P19" s="1606"/>
    </row>
    <row r="20" spans="2:16">
      <c r="B20" s="252" t="str">
        <f>B58</f>
        <v>RoRE - Operational performance</v>
      </c>
      <c r="C20" s="253" t="s">
        <v>7</v>
      </c>
      <c r="D20" s="188">
        <f t="shared" ref="D20:K20" si="4">SUM(D10:D19)</f>
        <v>7.2950633816700958E-2</v>
      </c>
      <c r="E20" s="189">
        <f t="shared" si="4"/>
        <v>8.2916658727218165E-2</v>
      </c>
      <c r="F20" s="189">
        <f t="shared" si="4"/>
        <v>6.8066466885804255E-2</v>
      </c>
      <c r="G20" s="189">
        <f t="shared" si="4"/>
        <v>5.8244180965870959E-2</v>
      </c>
      <c r="H20" s="189">
        <f t="shared" si="4"/>
        <v>5.8864553410130652E-2</v>
      </c>
      <c r="I20" s="189">
        <f t="shared" si="4"/>
        <v>4.9752300760335981E-2</v>
      </c>
      <c r="J20" s="189">
        <f t="shared" si="4"/>
        <v>4.883236025202891E-2</v>
      </c>
      <c r="K20" s="190">
        <f t="shared" si="4"/>
        <v>4.7289897497849974E-2</v>
      </c>
      <c r="L20" s="174"/>
      <c r="M20" s="190">
        <f>SUM(M10:M19)</f>
        <v>6.243552695224594E-2</v>
      </c>
      <c r="N20" s="190">
        <f>SUM(N10:N19)</f>
        <v>6.0449278864174304E-2</v>
      </c>
      <c r="O20" s="1577"/>
      <c r="P20" s="1606"/>
    </row>
    <row r="21" spans="2:16">
      <c r="B21" s="251" t="str">
        <f>B59</f>
        <v>Debt performance - at notional gearing</v>
      </c>
      <c r="C21" s="253" t="s">
        <v>7</v>
      </c>
      <c r="D21" s="175">
        <f>(D59)/D$65</f>
        <v>3.0320605924798395E-2</v>
      </c>
      <c r="E21" s="176">
        <f t="shared" ref="E21:K21" si="5">(E59)/E$65</f>
        <v>1.5605613365559776E-2</v>
      </c>
      <c r="F21" s="176">
        <f t="shared" si="5"/>
        <v>1.1506921399147801E-2</v>
      </c>
      <c r="G21" s="176">
        <f t="shared" si="5"/>
        <v>2.3238201108787466E-3</v>
      </c>
      <c r="H21" s="176">
        <f t="shared" si="5"/>
        <v>8.0296625424597506E-3</v>
      </c>
      <c r="I21" s="176">
        <f t="shared" si="5"/>
        <v>-1.3253113391563301E-2</v>
      </c>
      <c r="J21" s="176">
        <f t="shared" si="5"/>
        <v>-1.1256811025911832E-2</v>
      </c>
      <c r="K21" s="176">
        <f t="shared" si="5"/>
        <v>-1.3389376915298909E-2</v>
      </c>
      <c r="L21" s="173"/>
      <c r="M21" s="177">
        <f>AVERAGE(D59:INDEX(D59:K59,0,MATCH('RFPR cover'!$C$7,$D$6:$K$6,0)))/AVERAGE($D$65:INDEX($D$65:$K$65,0,MATCH('RFPR cover'!$C$7,$D$6:$K$6,0)))</f>
        <v>5.6731117816738487E-3</v>
      </c>
      <c r="N21" s="177">
        <f>AVERAGE(D59:K59)/AVERAGE($D$65:$K$65)</f>
        <v>3.1731937794372382E-3</v>
      </c>
      <c r="O21" s="1577"/>
      <c r="P21" s="1606"/>
    </row>
    <row r="22" spans="2:16">
      <c r="B22" s="251" t="str">
        <f>B61</f>
        <v>Tax performance - at notional gearing</v>
      </c>
      <c r="C22" s="253" t="s">
        <v>7</v>
      </c>
      <c r="D22" s="175">
        <f>(D61)/D$65</f>
        <v>1.3735234610388322E-2</v>
      </c>
      <c r="E22" s="176">
        <f t="shared" ref="E22:K22" si="6">(E61)/E$65</f>
        <v>1.2293496832255026E-2</v>
      </c>
      <c r="F22" s="176">
        <f t="shared" si="6"/>
        <v>2.2721228598974004E-3</v>
      </c>
      <c r="G22" s="176">
        <f t="shared" si="6"/>
        <v>1.0379616183850016E-2</v>
      </c>
      <c r="H22" s="176">
        <f t="shared" si="6"/>
        <v>3.6803268537969162E-3</v>
      </c>
      <c r="I22" s="176">
        <f t="shared" si="6"/>
        <v>-8.4825492011728499E-3</v>
      </c>
      <c r="J22" s="176">
        <f t="shared" si="6"/>
        <v>-3.009263261282917E-3</v>
      </c>
      <c r="K22" s="176">
        <f t="shared" si="6"/>
        <v>-5.0562858440246251E-3</v>
      </c>
      <c r="L22" s="173"/>
      <c r="M22" s="177">
        <f>AVERAGE(D61:INDEX(D61:K61,0,MATCH('RFPR cover'!$C$7,$D$6:$K$6,0)))/AVERAGE($D$65:INDEX($D$65:$K$65,0,MATCH('RFPR cover'!$C$7,$D$6:$K$6,0)))</f>
        <v>4.1378836165124082E-3</v>
      </c>
      <c r="N22" s="177">
        <f>AVERAGE(D61:K61)/AVERAGE($D$65:$K$65)</f>
        <v>2.9321297343521679E-3</v>
      </c>
      <c r="O22" s="1577"/>
      <c r="P22" s="1606"/>
    </row>
    <row r="23" spans="2:16">
      <c r="B23" s="252" t="str">
        <f>B63</f>
        <v>RoRE - including financing and tax</v>
      </c>
      <c r="C23" s="253" t="s">
        <v>7</v>
      </c>
      <c r="D23" s="191">
        <f>SUM(D20:D22)</f>
        <v>0.11700647435188767</v>
      </c>
      <c r="E23" s="192">
        <f t="shared" ref="E23:K23" si="7">SUM(E20:E22)</f>
        <v>0.11081576892503298</v>
      </c>
      <c r="F23" s="192">
        <f t="shared" si="7"/>
        <v>8.1845511144849462E-2</v>
      </c>
      <c r="G23" s="192">
        <f t="shared" si="7"/>
        <v>7.0947617260599727E-2</v>
      </c>
      <c r="H23" s="192">
        <f t="shared" si="7"/>
        <v>7.0574542806387322E-2</v>
      </c>
      <c r="I23" s="192">
        <f t="shared" si="7"/>
        <v>2.8016638167599833E-2</v>
      </c>
      <c r="J23" s="192">
        <f t="shared" si="7"/>
        <v>3.4566285964834159E-2</v>
      </c>
      <c r="K23" s="193">
        <f t="shared" si="7"/>
        <v>2.8844234738526441E-2</v>
      </c>
      <c r="L23" s="174"/>
      <c r="M23" s="193">
        <f>SUM(M20:M22)</f>
        <v>7.2246522350432191E-2</v>
      </c>
      <c r="N23" s="193">
        <f>SUM(N20:N22)</f>
        <v>6.6554602377963706E-2</v>
      </c>
      <c r="O23" s="1577"/>
      <c r="P23" s="1606"/>
    </row>
    <row r="24" spans="2:16">
      <c r="J24" s="1606"/>
      <c r="K24" s="1606"/>
    </row>
    <row r="26" spans="2:16" s="31" customFormat="1">
      <c r="B26" s="815"/>
      <c r="C26" s="430"/>
    </row>
    <row r="27" spans="2:16">
      <c r="B27" s="878" t="s">
        <v>215</v>
      </c>
      <c r="C27" s="752"/>
      <c r="D27" s="217"/>
      <c r="E27" s="217"/>
      <c r="F27" s="217"/>
      <c r="G27" s="217"/>
      <c r="H27" s="217"/>
      <c r="I27" s="217"/>
      <c r="J27" s="217"/>
      <c r="K27" s="217"/>
      <c r="L27" s="879"/>
      <c r="M27" s="217"/>
      <c r="N27" s="217"/>
      <c r="O27" s="217"/>
    </row>
    <row r="28" spans="2:16">
      <c r="B28" s="197"/>
      <c r="L28" s="49"/>
    </row>
    <row r="29" spans="2:16">
      <c r="B29" s="251" t="s">
        <v>214</v>
      </c>
      <c r="C29" s="253" t="s">
        <v>7</v>
      </c>
      <c r="D29" s="175">
        <f t="shared" ref="D29:K38" si="8">D48/D$66</f>
        <v>6.062782774747686E-2</v>
      </c>
      <c r="E29" s="176">
        <f t="shared" si="8"/>
        <v>6.5287483532946639E-2</v>
      </c>
      <c r="F29" s="176">
        <f t="shared" si="8"/>
        <v>6.4046274451298249E-2</v>
      </c>
      <c r="G29" s="176">
        <f t="shared" si="8"/>
        <v>5.7814000342166681E-2</v>
      </c>
      <c r="H29" s="176">
        <f t="shared" si="8"/>
        <v>4.8900852601987566E-2</v>
      </c>
      <c r="I29" s="176">
        <f t="shared" si="8"/>
        <v>4.7048090446276038E-2</v>
      </c>
      <c r="J29" s="176">
        <f t="shared" si="8"/>
        <v>5.5371143346748995E-2</v>
      </c>
      <c r="K29" s="177">
        <f t="shared" si="8"/>
        <v>6.6125214097073434E-2</v>
      </c>
      <c r="L29" s="173"/>
      <c r="M29" s="852">
        <f>AVERAGE(D48:INDEX(D48:K48,0,MATCH('RFPR cover'!$C$7,$D$6:$K$6,0)))/AVERAGE($D$66:INDEX($D$66:$K$66,0,MATCH('RFPR cover'!$C$7,$D$6:$K$6,0)))</f>
        <v>5.604034065297453E-2</v>
      </c>
      <c r="N29" s="852">
        <f>AVERAGE(D48:K48)/AVERAGE($D$66:$K$66)</f>
        <v>5.7184073557441116E-2</v>
      </c>
      <c r="P29" s="321"/>
    </row>
    <row r="30" spans="2:16">
      <c r="B30" s="251" t="str">
        <f t="shared" ref="B30:B37" si="9">B49</f>
        <v>Totex outperformance</v>
      </c>
      <c r="C30" s="253" t="s">
        <v>7</v>
      </c>
      <c r="D30" s="175">
        <f t="shared" si="8"/>
        <v>4.3553694897178596E-3</v>
      </c>
      <c r="E30" s="176">
        <f t="shared" si="8"/>
        <v>1.4735237244058559E-3</v>
      </c>
      <c r="F30" s="176">
        <f t="shared" si="8"/>
        <v>-5.0250267266540704E-4</v>
      </c>
      <c r="G30" s="176">
        <f t="shared" si="8"/>
        <v>-9.5209217129356184E-3</v>
      </c>
      <c r="H30" s="176">
        <f t="shared" si="8"/>
        <v>-6.6658026746787644E-3</v>
      </c>
      <c r="I30" s="176">
        <f t="shared" si="8"/>
        <v>-1.3004929920485334E-2</v>
      </c>
      <c r="J30" s="176">
        <f t="shared" si="8"/>
        <v>-1.7087963228671184E-2</v>
      </c>
      <c r="K30" s="177">
        <f t="shared" si="8"/>
        <v>-2.0936745287309377E-2</v>
      </c>
      <c r="L30" s="173"/>
      <c r="M30" s="177">
        <f>AVERAGE(D49:INDEX(D49:K49,0,MATCH('RFPR cover'!$C$7,$D$6:$K$6,0)))/AVERAGE($D$66:INDEX($D$66:$K$66,0,MATCH('RFPR cover'!$C$7,$D$6:$K$6,0)))</f>
        <v>-6.6783743626894669E-3</v>
      </c>
      <c r="N30" s="177">
        <f t="shared" ref="N30:N38" si="10">AVERAGE(D49:K49)/AVERAGE($D$66:$K$66)</f>
        <v>-8.2954266817862176E-3</v>
      </c>
    </row>
    <row r="31" spans="2:16">
      <c r="B31" s="251" t="str">
        <f t="shared" si="9"/>
        <v>IQI Reward</v>
      </c>
      <c r="C31" s="253" t="s">
        <v>7</v>
      </c>
      <c r="D31" s="175">
        <f t="shared" si="8"/>
        <v>-5.1002840505580491E-4</v>
      </c>
      <c r="E31" s="176">
        <f t="shared" si="8"/>
        <v>-5.5390525673840001E-4</v>
      </c>
      <c r="F31" s="176">
        <f t="shared" si="8"/>
        <v>-5.6746603040337554E-4</v>
      </c>
      <c r="G31" s="176">
        <f t="shared" si="8"/>
        <v>-6.9354240683604067E-4</v>
      </c>
      <c r="H31" s="176">
        <f t="shared" si="8"/>
        <v>-6.669759742147386E-4</v>
      </c>
      <c r="I31" s="176">
        <f t="shared" si="8"/>
        <v>-4.2193942896827152E-4</v>
      </c>
      <c r="J31" s="176">
        <f t="shared" si="8"/>
        <v>-4.2855140850599997E-4</v>
      </c>
      <c r="K31" s="177">
        <f t="shared" si="8"/>
        <v>-4.7355498870447886E-4</v>
      </c>
      <c r="L31" s="173"/>
      <c r="M31" s="177">
        <f>AVERAGE(D50:INDEX(D50:K50,0,MATCH('RFPR cover'!$C$7,$D$6:$K$6,0)))/AVERAGE($D$66:INDEX($D$66:$K$66,0,MATCH('RFPR cover'!$C$7,$D$6:$K$6,0)))</f>
        <v>-5.4474959944956645E-4</v>
      </c>
      <c r="N31" s="177">
        <f t="shared" si="10"/>
        <v>-5.3667536635371214E-4</v>
      </c>
    </row>
    <row r="32" spans="2:16">
      <c r="B32" s="251" t="str">
        <f t="shared" si="9"/>
        <v>Stakeholder Satisfaction Output</v>
      </c>
      <c r="C32" s="253" t="s">
        <v>7</v>
      </c>
      <c r="D32" s="175">
        <f t="shared" si="8"/>
        <v>7.1942677551686666E-4</v>
      </c>
      <c r="E32" s="176">
        <f t="shared" si="8"/>
        <v>1.4418825751054466E-3</v>
      </c>
      <c r="F32" s="176">
        <f t="shared" si="8"/>
        <v>1.3974937408550265E-3</v>
      </c>
      <c r="G32" s="176">
        <f t="shared" si="8"/>
        <v>2.2019970526419288E-3</v>
      </c>
      <c r="H32" s="176">
        <f t="shared" si="8"/>
        <v>1.0190112574485907E-3</v>
      </c>
      <c r="I32" s="176">
        <f t="shared" si="8"/>
        <v>1.0473290865032499E-3</v>
      </c>
      <c r="J32" s="176">
        <f t="shared" si="8"/>
        <v>1.6603388604308226E-3</v>
      </c>
      <c r="K32" s="177">
        <f t="shared" si="8"/>
        <v>1.5015639255720244E-3</v>
      </c>
      <c r="L32" s="173"/>
      <c r="M32" s="177">
        <f>AVERAGE(D51:INDEX(D51:K51,0,MATCH('RFPR cover'!$C$7,$D$6:$K$6,0)))/AVERAGE($D$66:INDEX($D$66:$K$66,0,MATCH('RFPR cover'!$C$7,$D$6:$K$6,0)))</f>
        <v>1.3412527523899761E-3</v>
      </c>
      <c r="N32" s="177">
        <f t="shared" si="10"/>
        <v>1.3594337602864349E-3</v>
      </c>
    </row>
    <row r="33" spans="2:15">
      <c r="B33" s="251" t="str">
        <f t="shared" si="9"/>
        <v>Permits revenue adjustment</v>
      </c>
      <c r="C33" s="253" t="s">
        <v>7</v>
      </c>
      <c r="D33" s="175">
        <f t="shared" si="8"/>
        <v>0</v>
      </c>
      <c r="E33" s="176">
        <f t="shared" si="8"/>
        <v>1.2181690396835384E-2</v>
      </c>
      <c r="F33" s="176">
        <f t="shared" si="8"/>
        <v>0</v>
      </c>
      <c r="G33" s="176">
        <f t="shared" si="8"/>
        <v>0</v>
      </c>
      <c r="H33" s="176">
        <f t="shared" si="8"/>
        <v>0</v>
      </c>
      <c r="I33" s="176">
        <f t="shared" si="8"/>
        <v>0</v>
      </c>
      <c r="J33" s="176">
        <f t="shared" si="8"/>
        <v>0</v>
      </c>
      <c r="K33" s="177">
        <f t="shared" si="8"/>
        <v>0</v>
      </c>
      <c r="L33" s="173"/>
      <c r="M33" s="177">
        <f>AVERAGE(D52:INDEX(D52:K52,0,MATCH('RFPR cover'!$C$7,$D$6:$K$6,0)))/AVERAGE($D$66:INDEX($D$66:$K$66,0,MATCH('RFPR cover'!$C$7,$D$6:$K$6,0)))</f>
        <v>1.460204914767758E-3</v>
      </c>
      <c r="N33" s="177">
        <f t="shared" si="10"/>
        <v>1.2946020028877937E-3</v>
      </c>
    </row>
    <row r="34" spans="2:15">
      <c r="B34" s="251" t="str">
        <f t="shared" si="9"/>
        <v/>
      </c>
      <c r="C34" s="253" t="s">
        <v>7</v>
      </c>
      <c r="D34" s="175">
        <f t="shared" si="8"/>
        <v>0</v>
      </c>
      <c r="E34" s="176">
        <f t="shared" si="8"/>
        <v>0</v>
      </c>
      <c r="F34" s="176">
        <f t="shared" si="8"/>
        <v>0</v>
      </c>
      <c r="G34" s="176">
        <f t="shared" si="8"/>
        <v>0</v>
      </c>
      <c r="H34" s="176">
        <f t="shared" si="8"/>
        <v>0</v>
      </c>
      <c r="I34" s="176">
        <f t="shared" si="8"/>
        <v>0</v>
      </c>
      <c r="J34" s="176">
        <f t="shared" si="8"/>
        <v>0</v>
      </c>
      <c r="K34" s="177">
        <f t="shared" si="8"/>
        <v>0</v>
      </c>
      <c r="L34" s="173"/>
      <c r="M34" s="177">
        <f>AVERAGE(D53:INDEX(D53:K53,0,MATCH('RFPR cover'!$C$7,$D$6:$K$6,0)))/AVERAGE($D$66:INDEX($D$66:$K$66,0,MATCH('RFPR cover'!$C$7,$D$6:$K$6,0)))</f>
        <v>0</v>
      </c>
      <c r="N34" s="177">
        <f t="shared" si="10"/>
        <v>0</v>
      </c>
    </row>
    <row r="35" spans="2:15">
      <c r="B35" s="251" t="str">
        <f t="shared" si="9"/>
        <v/>
      </c>
      <c r="C35" s="253" t="s">
        <v>7</v>
      </c>
      <c r="D35" s="175">
        <f t="shared" si="8"/>
        <v>0</v>
      </c>
      <c r="E35" s="176">
        <f t="shared" si="8"/>
        <v>0</v>
      </c>
      <c r="F35" s="176">
        <f t="shared" si="8"/>
        <v>0</v>
      </c>
      <c r="G35" s="176">
        <f t="shared" si="8"/>
        <v>0</v>
      </c>
      <c r="H35" s="176">
        <f t="shared" si="8"/>
        <v>0</v>
      </c>
      <c r="I35" s="176">
        <f t="shared" si="8"/>
        <v>0</v>
      </c>
      <c r="J35" s="176">
        <f t="shared" si="8"/>
        <v>0</v>
      </c>
      <c r="K35" s="177">
        <f t="shared" si="8"/>
        <v>0</v>
      </c>
      <c r="L35" s="173"/>
      <c r="M35" s="177">
        <f>AVERAGE(D54:INDEX(D54:K54,0,MATCH('RFPR cover'!$C$7,$D$6:$K$6,0)))/AVERAGE($D$66:INDEX($D$66:$K$66,0,MATCH('RFPR cover'!$C$7,$D$6:$K$6,0)))</f>
        <v>0</v>
      </c>
      <c r="N35" s="177">
        <f t="shared" si="10"/>
        <v>0</v>
      </c>
    </row>
    <row r="36" spans="2:15">
      <c r="B36" s="251" t="str">
        <f t="shared" si="9"/>
        <v/>
      </c>
      <c r="C36" s="253" t="s">
        <v>7</v>
      </c>
      <c r="D36" s="175">
        <f t="shared" si="8"/>
        <v>0</v>
      </c>
      <c r="E36" s="176">
        <f t="shared" si="8"/>
        <v>0</v>
      </c>
      <c r="F36" s="176">
        <f t="shared" si="8"/>
        <v>0</v>
      </c>
      <c r="G36" s="176">
        <f t="shared" si="8"/>
        <v>0</v>
      </c>
      <c r="H36" s="176">
        <f t="shared" si="8"/>
        <v>0</v>
      </c>
      <c r="I36" s="176">
        <f t="shared" si="8"/>
        <v>0</v>
      </c>
      <c r="J36" s="176">
        <f t="shared" si="8"/>
        <v>0</v>
      </c>
      <c r="K36" s="177">
        <f t="shared" si="8"/>
        <v>0</v>
      </c>
      <c r="L36" s="173"/>
      <c r="M36" s="177">
        <f>AVERAGE(D55:INDEX(D55:K55,0,MATCH('RFPR cover'!$C$7,$D$6:$K$6,0)))/AVERAGE($D$66:INDEX($D$66:$K$66,0,MATCH('RFPR cover'!$C$7,$D$6:$K$6,0)))</f>
        <v>0</v>
      </c>
      <c r="N36" s="177">
        <f t="shared" si="10"/>
        <v>0</v>
      </c>
    </row>
    <row r="37" spans="2:15">
      <c r="B37" s="251" t="str">
        <f t="shared" si="9"/>
        <v xml:space="preserve">Network Innovation </v>
      </c>
      <c r="C37" s="253" t="s">
        <v>7</v>
      </c>
      <c r="D37" s="175">
        <f t="shared" si="8"/>
        <v>-1.5085353253510475E-4</v>
      </c>
      <c r="E37" s="176">
        <f t="shared" si="8"/>
        <v>-2.215574540223966E-4</v>
      </c>
      <c r="F37" s="176">
        <f t="shared" si="8"/>
        <v>-2.6492273763710175E-4</v>
      </c>
      <c r="G37" s="176">
        <f t="shared" si="8"/>
        <v>-2.8198771194751687E-4</v>
      </c>
      <c r="H37" s="176">
        <f t="shared" si="8"/>
        <v>-2.5580800773937576E-4</v>
      </c>
      <c r="I37" s="176">
        <f t="shared" si="8"/>
        <v>-2.4574509387546389E-4</v>
      </c>
      <c r="J37" s="176">
        <f t="shared" si="8"/>
        <v>2.4832095169119911E-4</v>
      </c>
      <c r="K37" s="177">
        <f t="shared" si="8"/>
        <v>-2.3038073672003648E-4</v>
      </c>
      <c r="L37" s="173"/>
      <c r="M37" s="177">
        <f>AVERAGE(D56:INDEX(D56:K56,0,MATCH('RFPR cover'!$C$7,$D$6:$K$6,0)))/AVERAGE($D$66:INDEX($D$66:$K$66,0,MATCH('RFPR cover'!$C$7,$D$6:$K$6,0)))</f>
        <v>-1.6414201605447146E-4</v>
      </c>
      <c r="N37" s="177">
        <f t="shared" si="10"/>
        <v>-1.7165419801638864E-4</v>
      </c>
    </row>
    <row r="38" spans="2:15">
      <c r="B38" s="251" t="str">
        <f>B57</f>
        <v>Penalties and fines</v>
      </c>
      <c r="C38" s="253" t="s">
        <v>7</v>
      </c>
      <c r="D38" s="185">
        <f t="shared" si="8"/>
        <v>0</v>
      </c>
      <c r="E38" s="186">
        <f t="shared" si="8"/>
        <v>0</v>
      </c>
      <c r="F38" s="186">
        <f t="shared" si="8"/>
        <v>0</v>
      </c>
      <c r="G38" s="186">
        <f t="shared" si="8"/>
        <v>0</v>
      </c>
      <c r="H38" s="186">
        <f t="shared" si="8"/>
        <v>0</v>
      </c>
      <c r="I38" s="186">
        <f t="shared" si="8"/>
        <v>0</v>
      </c>
      <c r="J38" s="186">
        <f t="shared" si="8"/>
        <v>0</v>
      </c>
      <c r="K38" s="187">
        <f t="shared" si="8"/>
        <v>0</v>
      </c>
      <c r="L38" s="173"/>
      <c r="M38" s="187">
        <f>AVERAGE(D57:INDEX(D57:K57,0,MATCH('RFPR cover'!$C$7,$D$6:$K$6,0)))/AVERAGE($D$66:INDEX($D$66:$K$66,0,MATCH('RFPR cover'!$C$7,$D$6:$K$6,0)))</f>
        <v>0</v>
      </c>
      <c r="N38" s="187">
        <f t="shared" si="10"/>
        <v>0</v>
      </c>
    </row>
    <row r="39" spans="2:15">
      <c r="B39" s="252" t="str">
        <f>B58</f>
        <v>RoRE - Operational performance</v>
      </c>
      <c r="C39" s="253" t="s">
        <v>7</v>
      </c>
      <c r="D39" s="188">
        <f t="shared" ref="D39:K39" si="11">SUM(D29:D38)</f>
        <v>6.5041742075120673E-2</v>
      </c>
      <c r="E39" s="189">
        <f t="shared" si="11"/>
        <v>7.9609117518532516E-2</v>
      </c>
      <c r="F39" s="189">
        <f t="shared" si="11"/>
        <v>6.4108876751447386E-2</v>
      </c>
      <c r="G39" s="189">
        <f t="shared" si="11"/>
        <v>4.9519545563089427E-2</v>
      </c>
      <c r="H39" s="189">
        <f t="shared" si="11"/>
        <v>4.2331277202803282E-2</v>
      </c>
      <c r="I39" s="189">
        <f t="shared" si="11"/>
        <v>3.4422805089450219E-2</v>
      </c>
      <c r="J39" s="189">
        <f t="shared" si="11"/>
        <v>3.9763288521693835E-2</v>
      </c>
      <c r="K39" s="190">
        <f t="shared" si="11"/>
        <v>4.5986097009911568E-2</v>
      </c>
      <c r="L39" s="174"/>
      <c r="M39" s="190">
        <f>SUM(M29:M38)</f>
        <v>5.1454532341938766E-2</v>
      </c>
      <c r="N39" s="190">
        <f>SUM(N29:N38)</f>
        <v>5.0834353074459028E-2</v>
      </c>
    </row>
    <row r="40" spans="2:15">
      <c r="B40" s="251" t="s">
        <v>728</v>
      </c>
      <c r="C40" s="253" t="s">
        <v>7</v>
      </c>
      <c r="D40" s="175">
        <f>(D59+D60)/D$66</f>
        <v>2.7498693475388837E-2</v>
      </c>
      <c r="E40" s="176">
        <f t="shared" ref="E40:K40" si="12">(E59+E60)/E$66</f>
        <v>1.5466757198971018E-2</v>
      </c>
      <c r="F40" s="176">
        <f t="shared" si="12"/>
        <v>1.1622563554988596E-2</v>
      </c>
      <c r="G40" s="176">
        <f t="shared" si="12"/>
        <v>4.6189487008537911E-3</v>
      </c>
      <c r="H40" s="176">
        <f t="shared" si="12"/>
        <v>9.4717998216285529E-3</v>
      </c>
      <c r="I40" s="176">
        <f t="shared" si="12"/>
        <v>-1.9526450732969016E-3</v>
      </c>
      <c r="J40" s="176">
        <f t="shared" si="12"/>
        <v>-5.5350293794608355E-3</v>
      </c>
      <c r="K40" s="177">
        <f t="shared" si="12"/>
        <v>-1.2549307324013423E-2</v>
      </c>
      <c r="L40" s="173"/>
      <c r="M40" s="177">
        <f>(AVERAGE(D59:INDEX(D59:K59,0,MATCH('RFPR cover'!$C$7,$D$6:$K$6,0)))+AVERAGE(D60:INDEX(D60:K60,0,MATCH('RFPR cover'!$C$7,$D$6:$K$6,0))))/AVERAGE($D$66:INDEX($D$66:$K$66,0,MATCH('RFPR cover'!$C$7,$D$6:$K$6,0)))</f>
        <v>7.706770931309349E-3</v>
      </c>
      <c r="N40" s="177">
        <f>(AVERAGE(D59:K59)+AVERAGE(D60:K60))/AVERAGE($D$66:$K$66)</f>
        <v>5.4095142186215972E-3</v>
      </c>
    </row>
    <row r="41" spans="2:15">
      <c r="B41" s="251" t="s">
        <v>729</v>
      </c>
      <c r="C41" s="253" t="s">
        <v>7</v>
      </c>
      <c r="D41" s="175">
        <f>(D61+D62)/D$66</f>
        <v>1.2246138794555965E-2</v>
      </c>
      <c r="E41" s="176">
        <f t="shared" ref="E41:K41" si="13">(E61+E62)/E$66</f>
        <v>1.1803109882326201E-2</v>
      </c>
      <c r="F41" s="176">
        <f t="shared" si="13"/>
        <v>2.1400147687067293E-3</v>
      </c>
      <c r="G41" s="176">
        <f t="shared" si="13"/>
        <v>8.8248107883038777E-3</v>
      </c>
      <c r="H41" s="176">
        <f t="shared" si="13"/>
        <v>2.6466341324214654E-3</v>
      </c>
      <c r="I41" s="176">
        <f t="shared" si="13"/>
        <v>-5.8689373828200997E-3</v>
      </c>
      <c r="J41" s="176">
        <f t="shared" si="13"/>
        <v>-2.4503874618912016E-3</v>
      </c>
      <c r="K41" s="177">
        <f t="shared" si="13"/>
        <v>-4.9168821172372061E-3</v>
      </c>
      <c r="L41" s="173"/>
      <c r="M41" s="177">
        <f>(AVERAGE(D61:INDEX(D61:K61,0,MATCH('RFPR cover'!$C$7,$D$6:$K$6,0)))+AVERAGE(D62:INDEX(D62:K62,0,MATCH('RFPR cover'!$C$7,$D$6:$K$6,0))))/AVERAGE($D$66:INDEX($D$66:$K$66,0,MATCH('RFPR cover'!$C$7,$D$6:$K$6,0)))</f>
        <v>3.4101236389958473E-3</v>
      </c>
      <c r="N41" s="177">
        <f>(AVERAGE(D61:K61)+AVERAGE(D62:K62))/AVERAGE($D$66:$K$66)</f>
        <v>2.4657518001346274E-3</v>
      </c>
    </row>
    <row r="42" spans="2:15">
      <c r="B42" s="252" t="str">
        <f>B63</f>
        <v>RoRE - including financing and tax</v>
      </c>
      <c r="C42" s="253" t="s">
        <v>7</v>
      </c>
      <c r="D42" s="191">
        <f>SUM(D39:D41)</f>
        <v>0.10478657434506547</v>
      </c>
      <c r="E42" s="192">
        <f t="shared" ref="E42:K42" si="14">SUM(E39:E41)</f>
        <v>0.10687898459982974</v>
      </c>
      <c r="F42" s="192">
        <f t="shared" si="14"/>
        <v>7.7871455075142718E-2</v>
      </c>
      <c r="G42" s="192">
        <f t="shared" si="14"/>
        <v>6.2963305052247093E-2</v>
      </c>
      <c r="H42" s="192">
        <f t="shared" si="14"/>
        <v>5.4449711156853299E-2</v>
      </c>
      <c r="I42" s="192">
        <f t="shared" si="14"/>
        <v>2.660122263333322E-2</v>
      </c>
      <c r="J42" s="192">
        <f t="shared" si="14"/>
        <v>3.1777871680341796E-2</v>
      </c>
      <c r="K42" s="193">
        <f t="shared" si="14"/>
        <v>2.8519907568660938E-2</v>
      </c>
      <c r="L42" s="174"/>
      <c r="M42" s="193">
        <f>SUM(M39:M41)</f>
        <v>6.257142691224396E-2</v>
      </c>
      <c r="N42" s="193">
        <f>SUM(N39:N41)</f>
        <v>5.8709619093215253E-2</v>
      </c>
    </row>
    <row r="43" spans="2:15" s="31" customFormat="1">
      <c r="B43" s="816"/>
      <c r="C43" s="817"/>
      <c r="D43" s="818"/>
      <c r="E43" s="818"/>
      <c r="F43" s="818"/>
      <c r="G43" s="818"/>
      <c r="H43" s="818"/>
      <c r="I43" s="818"/>
      <c r="J43" s="818"/>
      <c r="K43" s="818"/>
      <c r="L43" s="819"/>
      <c r="M43" s="818"/>
      <c r="N43" s="818"/>
    </row>
    <row r="44" spans="2:15" s="31" customFormat="1">
      <c r="B44" s="816"/>
      <c r="C44" s="817"/>
      <c r="D44" s="818"/>
      <c r="E44" s="818"/>
      <c r="F44" s="818"/>
      <c r="G44" s="818"/>
      <c r="H44" s="818"/>
      <c r="I44" s="818"/>
      <c r="J44" s="818"/>
      <c r="K44" s="818"/>
      <c r="L44" s="819"/>
      <c r="M44" s="818"/>
      <c r="N44" s="818"/>
    </row>
    <row r="45" spans="2:15" s="31" customFormat="1">
      <c r="B45" s="872" t="s">
        <v>653</v>
      </c>
      <c r="C45" s="873"/>
      <c r="D45" s="874"/>
      <c r="E45" s="874"/>
      <c r="F45" s="874"/>
      <c r="G45" s="874"/>
      <c r="H45" s="874"/>
      <c r="I45" s="874"/>
      <c r="J45" s="874"/>
      <c r="K45" s="874"/>
      <c r="L45" s="875"/>
      <c r="M45" s="874"/>
      <c r="N45" s="874"/>
      <c r="O45" s="217"/>
    </row>
    <row r="46" spans="2:15" s="31" customFormat="1">
      <c r="B46" s="877" t="str">
        <f>"Input values provided in "&amp;'RFPR cover'!C14&amp;" prices"</f>
        <v>Input values provided in £m 09/10 prices</v>
      </c>
      <c r="C46" s="876"/>
      <c r="D46" s="876"/>
      <c r="E46" s="876"/>
      <c r="F46" s="876"/>
      <c r="G46" s="876"/>
      <c r="H46" s="876"/>
      <c r="I46" s="876"/>
      <c r="J46" s="876"/>
      <c r="K46" s="876"/>
      <c r="L46" s="876"/>
      <c r="M46" s="876"/>
      <c r="N46" s="876"/>
      <c r="O46" s="876"/>
    </row>
    <row r="48" spans="2:15">
      <c r="B48" s="246" t="s">
        <v>227</v>
      </c>
      <c r="C48" s="337" t="str">
        <f>'RFPR cover'!$C$14</f>
        <v>£m 09/10</v>
      </c>
      <c r="D48" s="178">
        <f>'R9 - RAV'!D50</f>
        <v>103.39087693421864</v>
      </c>
      <c r="E48" s="179">
        <f>'R9 - RAV'!E50</f>
        <v>106.56133691083589</v>
      </c>
      <c r="F48" s="179">
        <f>'R9 - RAV'!F50</f>
        <v>106.21656767662809</v>
      </c>
      <c r="G48" s="179">
        <f>'R9 - RAV'!G50</f>
        <v>106.21825614061574</v>
      </c>
      <c r="H48" s="179">
        <f>'R9 - RAV'!H50</f>
        <v>110.25589795564132</v>
      </c>
      <c r="I48" s="179">
        <f>'R9 - RAV'!I50</f>
        <v>114.88894697814004</v>
      </c>
      <c r="J48" s="179">
        <f>'R9 - RAV'!J50</f>
        <v>115.53788855511313</v>
      </c>
      <c r="K48" s="180">
        <f>'R9 - RAV'!K50</f>
        <v>115.17607338996639</v>
      </c>
      <c r="M48" s="95">
        <f>SUM(D48:INDEX(D48:K48,0,MATCH('RFPR cover'!$C$7,$D$6:$K$6,0)))</f>
        <v>763.06977115119275</v>
      </c>
      <c r="N48" s="95">
        <f>SUM(D48:K48)</f>
        <v>878.24584454115916</v>
      </c>
    </row>
    <row r="49" spans="2:14">
      <c r="B49" s="246" t="s">
        <v>103</v>
      </c>
      <c r="C49" s="337" t="str">
        <f>'RFPR cover'!$C$14</f>
        <v>£m 09/10</v>
      </c>
      <c r="D49" s="250">
        <f>'R4 - Totex'!D35+'R4 - Totex'!D63</f>
        <v>7.4273726710126127</v>
      </c>
      <c r="E49" s="250">
        <f>'R4 - Totex'!E35+'R4 - Totex'!E63</f>
        <v>2.4050652521058389</v>
      </c>
      <c r="F49" s="250">
        <f>'R4 - Totex'!F35+'R4 - Totex'!F63</f>
        <v>-0.83336789838475589</v>
      </c>
      <c r="G49" s="250">
        <f>'R4 - Totex'!G35+'R4 - Totex'!G63</f>
        <v>-17.492228443181371</v>
      </c>
      <c r="H49" s="250">
        <f>'R4 - Totex'!H35+'R4 - Totex'!H63</f>
        <v>-15.029268824281218</v>
      </c>
      <c r="I49" s="250">
        <f>'R4 - Totex'!I35+'R4 - Totex'!I63</f>
        <v>-31.757350615434589</v>
      </c>
      <c r="J49" s="250">
        <f>'R4 - Totex'!J35+'R4 - Totex'!J63</f>
        <v>-35.655886294137716</v>
      </c>
      <c r="K49" s="250">
        <f>'R4 - Totex'!K35+'R4 - Totex'!K63</f>
        <v>-36.467361878302057</v>
      </c>
      <c r="M49" s="95">
        <f>SUM(D49:INDEX(D49:K49,0,MATCH('RFPR cover'!$C$7,$D$6:$K$6,0)))</f>
        <v>-90.9356641523012</v>
      </c>
      <c r="N49" s="95">
        <f>SUM(D49:K49)</f>
        <v>-127.40302603060326</v>
      </c>
    </row>
    <row r="50" spans="2:14">
      <c r="B50" s="248" t="s">
        <v>111</v>
      </c>
      <c r="C50" s="337" t="str">
        <f>'RFPR cover'!$C$14</f>
        <v>£m 09/10</v>
      </c>
      <c r="D50" s="242">
        <f>'R4 - Totex'!D79</f>
        <v>-0.86977030217407214</v>
      </c>
      <c r="E50" s="181">
        <f>'R4 - Totex'!E79</f>
        <v>-0.90407657771335936</v>
      </c>
      <c r="F50" s="181">
        <f>'R4 - Totex'!F79</f>
        <v>-0.94110538886006734</v>
      </c>
      <c r="G50" s="181">
        <f>'R4 - Totex'!G79</f>
        <v>-1.2742045971166038</v>
      </c>
      <c r="H50" s="181">
        <f>'R4 - Totex'!H79</f>
        <v>-1.5038190755163998</v>
      </c>
      <c r="I50" s="181">
        <f>'R4 - Totex'!I79</f>
        <v>-1.0303537555488489</v>
      </c>
      <c r="J50" s="181">
        <f>'R4 - Totex'!J79</f>
        <v>-0.89421893577370193</v>
      </c>
      <c r="K50" s="182">
        <f>'R4 - Totex'!K79</f>
        <v>-0.82483217450369939</v>
      </c>
      <c r="M50" s="95">
        <f>SUM(D50:INDEX(D50:K50,0,MATCH('RFPR cover'!$C$7,$D$6:$K$6,0)))</f>
        <v>-7.4175486327030535</v>
      </c>
      <c r="N50" s="95">
        <f t="shared" ref="N50:N57" si="15">SUM(D50:K50)</f>
        <v>-8.2423808072067537</v>
      </c>
    </row>
    <row r="51" spans="2:14">
      <c r="B51" s="249" t="str">
        <f>'R5 - Output Incentives'!B39</f>
        <v>Stakeholder Satisfaction Output</v>
      </c>
      <c r="C51" s="337" t="str">
        <f>'RFPR cover'!$C$14</f>
        <v>£m 09/10</v>
      </c>
      <c r="D51" s="242">
        <f>'R5 - Output Incentives'!D39</f>
        <v>1.2268650877689025</v>
      </c>
      <c r="E51" s="181">
        <f>'R5 - Output Incentives'!E39</f>
        <v>2.3534210013491763</v>
      </c>
      <c r="F51" s="181">
        <f>'R5 - Output Incentives'!F39</f>
        <v>2.3176521940564365</v>
      </c>
      <c r="G51" s="181">
        <f>'R5 - Output Incentives'!G39</f>
        <v>4.0455994322159334</v>
      </c>
      <c r="H51" s="181">
        <f>'R5 - Output Incentives'!H39</f>
        <v>2.2975468777886916</v>
      </c>
      <c r="I51" s="181">
        <f>'R5 - Output Incentives'!I39</f>
        <v>2.5575222022100124</v>
      </c>
      <c r="J51" s="181">
        <f>'R5 - Output Incentives'!J39</f>
        <v>3.4644768849881973</v>
      </c>
      <c r="K51" s="182">
        <f>'R5 - Output Incentives'!K39</f>
        <v>2.6154053223559037</v>
      </c>
      <c r="M51" s="95">
        <f>SUM(D51:INDEX(D51:K51,0,MATCH('RFPR cover'!$C$7,$D$6:$K$6,0)))</f>
        <v>18.263083680377349</v>
      </c>
      <c r="N51" s="95">
        <f t="shared" si="15"/>
        <v>20.878489002733254</v>
      </c>
    </row>
    <row r="52" spans="2:14">
      <c r="B52" s="249" t="str">
        <f>'R5 - Output Incentives'!B40</f>
        <v>Permits revenue adjustment</v>
      </c>
      <c r="C52" s="337" t="str">
        <f>'RFPR cover'!$C$14</f>
        <v>£m 09/10</v>
      </c>
      <c r="D52" s="1580">
        <f>'R5 - Output Incentives'!D40</f>
        <v>0</v>
      </c>
      <c r="E52" s="181">
        <f>'R5 - Output Incentives'!E40</f>
        <v>19.88278831218236</v>
      </c>
      <c r="F52" s="1581">
        <f>'R5 - Output Incentives'!F40</f>
        <v>0</v>
      </c>
      <c r="G52" s="1581">
        <f>'R5 - Output Incentives'!G40</f>
        <v>0</v>
      </c>
      <c r="H52" s="1581">
        <f>'R5 - Output Incentives'!H40</f>
        <v>0</v>
      </c>
      <c r="I52" s="1581">
        <f>'R5 - Output Incentives'!I40</f>
        <v>0</v>
      </c>
      <c r="J52" s="1581">
        <f>'R5 - Output Incentives'!J40</f>
        <v>0</v>
      </c>
      <c r="K52" s="1582">
        <f>'R5 - Output Incentives'!K40</f>
        <v>0</v>
      </c>
      <c r="M52" s="95">
        <f>SUM(D52:INDEX(D52:K52,0,MATCH('RFPR cover'!$C$7,$D$6:$K$6,0)))</f>
        <v>19.88278831218236</v>
      </c>
      <c r="N52" s="95">
        <f t="shared" si="15"/>
        <v>19.88278831218236</v>
      </c>
    </row>
    <row r="53" spans="2:14">
      <c r="B53" s="249" t="str">
        <f>'R5 - Output Incentives'!B41</f>
        <v/>
      </c>
      <c r="C53" s="337" t="str">
        <f>'RFPR cover'!$C$14</f>
        <v>£m 09/10</v>
      </c>
      <c r="D53" s="1580">
        <f>'R5 - Output Incentives'!D41</f>
        <v>0</v>
      </c>
      <c r="E53" s="1581">
        <f>'R5 - Output Incentives'!E41</f>
        <v>0</v>
      </c>
      <c r="F53" s="1581">
        <f>'R5 - Output Incentives'!F41</f>
        <v>0</v>
      </c>
      <c r="G53" s="1581">
        <f>'R5 - Output Incentives'!G41</f>
        <v>0</v>
      </c>
      <c r="H53" s="1581">
        <f>'R5 - Output Incentives'!H41</f>
        <v>0</v>
      </c>
      <c r="I53" s="1581">
        <f>'R5 - Output Incentives'!I41</f>
        <v>0</v>
      </c>
      <c r="J53" s="1581">
        <f>'R5 - Output Incentives'!J41</f>
        <v>0</v>
      </c>
      <c r="K53" s="1582">
        <f>'R5 - Output Incentives'!K41</f>
        <v>0</v>
      </c>
      <c r="M53" s="1519">
        <f>SUM(D53:INDEX(D53:K53,0,MATCH('RFPR cover'!$C$7,$D$6:$K$6,0)))</f>
        <v>0</v>
      </c>
      <c r="N53" s="1519">
        <f t="shared" si="15"/>
        <v>0</v>
      </c>
    </row>
    <row r="54" spans="2:14">
      <c r="B54" s="249" t="str">
        <f>'R5 - Output Incentives'!B42</f>
        <v/>
      </c>
      <c r="C54" s="337" t="str">
        <f>'RFPR cover'!$C$14</f>
        <v>£m 09/10</v>
      </c>
      <c r="D54" s="1580">
        <f>'R5 - Output Incentives'!D42</f>
        <v>0</v>
      </c>
      <c r="E54" s="1581">
        <f>'R5 - Output Incentives'!E42</f>
        <v>0</v>
      </c>
      <c r="F54" s="1581">
        <f>'R5 - Output Incentives'!F42</f>
        <v>0</v>
      </c>
      <c r="G54" s="1581">
        <f>'R5 - Output Incentives'!G42</f>
        <v>0</v>
      </c>
      <c r="H54" s="1581">
        <f>'R5 - Output Incentives'!H42</f>
        <v>0</v>
      </c>
      <c r="I54" s="1581">
        <f>'R5 - Output Incentives'!I42</f>
        <v>0</v>
      </c>
      <c r="J54" s="1581">
        <f>'R5 - Output Incentives'!J42</f>
        <v>0</v>
      </c>
      <c r="K54" s="1582">
        <f>'R5 - Output Incentives'!K42</f>
        <v>0</v>
      </c>
      <c r="M54" s="1519">
        <f>SUM(D54:INDEX(D54:K54,0,MATCH('RFPR cover'!$C$7,$D$6:$K$6,0)))</f>
        <v>0</v>
      </c>
      <c r="N54" s="1519">
        <f t="shared" si="15"/>
        <v>0</v>
      </c>
    </row>
    <row r="55" spans="2:14">
      <c r="B55" s="249" t="str">
        <f>'R5 - Output Incentives'!B43</f>
        <v/>
      </c>
      <c r="C55" s="337" t="str">
        <f>'RFPR cover'!$C$14</f>
        <v>£m 09/10</v>
      </c>
      <c r="D55" s="1580">
        <f>'R5 - Output Incentives'!D43</f>
        <v>0</v>
      </c>
      <c r="E55" s="1581">
        <f>'R5 - Output Incentives'!E43</f>
        <v>0</v>
      </c>
      <c r="F55" s="1581">
        <f>'R5 - Output Incentives'!F43</f>
        <v>0</v>
      </c>
      <c r="G55" s="1581">
        <f>'R5 - Output Incentives'!G43</f>
        <v>0</v>
      </c>
      <c r="H55" s="1581">
        <f>'R5 - Output Incentives'!H43</f>
        <v>0</v>
      </c>
      <c r="I55" s="1581">
        <f>'R5 - Output Incentives'!I43</f>
        <v>0</v>
      </c>
      <c r="J55" s="1581">
        <f>'R5 - Output Incentives'!J43</f>
        <v>0</v>
      </c>
      <c r="K55" s="1582">
        <f>'R5 - Output Incentives'!K43</f>
        <v>0</v>
      </c>
      <c r="M55" s="1519">
        <f>SUM(D55:INDEX(D55:K55,0,MATCH('RFPR cover'!$C$7,$D$6:$K$6,0)))</f>
        <v>0</v>
      </c>
      <c r="N55" s="1519">
        <f t="shared" si="15"/>
        <v>0</v>
      </c>
    </row>
    <row r="56" spans="2:14">
      <c r="B56" s="246" t="s">
        <v>784</v>
      </c>
      <c r="C56" s="337" t="str">
        <f>'RFPR cover'!$C$14</f>
        <v>£m 09/10</v>
      </c>
      <c r="D56" s="242">
        <f>-'R6 - Innovation'!D28</f>
        <v>-0.25725610824112455</v>
      </c>
      <c r="E56" s="181">
        <f>-'R6 - Innovation'!E28</f>
        <v>-0.36162304358496794</v>
      </c>
      <c r="F56" s="181">
        <f>-'R6 - Innovation'!F28</f>
        <v>-0.43935707630747928</v>
      </c>
      <c r="G56" s="181">
        <f>-'R6 - Innovation'!G28</f>
        <v>-0.51807940704462596</v>
      </c>
      <c r="H56" s="181">
        <f>-'R6 - Innovation'!H28</f>
        <v>-0.57676584551824683</v>
      </c>
      <c r="I56" s="181">
        <f>-'R6 - Innovation'!I28</f>
        <v>-0.60009651385608898</v>
      </c>
      <c r="J56" s="181">
        <f>-'R6 - Innovation'!J28</f>
        <v>0.51814856454615532</v>
      </c>
      <c r="K56" s="182">
        <f>-'R6 - Innovation'!K28</f>
        <v>-0.40127429457012226</v>
      </c>
      <c r="M56" s="95">
        <f>SUM(D56:INDEX(D56:K56,0,MATCH('RFPR cover'!$C$7,$D$6:$K$6,0)))</f>
        <v>-2.2350294300063784</v>
      </c>
      <c r="N56" s="95">
        <f t="shared" si="15"/>
        <v>-2.6363037245765009</v>
      </c>
    </row>
    <row r="57" spans="2:14">
      <c r="B57" s="246" t="s">
        <v>36</v>
      </c>
      <c r="C57" s="337" t="str">
        <f>'RFPR cover'!$C$14</f>
        <v>£m 09/10</v>
      </c>
      <c r="D57" s="1583">
        <f>-'R13 - Other Activities '!D8</f>
        <v>0</v>
      </c>
      <c r="E57" s="1583">
        <f>-'R13 - Other Activities '!E8</f>
        <v>0</v>
      </c>
      <c r="F57" s="1583">
        <f>-'R13 - Other Activities '!F8</f>
        <v>0</v>
      </c>
      <c r="G57" s="1583">
        <f>-'R13 - Other Activities '!G8</f>
        <v>0</v>
      </c>
      <c r="H57" s="1583">
        <f>-'R13 - Other Activities '!H8</f>
        <v>0</v>
      </c>
      <c r="I57" s="1583">
        <f>-'R13 - Other Activities '!I8</f>
        <v>0</v>
      </c>
      <c r="J57" s="1583">
        <f>-'R13 - Other Activities '!J8</f>
        <v>0</v>
      </c>
      <c r="K57" s="1583">
        <f>-'R13 - Other Activities '!K8</f>
        <v>0</v>
      </c>
      <c r="M57" s="1519">
        <f>SUM(D57:INDEX(D57:K57,0,MATCH('RFPR cover'!$C$7,$D$6:$K$6,0)))</f>
        <v>0</v>
      </c>
      <c r="N57" s="1519">
        <f t="shared" si="15"/>
        <v>0</v>
      </c>
    </row>
    <row r="58" spans="2:14">
      <c r="B58" s="247" t="s">
        <v>104</v>
      </c>
      <c r="C58" s="337" t="str">
        <f>'RFPR cover'!$C$14</f>
        <v>£m 09/10</v>
      </c>
      <c r="D58" s="243">
        <f t="shared" ref="D58:K58" si="16">SUM(D48:D57)</f>
        <v>110.91808828258495</v>
      </c>
      <c r="E58" s="143">
        <f t="shared" si="16"/>
        <v>129.93691185517497</v>
      </c>
      <c r="F58" s="143">
        <f t="shared" si="16"/>
        <v>106.32038950713223</v>
      </c>
      <c r="G58" s="143">
        <f t="shared" si="16"/>
        <v>90.979343125489066</v>
      </c>
      <c r="H58" s="143">
        <f t="shared" si="16"/>
        <v>95.443591088114133</v>
      </c>
      <c r="I58" s="143">
        <f t="shared" si="16"/>
        <v>84.058668295510529</v>
      </c>
      <c r="J58" s="143">
        <f t="shared" si="16"/>
        <v>82.970408774736057</v>
      </c>
      <c r="K58" s="144">
        <f t="shared" si="16"/>
        <v>80.098010364946404</v>
      </c>
      <c r="M58" s="142">
        <f>SUM(M48:M57)</f>
        <v>700.62740092874174</v>
      </c>
      <c r="N58" s="144">
        <f>SUM(N48:N57)</f>
        <v>780.72541129368824</v>
      </c>
    </row>
    <row r="59" spans="2:14">
      <c r="B59" s="246" t="s">
        <v>704</v>
      </c>
      <c r="C59" s="337" t="str">
        <f>'RFPR cover'!$C$14</f>
        <v>£m 09/10</v>
      </c>
      <c r="D59" s="242">
        <f>'R7 - Financing'!D88+'R10 - Tax'!D91</f>
        <v>46.101088760908397</v>
      </c>
      <c r="E59" s="242">
        <f>'R7 - Financing'!E88+'R10 - Tax'!E91</f>
        <v>24.455220934524394</v>
      </c>
      <c r="F59" s="242">
        <f>'R7 - Financing'!F88+'R10 - Tax'!F91</f>
        <v>17.973907287385622</v>
      </c>
      <c r="G59" s="242">
        <f>'R7 - Financing'!G88+'R10 - Tax'!G91</f>
        <v>3.6298841141475404</v>
      </c>
      <c r="H59" s="242">
        <f>'R7 - Financing'!H88+'R10 - Tax'!H91</f>
        <v>13.019377263230554</v>
      </c>
      <c r="I59" s="242">
        <f>'R7 - Financing'!I88+'R10 - Tax'!I91</f>
        <v>-22.39170943733226</v>
      </c>
      <c r="J59" s="242">
        <f>'R7 - Financing'!J88+'R10 - Tax'!J91</f>
        <v>-19.126296732320146</v>
      </c>
      <c r="K59" s="242">
        <f>'R7 - Financing'!K88+'R10 - Tax'!K91</f>
        <v>-22.678468503564542</v>
      </c>
      <c r="M59" s="95">
        <f>SUM(D59:INDEX(D59:K59,0,MATCH('RFPR cover'!$C$7,$D$6:$K$6,0)))</f>
        <v>63.661472190544103</v>
      </c>
      <c r="N59" s="95">
        <f>SUM(D59:K59)</f>
        <v>40.983003686979558</v>
      </c>
    </row>
    <row r="60" spans="2:14">
      <c r="B60" s="246" t="s">
        <v>693</v>
      </c>
      <c r="C60" s="337" t="str">
        <f>'RFPR cover'!$C$14</f>
        <v>£m 09/10</v>
      </c>
      <c r="D60" s="242">
        <f>'R7 - Financing'!D90+'R10 - Tax'!D92</f>
        <v>0.79345024200103609</v>
      </c>
      <c r="E60" s="242">
        <f>'R7 - Financing'!E90+'R10 - Tax'!E92</f>
        <v>0.78940844326317983</v>
      </c>
      <c r="F60" s="242">
        <f>'R7 - Financing'!F90+'R10 - Tax'!F92</f>
        <v>1.3013560903943988</v>
      </c>
      <c r="G60" s="242">
        <f>'R7 - Financing'!G90+'R10 - Tax'!G92</f>
        <v>4.8562381625325717</v>
      </c>
      <c r="H60" s="242">
        <f>'R7 - Financing'!H90+'R10 - Tax'!H92</f>
        <v>8.3365243013015373</v>
      </c>
      <c r="I60" s="242">
        <f>'R7 - Financing'!I90+'R10 - Tax'!I92</f>
        <v>17.623453506747708</v>
      </c>
      <c r="J60" s="242">
        <f>'R7 - Financing'!J90+'R10 - Tax'!J92</f>
        <v>7.5768583617113467</v>
      </c>
      <c r="K60" s="242">
        <f>'R7 - Financing'!K90+'R10 - Tax'!K92</f>
        <v>0.82024148562310462</v>
      </c>
      <c r="M60" s="95">
        <f>SUM(D60:INDEX(D60:K60,0,MATCH('RFPR cover'!$C$7,$D$6:$K$6,0)))</f>
        <v>41.277289107951773</v>
      </c>
      <c r="N60" s="95">
        <f>SUM(D60:K60)</f>
        <v>42.097530593574881</v>
      </c>
    </row>
    <row r="61" spans="2:14">
      <c r="B61" s="246" t="s">
        <v>705</v>
      </c>
      <c r="C61" s="337" t="str">
        <f>'RFPR cover'!$C$14</f>
        <v>£m 09/10</v>
      </c>
      <c r="D61" s="242">
        <f>'R10 - Tax'!D84-'R10 - Tax'!D91</f>
        <v>20.883793400959991</v>
      </c>
      <c r="E61" s="242">
        <f>'R10 - Tax'!E84-'R10 - Tax'!E91</f>
        <v>19.264874378738554</v>
      </c>
      <c r="F61" s="242">
        <f>'R10 - Tax'!F84-'R10 - Tax'!F91</f>
        <v>3.5490748752633232</v>
      </c>
      <c r="G61" s="242">
        <f>'R10 - Tax'!G84-'R10 - Tax'!G91</f>
        <v>16.213304859668551</v>
      </c>
      <c r="H61" s="242">
        <f>'R10 - Tax'!H84-'R10 - Tax'!H91</f>
        <v>5.9673197358182239</v>
      </c>
      <c r="I61" s="242">
        <f>'R10 - Tax'!I84-'R10 - Tax'!I91</f>
        <v>-14.331634491367819</v>
      </c>
      <c r="J61" s="242">
        <f>'R10 - Tax'!J84-'R10 - Tax'!J91</f>
        <v>-5.1129988722809108</v>
      </c>
      <c r="K61" s="242">
        <f>'R10 - Tax'!K84-'R10 - Tax'!K91</f>
        <v>-8.5641639625298289</v>
      </c>
      <c r="M61" s="95">
        <f>SUM(D61:INDEX(D61:K61,0,MATCH('RFPR cover'!$C$7,$D$6:$K$6,0)))</f>
        <v>46.433733886799899</v>
      </c>
      <c r="N61" s="95">
        <f>SUM(D61:K61)</f>
        <v>37.869569924270067</v>
      </c>
    </row>
    <row r="62" spans="2:14">
      <c r="B62" s="246" t="s">
        <v>694</v>
      </c>
      <c r="C62" s="337" t="str">
        <f>'RFPR cover'!$C$14</f>
        <v>£m 09/10</v>
      </c>
      <c r="D62" s="1580">
        <f>'R10 - Tax'!D86-'R10 - Tax'!D92</f>
        <v>0</v>
      </c>
      <c r="E62" s="242">
        <f>'R10 - Tax'!E86-'R10 - Tax'!E92</f>
        <v>8.8817841970012523E-16</v>
      </c>
      <c r="F62" s="242">
        <f>'R10 - Tax'!F86-'R10 - Tax'!F92</f>
        <v>8.8817841970012523E-16</v>
      </c>
      <c r="G62" s="1580">
        <f>'R10 - Tax'!G86-'R10 - Tax'!G92</f>
        <v>0</v>
      </c>
      <c r="H62" s="1580">
        <f>'R10 - Tax'!H86-'R10 - Tax'!H92</f>
        <v>0</v>
      </c>
      <c r="I62" s="1580">
        <f>'R10 - Tax'!I86-'R10 - Tax'!I92</f>
        <v>0</v>
      </c>
      <c r="J62" s="1580">
        <f>'R10 - Tax'!J86-'R10 - Tax'!J92</f>
        <v>1.7763568394002505E-15</v>
      </c>
      <c r="K62" s="242">
        <f>'R10 - Tax'!K86-'R10 - Tax'!K92</f>
        <v>-8.8817841970012523E-16</v>
      </c>
      <c r="M62" s="95">
        <f>SUM(D62:INDEX(D62:K62,0,MATCH('RFPR cover'!$C$7,$D$6:$K$6,0)))</f>
        <v>3.5527136788005009E-15</v>
      </c>
      <c r="N62" s="95">
        <f>SUM(D62:K62)</f>
        <v>2.6645352591003757E-15</v>
      </c>
    </row>
    <row r="63" spans="2:14">
      <c r="B63" s="247" t="s">
        <v>105</v>
      </c>
      <c r="C63" s="337" t="str">
        <f>'RFPR cover'!$C$14</f>
        <v>£m 09/10</v>
      </c>
      <c r="D63" s="244">
        <f>SUM(D58:D62)</f>
        <v>178.69642068645439</v>
      </c>
      <c r="E63" s="146">
        <f t="shared" ref="E63:K63" si="17">SUM(E58:E62)</f>
        <v>174.44641561170107</v>
      </c>
      <c r="F63" s="146">
        <f t="shared" si="17"/>
        <v>129.14472776017558</v>
      </c>
      <c r="G63" s="146">
        <f t="shared" si="17"/>
        <v>115.67877026183774</v>
      </c>
      <c r="H63" s="146">
        <f t="shared" si="17"/>
        <v>122.76681238846444</v>
      </c>
      <c r="I63" s="146">
        <f t="shared" si="17"/>
        <v>64.958777873558148</v>
      </c>
      <c r="J63" s="146">
        <f t="shared" si="17"/>
        <v>66.307971531846349</v>
      </c>
      <c r="K63" s="147">
        <f t="shared" si="17"/>
        <v>49.675619384475141</v>
      </c>
      <c r="M63" s="145">
        <f>SUM(M58:M62)</f>
        <v>851.9998961140376</v>
      </c>
      <c r="N63" s="147">
        <f>SUM(N58:N62)</f>
        <v>901.67551549851282</v>
      </c>
    </row>
    <row r="64" spans="2:14">
      <c r="B64" s="246"/>
      <c r="D64" s="749"/>
    </row>
    <row r="65" spans="2:11">
      <c r="B65" s="246" t="s">
        <v>231</v>
      </c>
      <c r="C65" s="337" t="str">
        <f>'RFPR cover'!$C$14</f>
        <v>£m 09/10</v>
      </c>
      <c r="D65" s="241">
        <f>'R9 - RAV'!D46</f>
        <v>1520.4540725620386</v>
      </c>
      <c r="E65" s="179">
        <f>'R9 - RAV'!E46</f>
        <v>1567.0784839828807</v>
      </c>
      <c r="F65" s="179">
        <f>'R9 - RAV'!F46</f>
        <v>1562.0083481857071</v>
      </c>
      <c r="G65" s="179">
        <f>'R9 - RAV'!G46</f>
        <v>1562.0331785384667</v>
      </c>
      <c r="H65" s="179">
        <f>'R9 - RAV'!H46</f>
        <v>1621.4102640535486</v>
      </c>
      <c r="I65" s="179">
        <f>'R9 - RAV'!I46</f>
        <v>1689.543337913824</v>
      </c>
      <c r="J65" s="179">
        <f>'R9 - RAV'!J46</f>
        <v>1699.0865963987223</v>
      </c>
      <c r="K65" s="180">
        <f>'R9 - RAV'!K46</f>
        <v>1693.7657851465644</v>
      </c>
    </row>
    <row r="66" spans="2:11">
      <c r="B66" s="246" t="s">
        <v>108</v>
      </c>
      <c r="C66" s="337" t="str">
        <f>'RFPR cover'!$C$14</f>
        <v>£m 09/10</v>
      </c>
      <c r="D66" s="245">
        <f>'R8 - Net Debt'!D62</f>
        <v>1705.3369842781715</v>
      </c>
      <c r="E66" s="183">
        <f>'R8 - Net Debt'!E62</f>
        <v>1632.1863111336011</v>
      </c>
      <c r="F66" s="183">
        <f>'R8 - Net Debt'!F62</f>
        <v>1658.434758096613</v>
      </c>
      <c r="G66" s="183">
        <f>'R8 - Net Debt'!G62</f>
        <v>1837.2410750332629</v>
      </c>
      <c r="H66" s="183">
        <f>'R8 - Net Debt'!H62</f>
        <v>2254.6825277880735</v>
      </c>
      <c r="I66" s="183">
        <f>'R8 - Net Debt'!I62</f>
        <v>2441.9470777316906</v>
      </c>
      <c r="J66" s="183">
        <f>'R8 - Net Debt'!J62</f>
        <v>2086.6083228873167</v>
      </c>
      <c r="K66" s="184">
        <f>'R8 - Net Debt'!K62</f>
        <v>1741.7875308635687</v>
      </c>
    </row>
  </sheetData>
  <sheetProtection algorithmName="SHA-512" hashValue="oOZWpj5aq8rU7gRfpUM7H+rULigKB6ZEdF1oinmCnuLMDa5/NZuX+WyPa6eo+06tfuhhwbZ9aKKEZp8ybST/7w==" saltValue="6uxZHLfGFpEYFsR7nPwqUA==" spinCount="100000" sheet="1" objects="1" scenarios="1"/>
  <conditionalFormatting sqref="D5:K6">
    <cfRule type="expression" dxfId="80" priority="5">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1"/>
  <sheetViews>
    <sheetView showGridLines="0" zoomScale="80" zoomScaleNormal="80" workbookViewId="0">
      <pane ySplit="6" topLeftCell="A7" activePane="bottomLeft" state="frozen"/>
      <selection activeCell="B75" sqref="A1:XFD1048576"/>
      <selection pane="bottomLeft" activeCell="B64" sqref="B64"/>
    </sheetView>
  </sheetViews>
  <sheetFormatPr defaultRowHeight="12.75"/>
  <cols>
    <col min="1" max="1" width="8.375" customWidth="1"/>
    <col min="2" max="2" width="64.375" style="213" customWidth="1"/>
    <col min="3" max="3" width="13.375" style="136" customWidth="1"/>
    <col min="4" max="11" width="11.125" customWidth="1"/>
    <col min="12" max="12" width="5" style="42" customWidth="1"/>
  </cols>
  <sheetData>
    <row r="1" spans="1:12" s="31" customFormat="1" ht="20.25">
      <c r="A1" s="1445" t="s">
        <v>120</v>
      </c>
      <c r="B1" s="1446"/>
      <c r="C1" s="274"/>
      <c r="D1" s="273"/>
      <c r="E1" s="273"/>
      <c r="F1" s="273"/>
      <c r="G1" s="273"/>
      <c r="H1" s="273"/>
      <c r="I1" s="273"/>
      <c r="J1" s="273"/>
      <c r="K1" s="273"/>
      <c r="L1" s="275"/>
    </row>
    <row r="2" spans="1:12" s="31" customFormat="1" ht="20.25">
      <c r="A2" s="1434" t="str">
        <f>'RFPR cover'!C5</f>
        <v>NGGT (TO)</v>
      </c>
      <c r="B2" s="1447"/>
      <c r="C2" s="134"/>
      <c r="D2" s="29"/>
      <c r="E2" s="29"/>
      <c r="F2" s="29"/>
      <c r="G2" s="29"/>
      <c r="H2" s="29"/>
      <c r="I2" s="27"/>
      <c r="J2" s="27"/>
      <c r="K2" s="27"/>
      <c r="L2" s="123"/>
    </row>
    <row r="3" spans="1:12" s="31" customFormat="1" ht="20.25">
      <c r="A3" s="1437">
        <f>'RFPR cover'!C7</f>
        <v>2020</v>
      </c>
      <c r="B3" s="1448"/>
      <c r="C3" s="276"/>
      <c r="D3" s="259"/>
      <c r="E3" s="259"/>
      <c r="F3" s="259"/>
      <c r="G3" s="259"/>
      <c r="H3" s="259"/>
      <c r="I3" s="254"/>
      <c r="J3" s="254"/>
      <c r="K3" s="254"/>
      <c r="L3" s="260"/>
    </row>
    <row r="4" spans="1:12" s="35" customFormat="1" ht="12.75" customHeight="1">
      <c r="B4" s="225"/>
      <c r="C4" s="138"/>
      <c r="L4" s="57"/>
    </row>
    <row r="5" spans="1:12" s="2" customFormat="1">
      <c r="B5" s="129"/>
      <c r="C5" s="136"/>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c r="L5" s="53"/>
    </row>
    <row r="6" spans="1:12" s="2" customFormat="1">
      <c r="B6" s="129"/>
      <c r="C6" s="136"/>
      <c r="D6" s="90">
        <f>'RFPR cover'!$C$13</f>
        <v>2014</v>
      </c>
      <c r="E6" s="91">
        <f>D6+1</f>
        <v>2015</v>
      </c>
      <c r="F6" s="91">
        <f t="shared" ref="F6:K6" si="0">E6+1</f>
        <v>2016</v>
      </c>
      <c r="G6" s="91">
        <f t="shared" si="0"/>
        <v>2017</v>
      </c>
      <c r="H6" s="91">
        <f t="shared" si="0"/>
        <v>2018</v>
      </c>
      <c r="I6" s="91">
        <f t="shared" si="0"/>
        <v>2019</v>
      </c>
      <c r="J6" s="91">
        <f t="shared" si="0"/>
        <v>2020</v>
      </c>
      <c r="K6" s="91">
        <f t="shared" si="0"/>
        <v>2021</v>
      </c>
      <c r="L6" s="53"/>
    </row>
    <row r="7" spans="1:12" s="2" customFormat="1">
      <c r="B7" s="1075"/>
      <c r="C7" s="152"/>
      <c r="D7" s="50"/>
      <c r="E7" s="50"/>
      <c r="F7" s="50"/>
      <c r="G7" s="50"/>
      <c r="H7" s="50"/>
      <c r="I7" s="50"/>
      <c r="J7" s="50"/>
      <c r="K7" s="50"/>
      <c r="L7" s="57"/>
    </row>
    <row r="8" spans="1:12" s="2" customFormat="1">
      <c r="B8" s="1076" t="s">
        <v>154</v>
      </c>
      <c r="C8" s="150"/>
      <c r="D8" s="80"/>
      <c r="E8" s="80"/>
      <c r="F8" s="80"/>
      <c r="G8" s="80"/>
      <c r="H8" s="80"/>
      <c r="I8" s="80"/>
      <c r="J8" s="80"/>
      <c r="K8" s="80"/>
      <c r="L8" s="271"/>
    </row>
    <row r="9" spans="1:12" s="35" customFormat="1">
      <c r="A9" s="2"/>
      <c r="B9" s="1077"/>
      <c r="C9" s="138"/>
      <c r="L9" s="57"/>
    </row>
    <row r="10" spans="1:12" s="2" customFormat="1">
      <c r="B10" s="1078" t="s">
        <v>645</v>
      </c>
      <c r="C10" s="151" t="str">
        <f>'RFPR cover'!$C$14</f>
        <v>£m 09/10</v>
      </c>
      <c r="D10" s="942">
        <v>538.68600000000004</v>
      </c>
      <c r="E10" s="942">
        <v>542.92700000000002</v>
      </c>
      <c r="F10" s="942">
        <v>547.96500000000003</v>
      </c>
      <c r="G10" s="942">
        <v>580.57000000000005</v>
      </c>
      <c r="H10" s="942">
        <v>658.61900000000003</v>
      </c>
      <c r="I10" s="942">
        <v>626.87</v>
      </c>
      <c r="J10" s="942">
        <v>621.72400000000005</v>
      </c>
      <c r="K10" s="943"/>
      <c r="L10" s="57"/>
    </row>
    <row r="11" spans="1:12" s="2" customFormat="1">
      <c r="B11" s="1078" t="s">
        <v>646</v>
      </c>
      <c r="C11" s="151" t="str">
        <f>'RFPR cover'!$C$14</f>
        <v>£m 09/10</v>
      </c>
      <c r="D11" s="1473">
        <v>0</v>
      </c>
      <c r="E11" s="942">
        <v>7.7</v>
      </c>
      <c r="F11" s="942">
        <v>9.9</v>
      </c>
      <c r="G11" s="942">
        <v>10.5</v>
      </c>
      <c r="H11" s="942">
        <v>5.9</v>
      </c>
      <c r="I11" s="942">
        <v>-100.2</v>
      </c>
      <c r="J11" s="942">
        <v>-111.6</v>
      </c>
      <c r="K11" s="945"/>
      <c r="L11" s="57"/>
    </row>
    <row r="12" spans="1:12" s="2" customFormat="1">
      <c r="B12" s="1078" t="s">
        <v>147</v>
      </c>
      <c r="C12" s="151" t="str">
        <f>'RFPR cover'!$C$14</f>
        <v>£m 09/10</v>
      </c>
      <c r="D12" s="1473">
        <v>0</v>
      </c>
      <c r="E12" s="942">
        <v>-0.18849677578879076</v>
      </c>
      <c r="F12" s="942">
        <v>1.9796616282133692</v>
      </c>
      <c r="G12" s="942">
        <v>-7.4249535931372179</v>
      </c>
      <c r="H12" s="942">
        <v>-12.441549486791049</v>
      </c>
      <c r="I12" s="942">
        <v>-2.6516802129415247</v>
      </c>
      <c r="J12" s="942">
        <v>1.6377092321845332</v>
      </c>
      <c r="K12" s="945"/>
      <c r="L12" s="57"/>
    </row>
    <row r="13" spans="1:12" s="2" customFormat="1">
      <c r="B13" s="1078" t="s">
        <v>634</v>
      </c>
      <c r="C13" s="152" t="s">
        <v>128</v>
      </c>
      <c r="D13" s="942">
        <v>1.163</v>
      </c>
      <c r="E13" s="942">
        <v>1.2050000000000001</v>
      </c>
      <c r="F13" s="942">
        <v>1.2270000000000001</v>
      </c>
      <c r="G13" s="942">
        <v>1.2330000000000001</v>
      </c>
      <c r="H13" s="942">
        <v>1.2709999999999999</v>
      </c>
      <c r="I13" s="942">
        <v>1.3140000000000001</v>
      </c>
      <c r="J13" s="942">
        <v>1.3580000000000001</v>
      </c>
      <c r="K13" s="1250"/>
      <c r="L13" s="57"/>
    </row>
    <row r="14" spans="1:12" s="2" customFormat="1">
      <c r="B14" s="1079" t="s">
        <v>195</v>
      </c>
      <c r="C14" s="265" t="s">
        <v>129</v>
      </c>
      <c r="D14" s="967">
        <f>SUM(D10:D12)*D13</f>
        <v>626.49181800000008</v>
      </c>
      <c r="E14" s="968">
        <f t="shared" ref="E14:K14" si="1">SUM(E10:E12)*E13</f>
        <v>663.27839638517469</v>
      </c>
      <c r="F14" s="968">
        <f t="shared" si="1"/>
        <v>686.92939981781797</v>
      </c>
      <c r="G14" s="968">
        <f t="shared" si="1"/>
        <v>719.6343422196619</v>
      </c>
      <c r="H14" s="968">
        <f t="shared" si="1"/>
        <v>828.79043960228853</v>
      </c>
      <c r="I14" s="968">
        <f t="shared" si="1"/>
        <v>688.56007220019478</v>
      </c>
      <c r="J14" s="968">
        <f t="shared" si="1"/>
        <v>694.97240113730663</v>
      </c>
      <c r="K14" s="1584">
        <f t="shared" si="1"/>
        <v>0</v>
      </c>
      <c r="L14" s="57"/>
    </row>
    <row r="15" spans="1:12" s="2" customFormat="1">
      <c r="B15" s="213" t="s">
        <v>132</v>
      </c>
      <c r="C15" s="152" t="s">
        <v>129</v>
      </c>
      <c r="D15" s="1476">
        <f>'R5 - Output Incentives'!D102</f>
        <v>0</v>
      </c>
      <c r="E15" s="1477">
        <f>'R5 - Output Incentives'!E102</f>
        <v>0</v>
      </c>
      <c r="F15" s="948">
        <f>'R5 - Output Incentives'!F102</f>
        <v>1.8077671179625114</v>
      </c>
      <c r="G15" s="948">
        <f>'R5 - Output Incentives'!G102</f>
        <v>35.717613925244152</v>
      </c>
      <c r="H15" s="948">
        <f>'R5 - Output Incentives'!H102</f>
        <v>3.4684160992532789</v>
      </c>
      <c r="I15" s="948">
        <f>'R5 - Output Incentives'!I102</f>
        <v>6.1759425253522968</v>
      </c>
      <c r="J15" s="948">
        <f>'R5 - Output Incentives'!J102</f>
        <v>3.6512069036395296</v>
      </c>
      <c r="K15" s="949">
        <f>'R5 - Output Incentives'!K102</f>
        <v>4.205556991422192</v>
      </c>
      <c r="L15" s="57"/>
    </row>
    <row r="16" spans="1:12" s="2" customFormat="1">
      <c r="B16" s="1080" t="s">
        <v>647</v>
      </c>
      <c r="C16" s="152" t="s">
        <v>129</v>
      </c>
      <c r="D16" s="942">
        <v>-7.8007440000000008</v>
      </c>
      <c r="E16" s="942">
        <v>19.794165599999999</v>
      </c>
      <c r="F16" s="942">
        <v>12.184874597412477</v>
      </c>
      <c r="G16" s="942">
        <v>4.6885498739801701</v>
      </c>
      <c r="H16" s="942">
        <v>6.8751036327408714</v>
      </c>
      <c r="I16" s="942">
        <v>4.6576328879645192</v>
      </c>
      <c r="J16" s="942">
        <v>-4.2228479615629588</v>
      </c>
      <c r="K16" s="945"/>
      <c r="L16" s="57"/>
    </row>
    <row r="17" spans="2:12" s="2" customFormat="1">
      <c r="B17" s="1080" t="s">
        <v>135</v>
      </c>
      <c r="C17" s="152" t="s">
        <v>129</v>
      </c>
      <c r="D17" s="946">
        <f>'R6 - Innovation'!D12</f>
        <v>2.7012410010000001</v>
      </c>
      <c r="E17" s="947">
        <f>'R6 - Innovation'!E12</f>
        <v>3.5933228546961198</v>
      </c>
      <c r="F17" s="948">
        <f>'R6 - Innovation'!F12</f>
        <v>3.1002119005968716</v>
      </c>
      <c r="G17" s="948">
        <f>'R6 - Innovation'!G12</f>
        <v>3.4875689170553459</v>
      </c>
      <c r="H17" s="948">
        <f>'R6 - Innovation'!H12</f>
        <v>3.8020724065306979</v>
      </c>
      <c r="I17" s="948">
        <f>'R6 - Innovation'!I12</f>
        <v>4.2017496815762643</v>
      </c>
      <c r="J17" s="948">
        <f>'R6 - Innovation'!J12</f>
        <v>4.2754017209702457</v>
      </c>
      <c r="K17" s="949">
        <f>'R6 - Innovation'!K12</f>
        <v>4.9474128468254177</v>
      </c>
      <c r="L17" s="57"/>
    </row>
    <row r="18" spans="2:12" s="2" customFormat="1">
      <c r="B18" s="1080" t="s">
        <v>134</v>
      </c>
      <c r="C18" s="152" t="s">
        <v>129</v>
      </c>
      <c r="D18" s="1476">
        <f>'R6 - Innovation'!D17</f>
        <v>0</v>
      </c>
      <c r="E18" s="1477">
        <f>'R6 - Innovation'!E17</f>
        <v>0</v>
      </c>
      <c r="F18" s="1478">
        <f>'R6 - Innovation'!F17</f>
        <v>0</v>
      </c>
      <c r="G18" s="1478">
        <f>'R6 - Innovation'!G17</f>
        <v>0</v>
      </c>
      <c r="H18" s="1478">
        <f>'R6 - Innovation'!H17</f>
        <v>0</v>
      </c>
      <c r="I18" s="1478">
        <f>'R6 - Innovation'!I17</f>
        <v>0</v>
      </c>
      <c r="J18" s="1478">
        <f>'R6 - Innovation'!J17</f>
        <v>0</v>
      </c>
      <c r="K18" s="1585">
        <f>'R6 - Innovation'!K17</f>
        <v>0</v>
      </c>
      <c r="L18" s="57"/>
    </row>
    <row r="19" spans="2:12" s="2" customFormat="1">
      <c r="B19" s="890" t="s">
        <v>1000</v>
      </c>
      <c r="C19" s="152" t="s">
        <v>129</v>
      </c>
      <c r="D19" s="1473">
        <v>0</v>
      </c>
      <c r="E19" s="942">
        <v>15.11542086</v>
      </c>
      <c r="F19" s="942">
        <v>5.6745050299999997</v>
      </c>
      <c r="G19" s="942">
        <v>17.986430949999999</v>
      </c>
      <c r="H19" s="942">
        <v>11.575870219999999</v>
      </c>
      <c r="I19" s="942">
        <v>15.353840999999999</v>
      </c>
      <c r="J19" s="942">
        <v>13.798282</v>
      </c>
      <c r="K19" s="945"/>
      <c r="L19" s="57"/>
    </row>
    <row r="20" spans="2:12" s="2" customFormat="1">
      <c r="B20" s="1472" t="s">
        <v>1001</v>
      </c>
      <c r="C20" s="152" t="s">
        <v>129</v>
      </c>
      <c r="D20" s="1473">
        <v>0</v>
      </c>
      <c r="E20" s="1473">
        <v>0</v>
      </c>
      <c r="F20" s="1473">
        <v>0</v>
      </c>
      <c r="G20" s="1473">
        <v>0</v>
      </c>
      <c r="H20" s="1473">
        <v>0</v>
      </c>
      <c r="I20" s="1473">
        <v>0</v>
      </c>
      <c r="J20" s="1473">
        <v>0</v>
      </c>
      <c r="K20" s="945"/>
      <c r="L20" s="57"/>
    </row>
    <row r="21" spans="2:12" s="2" customFormat="1">
      <c r="B21" s="1472" t="s">
        <v>242</v>
      </c>
      <c r="C21" s="152" t="s">
        <v>129</v>
      </c>
      <c r="D21" s="1473"/>
      <c r="E21" s="1473"/>
      <c r="F21" s="1473"/>
      <c r="G21" s="1473"/>
      <c r="H21" s="1473"/>
      <c r="I21" s="1473"/>
      <c r="J21" s="1473"/>
      <c r="K21" s="945"/>
      <c r="L21" s="57"/>
    </row>
    <row r="22" spans="2:12" s="2" customFormat="1">
      <c r="B22" s="1472" t="s">
        <v>242</v>
      </c>
      <c r="C22" s="152" t="s">
        <v>129</v>
      </c>
      <c r="D22" s="1473"/>
      <c r="E22" s="1473"/>
      <c r="F22" s="1473"/>
      <c r="G22" s="1473"/>
      <c r="H22" s="1473"/>
      <c r="I22" s="1473"/>
      <c r="J22" s="1473"/>
      <c r="K22" s="945"/>
      <c r="L22" s="57"/>
    </row>
    <row r="23" spans="2:12" s="2" customFormat="1">
      <c r="B23" s="1472" t="s">
        <v>242</v>
      </c>
      <c r="C23" s="152" t="s">
        <v>129</v>
      </c>
      <c r="D23" s="1473"/>
      <c r="E23" s="1473"/>
      <c r="F23" s="1473"/>
      <c r="G23" s="1473"/>
      <c r="H23" s="1473"/>
      <c r="I23" s="1473"/>
      <c r="J23" s="1473"/>
      <c r="K23" s="945"/>
      <c r="L23" s="57"/>
    </row>
    <row r="24" spans="2:12" s="2" customFormat="1">
      <c r="B24" s="1472" t="s">
        <v>242</v>
      </c>
      <c r="C24" s="152" t="s">
        <v>129</v>
      </c>
      <c r="D24" s="1473"/>
      <c r="E24" s="1473"/>
      <c r="F24" s="1473"/>
      <c r="G24" s="1473"/>
      <c r="H24" s="1473"/>
      <c r="I24" s="1473"/>
      <c r="J24" s="1473"/>
      <c r="K24" s="945"/>
      <c r="L24" s="57"/>
    </row>
    <row r="25" spans="2:12" s="2" customFormat="1">
      <c r="B25" s="1080" t="s">
        <v>1002</v>
      </c>
      <c r="C25" s="152" t="s">
        <v>129</v>
      </c>
      <c r="D25" s="942">
        <v>0.78970500000003474</v>
      </c>
      <c r="E25" s="1473">
        <v>0</v>
      </c>
      <c r="F25" s="942">
        <v>-37.386697851900003</v>
      </c>
      <c r="G25" s="942">
        <v>-16.115642730167448</v>
      </c>
      <c r="H25" s="942">
        <v>6.9021582901855352</v>
      </c>
      <c r="I25" s="942">
        <v>10.957876343304894</v>
      </c>
      <c r="J25" s="942">
        <v>6.4442080179444989</v>
      </c>
      <c r="K25" s="945"/>
      <c r="L25" s="57"/>
    </row>
    <row r="26" spans="2:12" s="2" customFormat="1">
      <c r="B26" s="1075" t="s">
        <v>148</v>
      </c>
      <c r="C26" s="152" t="s">
        <v>129</v>
      </c>
      <c r="D26" s="950">
        <f t="shared" ref="D26:J26" si="2">SUM(D14:D24,-D25)</f>
        <v>620.60261000100002</v>
      </c>
      <c r="E26" s="951">
        <f t="shared" si="2"/>
        <v>701.78130569987081</v>
      </c>
      <c r="F26" s="951">
        <f t="shared" si="2"/>
        <v>747.08345631568966</v>
      </c>
      <c r="G26" s="951">
        <f t="shared" si="2"/>
        <v>797.63014861610895</v>
      </c>
      <c r="H26" s="951">
        <f t="shared" si="2"/>
        <v>847.60974367062784</v>
      </c>
      <c r="I26" s="951">
        <f t="shared" si="2"/>
        <v>707.99136195178301</v>
      </c>
      <c r="J26" s="951">
        <f t="shared" si="2"/>
        <v>706.03023578240891</v>
      </c>
      <c r="K26" s="952">
        <f t="shared" ref="K26" si="3">SUM(K14:K24,-K25)</f>
        <v>9.1529698382476106</v>
      </c>
      <c r="L26" s="57"/>
    </row>
    <row r="27" spans="2:12" s="2" customFormat="1">
      <c r="B27" s="225"/>
      <c r="C27" s="138"/>
      <c r="D27" s="54"/>
      <c r="E27" s="54"/>
      <c r="F27" s="54"/>
      <c r="G27" s="60"/>
      <c r="H27" s="60"/>
      <c r="I27" s="60"/>
      <c r="J27" s="60"/>
      <c r="K27" s="60"/>
      <c r="L27" s="57"/>
    </row>
    <row r="28" spans="2:12" s="2" customFormat="1">
      <c r="B28" s="225" t="s">
        <v>150</v>
      </c>
      <c r="C28" s="138"/>
      <c r="D28" s="950">
        <f>IF(ISBLANK(D33),0,D33-D26)</f>
        <v>-36.471610000999931</v>
      </c>
      <c r="E28" s="951">
        <f t="shared" ref="E28:K28" si="4">IF(ISBLANK(E33),0,E33-E26)</f>
        <v>-15.489852681821844</v>
      </c>
      <c r="F28" s="951">
        <f t="shared" si="4"/>
        <v>6.6445619143103158</v>
      </c>
      <c r="G28" s="951">
        <f t="shared" si="4"/>
        <v>10.564451927735263</v>
      </c>
      <c r="H28" s="951">
        <f t="shared" si="4"/>
        <v>6.1927724793721382</v>
      </c>
      <c r="I28" s="951">
        <f t="shared" si="4"/>
        <v>-4.4349098817829145</v>
      </c>
      <c r="J28" s="951">
        <f t="shared" si="4"/>
        <v>-15.759415352409405</v>
      </c>
      <c r="K28" s="1586">
        <f t="shared" si="4"/>
        <v>0</v>
      </c>
      <c r="L28" s="57"/>
    </row>
    <row r="29" spans="2:12" s="2" customFormat="1">
      <c r="B29" s="225"/>
      <c r="C29" s="138"/>
      <c r="D29" s="35"/>
      <c r="E29" s="35"/>
      <c r="F29" s="35"/>
      <c r="G29" s="35"/>
      <c r="H29" s="35"/>
      <c r="I29" s="35"/>
      <c r="J29" s="35"/>
      <c r="K29" s="35"/>
      <c r="L29" s="57"/>
    </row>
    <row r="30" spans="2:12" s="2" customFormat="1">
      <c r="B30" s="225"/>
      <c r="C30" s="138"/>
      <c r="D30" s="35"/>
      <c r="E30" s="35"/>
      <c r="F30" s="35"/>
      <c r="G30" s="35"/>
      <c r="H30" s="35"/>
      <c r="I30" s="35"/>
      <c r="J30" s="35"/>
      <c r="K30" s="35"/>
      <c r="L30" s="57"/>
    </row>
    <row r="31" spans="2:12" s="2" customFormat="1">
      <c r="B31" s="1076" t="s">
        <v>192</v>
      </c>
      <c r="C31" s="150"/>
      <c r="D31" s="80"/>
      <c r="E31" s="80"/>
      <c r="F31" s="80"/>
      <c r="G31" s="80"/>
      <c r="H31" s="80"/>
      <c r="I31" s="80"/>
      <c r="J31" s="80"/>
      <c r="K31" s="80"/>
      <c r="L31" s="272"/>
    </row>
    <row r="32" spans="2:12" s="2" customFormat="1">
      <c r="B32" s="225"/>
      <c r="C32" s="138"/>
      <c r="D32" s="35"/>
      <c r="E32" s="35"/>
      <c r="F32" s="35"/>
      <c r="G32" s="35"/>
      <c r="H32" s="35"/>
      <c r="I32" s="35"/>
      <c r="J32" s="35"/>
      <c r="K32" s="35"/>
      <c r="L32" s="57"/>
    </row>
    <row r="33" spans="2:12" s="2" customFormat="1">
      <c r="B33" s="1077" t="s">
        <v>149</v>
      </c>
      <c r="C33" s="138"/>
      <c r="D33" s="942">
        <v>584.13100000000009</v>
      </c>
      <c r="E33" s="942">
        <v>686.29145301804897</v>
      </c>
      <c r="F33" s="942">
        <v>753.72801822999998</v>
      </c>
      <c r="G33" s="942">
        <v>808.19460054384422</v>
      </c>
      <c r="H33" s="942">
        <v>853.80251614999997</v>
      </c>
      <c r="I33" s="942">
        <v>703.55645207000009</v>
      </c>
      <c r="J33" s="942">
        <v>690.2708204299995</v>
      </c>
      <c r="K33" s="974"/>
      <c r="L33" s="57"/>
    </row>
    <row r="34" spans="2:12" s="2" customFormat="1">
      <c r="B34" s="129"/>
      <c r="C34" s="136"/>
      <c r="L34" s="57"/>
    </row>
    <row r="35" spans="2:12" s="2" customFormat="1">
      <c r="B35" s="724" t="s">
        <v>136</v>
      </c>
      <c r="C35" s="136"/>
      <c r="L35" s="57"/>
    </row>
    <row r="36" spans="2:12" s="2" customFormat="1">
      <c r="B36" s="1420" t="s">
        <v>137</v>
      </c>
      <c r="C36" s="152" t="s">
        <v>129</v>
      </c>
      <c r="D36" s="1473">
        <v>0</v>
      </c>
      <c r="E36" s="1473">
        <v>0</v>
      </c>
      <c r="F36" s="1473">
        <v>0</v>
      </c>
      <c r="G36" s="1473">
        <v>0</v>
      </c>
      <c r="H36" s="1473">
        <v>0</v>
      </c>
      <c r="I36" s="1473">
        <v>0</v>
      </c>
      <c r="J36" s="1473">
        <v>0</v>
      </c>
      <c r="K36" s="953"/>
      <c r="L36" s="57"/>
    </row>
    <row r="37" spans="2:12" s="2" customFormat="1">
      <c r="B37" s="1420" t="s">
        <v>138</v>
      </c>
      <c r="C37" s="152" t="s">
        <v>129</v>
      </c>
      <c r="D37" s="1473">
        <v>0</v>
      </c>
      <c r="E37" s="1473">
        <v>0</v>
      </c>
      <c r="F37" s="1473">
        <v>0</v>
      </c>
      <c r="G37" s="1473">
        <v>0</v>
      </c>
      <c r="H37" s="1473">
        <v>0</v>
      </c>
      <c r="I37" s="1473">
        <v>0</v>
      </c>
      <c r="J37" s="1473">
        <v>0</v>
      </c>
      <c r="K37" s="954"/>
      <c r="L37" s="57"/>
    </row>
    <row r="38" spans="2:12" s="2" customFormat="1">
      <c r="B38" s="1420" t="s">
        <v>139</v>
      </c>
      <c r="C38" s="152" t="s">
        <v>129</v>
      </c>
      <c r="D38" s="942">
        <v>1.36</v>
      </c>
      <c r="E38" s="942">
        <v>3.6214680499999998</v>
      </c>
      <c r="F38" s="942">
        <v>5.0655168400000008</v>
      </c>
      <c r="G38" s="942">
        <v>-2.7597219699999997</v>
      </c>
      <c r="H38" s="942">
        <v>4.4037346900000003</v>
      </c>
      <c r="I38" s="942">
        <v>26.617151130000003</v>
      </c>
      <c r="J38" s="942">
        <v>10.7</v>
      </c>
      <c r="K38" s="954"/>
      <c r="L38" s="57"/>
    </row>
    <row r="39" spans="2:12" s="2" customFormat="1">
      <c r="B39" s="1420" t="s">
        <v>140</v>
      </c>
      <c r="C39" s="152" t="s">
        <v>129</v>
      </c>
      <c r="D39" s="1473">
        <v>0</v>
      </c>
      <c r="E39" s="1473">
        <v>0</v>
      </c>
      <c r="F39" s="1473">
        <v>0</v>
      </c>
      <c r="G39" s="1473">
        <v>0</v>
      </c>
      <c r="H39" s="1473">
        <v>0</v>
      </c>
      <c r="I39" s="1473">
        <v>0</v>
      </c>
      <c r="J39" s="1473">
        <v>0</v>
      </c>
      <c r="K39" s="954"/>
      <c r="L39" s="57"/>
    </row>
    <row r="40" spans="2:12" s="2" customFormat="1">
      <c r="B40" s="1420" t="s">
        <v>141</v>
      </c>
      <c r="C40" s="152" t="s">
        <v>129</v>
      </c>
      <c r="D40" s="1473">
        <v>0</v>
      </c>
      <c r="E40" s="1473">
        <v>0</v>
      </c>
      <c r="F40" s="1473">
        <v>0</v>
      </c>
      <c r="G40" s="1473">
        <v>0</v>
      </c>
      <c r="H40" s="1473">
        <v>0</v>
      </c>
      <c r="I40" s="1473">
        <v>0</v>
      </c>
      <c r="J40" s="1473">
        <v>0</v>
      </c>
      <c r="K40" s="954"/>
      <c r="L40" s="57"/>
    </row>
    <row r="41" spans="2:12" s="2" customFormat="1">
      <c r="B41" s="1420" t="s">
        <v>142</v>
      </c>
      <c r="C41" s="152" t="s">
        <v>129</v>
      </c>
      <c r="D41" s="942">
        <v>1.8080771000000002</v>
      </c>
      <c r="E41" s="942">
        <v>2.4299999999999997</v>
      </c>
      <c r="F41" s="942">
        <v>1.4296097011000002</v>
      </c>
      <c r="G41" s="942">
        <v>1.6496387724686599</v>
      </c>
      <c r="H41" s="942">
        <v>0.88427553999999997</v>
      </c>
      <c r="I41" s="942">
        <v>1.52528171</v>
      </c>
      <c r="J41" s="942">
        <v>1.3</v>
      </c>
      <c r="K41" s="954"/>
      <c r="L41" s="57"/>
    </row>
    <row r="42" spans="2:12" s="2" customFormat="1">
      <c r="B42" s="1420" t="s">
        <v>143</v>
      </c>
      <c r="C42" s="152" t="s">
        <v>129</v>
      </c>
      <c r="D42" s="942">
        <v>14.739712129999999</v>
      </c>
      <c r="E42" s="942">
        <v>19.632000000000001</v>
      </c>
      <c r="F42" s="942">
        <v>20.3321722317</v>
      </c>
      <c r="G42" s="942">
        <v>34.268032203150597</v>
      </c>
      <c r="H42" s="942">
        <v>38.412925534999999</v>
      </c>
      <c r="I42" s="942">
        <v>40.544690379999999</v>
      </c>
      <c r="J42" s="942">
        <v>39.700000000000003</v>
      </c>
      <c r="K42" s="954"/>
      <c r="L42" s="57"/>
    </row>
    <row r="43" spans="2:12" s="2" customFormat="1">
      <c r="B43" s="1421" t="s">
        <v>144</v>
      </c>
      <c r="C43" s="152" t="s">
        <v>129</v>
      </c>
      <c r="D43" s="1473">
        <v>0</v>
      </c>
      <c r="E43" s="1473">
        <v>0</v>
      </c>
      <c r="F43" s="1473">
        <v>0</v>
      </c>
      <c r="G43" s="1473">
        <v>0</v>
      </c>
      <c r="H43" s="1473">
        <v>0</v>
      </c>
      <c r="I43" s="1473">
        <v>0</v>
      </c>
      <c r="J43" s="1473">
        <v>0</v>
      </c>
      <c r="K43" s="956"/>
      <c r="L43" s="57"/>
    </row>
    <row r="44" spans="2:12" s="2" customFormat="1">
      <c r="B44" s="1418" t="s">
        <v>814</v>
      </c>
      <c r="C44" s="152" t="s">
        <v>129</v>
      </c>
      <c r="D44" s="1473"/>
      <c r="E44" s="1473"/>
      <c r="F44" s="1473"/>
      <c r="G44" s="1473"/>
      <c r="H44" s="1473"/>
      <c r="I44" s="1473"/>
      <c r="J44" s="1473"/>
      <c r="K44" s="956"/>
      <c r="L44" s="57"/>
    </row>
    <row r="45" spans="2:12" s="2" customFormat="1">
      <c r="B45" s="724" t="s">
        <v>175</v>
      </c>
      <c r="C45" s="152" t="s">
        <v>129</v>
      </c>
      <c r="D45" s="957">
        <f>SUM(D36:D44)</f>
        <v>17.907789229999999</v>
      </c>
      <c r="E45" s="958">
        <f t="shared" ref="E45:K45" si="5">SUM(E36:E44)</f>
        <v>25.683468050000002</v>
      </c>
      <c r="F45" s="958">
        <f t="shared" si="5"/>
        <v>26.827298772799999</v>
      </c>
      <c r="G45" s="958">
        <f t="shared" si="5"/>
        <v>33.157949005619258</v>
      </c>
      <c r="H45" s="958">
        <f t="shared" si="5"/>
        <v>43.700935764999997</v>
      </c>
      <c r="I45" s="958">
        <f t="shared" si="5"/>
        <v>68.687123220000004</v>
      </c>
      <c r="J45" s="958">
        <f t="shared" si="5"/>
        <v>51.7</v>
      </c>
      <c r="K45" s="1587">
        <f t="shared" si="5"/>
        <v>0</v>
      </c>
      <c r="L45" s="57"/>
    </row>
    <row r="46" spans="2:12" s="2" customFormat="1">
      <c r="B46" s="129"/>
      <c r="C46" s="136"/>
      <c r="L46" s="57"/>
    </row>
    <row r="47" spans="2:12" s="2" customFormat="1">
      <c r="B47" s="724" t="s">
        <v>145</v>
      </c>
      <c r="C47" s="136"/>
      <c r="L47" s="53"/>
    </row>
    <row r="48" spans="2:12" s="2" customFormat="1">
      <c r="B48" s="890" t="s">
        <v>1003</v>
      </c>
      <c r="C48" s="152" t="s">
        <v>129</v>
      </c>
      <c r="D48" s="942">
        <v>-107</v>
      </c>
      <c r="E48" s="942">
        <v>-112</v>
      </c>
      <c r="F48" s="942">
        <v>-107</v>
      </c>
      <c r="G48" s="942">
        <v>-41</v>
      </c>
      <c r="H48" s="1473">
        <v>0</v>
      </c>
      <c r="I48" s="1473">
        <v>0</v>
      </c>
      <c r="J48" s="1473">
        <v>0</v>
      </c>
      <c r="K48" s="960"/>
      <c r="L48" s="57"/>
    </row>
    <row r="49" spans="2:12" s="2" customFormat="1">
      <c r="B49" s="1472" t="s">
        <v>1004</v>
      </c>
      <c r="C49" s="152" t="s">
        <v>129</v>
      </c>
      <c r="D49" s="942">
        <v>2191</v>
      </c>
      <c r="E49" s="942">
        <v>2158</v>
      </c>
      <c r="F49" s="942">
        <v>2211</v>
      </c>
      <c r="G49" s="1473">
        <v>0</v>
      </c>
      <c r="H49" s="1473">
        <v>0</v>
      </c>
      <c r="I49" s="1473">
        <v>0</v>
      </c>
      <c r="J49" s="1473">
        <v>0</v>
      </c>
      <c r="K49" s="962"/>
      <c r="L49" s="57"/>
    </row>
    <row r="50" spans="2:12" s="2" customFormat="1">
      <c r="B50" s="1472" t="s">
        <v>1005</v>
      </c>
      <c r="C50" s="152" t="s">
        <v>129</v>
      </c>
      <c r="D50" s="942">
        <v>368.53540000000004</v>
      </c>
      <c r="E50" s="942">
        <v>336.25581960106302</v>
      </c>
      <c r="F50" s="942">
        <v>294.73477873999997</v>
      </c>
      <c r="G50" s="942">
        <v>298.54683441662803</v>
      </c>
      <c r="H50" s="942">
        <v>202.46162312999999</v>
      </c>
      <c r="I50" s="942">
        <v>186.7174790600001</v>
      </c>
      <c r="J50" s="942">
        <v>222.65149565000007</v>
      </c>
      <c r="K50" s="962"/>
      <c r="L50" s="57"/>
    </row>
    <row r="51" spans="2:12" s="2" customFormat="1">
      <c r="B51" s="1472" t="s">
        <v>1006</v>
      </c>
      <c r="C51" s="152" t="s">
        <v>129</v>
      </c>
      <c r="D51" s="942">
        <v>22</v>
      </c>
      <c r="E51" s="942">
        <v>25</v>
      </c>
      <c r="F51" s="942">
        <v>30</v>
      </c>
      <c r="G51" s="942">
        <v>45</v>
      </c>
      <c r="H51" s="942">
        <v>51</v>
      </c>
      <c r="I51" s="942">
        <v>53.641022290000002</v>
      </c>
      <c r="J51" s="942">
        <v>34.294476269999997</v>
      </c>
      <c r="K51" s="962"/>
      <c r="L51" s="57"/>
    </row>
    <row r="52" spans="2:12" s="2" customFormat="1">
      <c r="B52" s="1472" t="s">
        <v>1007</v>
      </c>
      <c r="C52" s="152" t="s">
        <v>129</v>
      </c>
      <c r="D52" s="1473">
        <v>0</v>
      </c>
      <c r="E52" s="1473">
        <v>0</v>
      </c>
      <c r="F52" s="1473">
        <v>0</v>
      </c>
      <c r="G52" s="942">
        <v>286</v>
      </c>
      <c r="H52" s="942">
        <v>278</v>
      </c>
      <c r="I52" s="942">
        <v>258.32975828999997</v>
      </c>
      <c r="J52" s="942">
        <v>243.68132333000005</v>
      </c>
      <c r="K52" s="962"/>
      <c r="L52" s="57"/>
    </row>
    <row r="53" spans="2:12" s="2" customFormat="1">
      <c r="B53" s="1472" t="s">
        <v>1008</v>
      </c>
      <c r="C53" s="152" t="s">
        <v>129</v>
      </c>
      <c r="D53" s="1473">
        <v>0</v>
      </c>
      <c r="E53" s="942">
        <v>-2.9109430000000005</v>
      </c>
      <c r="F53" s="942">
        <v>-2.4950904528</v>
      </c>
      <c r="G53" s="942">
        <v>-8.8592319999999987</v>
      </c>
      <c r="H53" s="942">
        <v>-0.34759039000000069</v>
      </c>
      <c r="I53" s="942">
        <v>-3.9674788799999998</v>
      </c>
      <c r="J53" s="1473">
        <v>0</v>
      </c>
      <c r="K53" s="962"/>
      <c r="L53" s="57"/>
    </row>
    <row r="54" spans="2:12" s="2" customFormat="1">
      <c r="B54" s="1472" t="s">
        <v>1009</v>
      </c>
      <c r="C54" s="152" t="s">
        <v>129</v>
      </c>
      <c r="D54" s="942">
        <v>-14.923853960000001</v>
      </c>
      <c r="E54" s="942">
        <v>-6.8398395399999981</v>
      </c>
      <c r="F54" s="942">
        <v>-8.5724485099999974</v>
      </c>
      <c r="G54" s="942">
        <v>-15.291</v>
      </c>
      <c r="H54" s="942">
        <v>-3.8317779999999999</v>
      </c>
      <c r="I54" s="942">
        <v>-16.486000000000001</v>
      </c>
      <c r="J54" s="942">
        <v>-8.1230274099999971</v>
      </c>
      <c r="K54" s="962"/>
      <c r="L54" s="57"/>
    </row>
    <row r="55" spans="2:12" s="2" customFormat="1">
      <c r="B55" s="1472" t="s">
        <v>1010</v>
      </c>
      <c r="C55" s="152" t="s">
        <v>129</v>
      </c>
      <c r="D55" s="942">
        <v>-41.054462000000001</v>
      </c>
      <c r="E55" s="942">
        <v>-42.540030000000002</v>
      </c>
      <c r="F55" s="942">
        <v>-59.842699680000024</v>
      </c>
      <c r="G55" s="942">
        <v>-60.152000000000001</v>
      </c>
      <c r="H55" s="942">
        <v>-50.29725552</v>
      </c>
      <c r="I55" s="942">
        <v>-50.847756229999995</v>
      </c>
      <c r="J55" s="942">
        <v>-31.72965988</v>
      </c>
      <c r="K55" s="962"/>
      <c r="L55" s="57"/>
    </row>
    <row r="56" spans="2:12" s="2" customFormat="1">
      <c r="B56" s="1472" t="s">
        <v>1011</v>
      </c>
      <c r="C56" s="152" t="s">
        <v>129</v>
      </c>
      <c r="D56" s="942">
        <v>17.600000000000001</v>
      </c>
      <c r="E56" s="942">
        <v>18.22641629</v>
      </c>
      <c r="F56" s="942">
        <v>14.394680900000003</v>
      </c>
      <c r="G56" s="942">
        <v>8.46120318</v>
      </c>
      <c r="H56" s="942">
        <v>8.29865487</v>
      </c>
      <c r="I56" s="942">
        <v>12.351271650000001</v>
      </c>
      <c r="J56" s="942">
        <v>9.4386555600000008</v>
      </c>
      <c r="K56" s="962"/>
      <c r="L56" s="57"/>
    </row>
    <row r="57" spans="2:12" s="2" customFormat="1">
      <c r="B57" s="1472" t="s">
        <v>1012</v>
      </c>
      <c r="C57" s="152" t="s">
        <v>129</v>
      </c>
      <c r="D57" s="1473">
        <v>0</v>
      </c>
      <c r="E57" s="1473">
        <v>0</v>
      </c>
      <c r="F57" s="1473">
        <v>0</v>
      </c>
      <c r="G57" s="1473">
        <v>0</v>
      </c>
      <c r="H57" s="942">
        <v>59.26944000000001</v>
      </c>
      <c r="I57" s="942">
        <v>54.356442449999996</v>
      </c>
      <c r="J57" s="942">
        <v>12.588894610000001</v>
      </c>
      <c r="K57" s="962"/>
      <c r="L57" s="57"/>
    </row>
    <row r="58" spans="2:12" s="2" customFormat="1">
      <c r="B58" s="1472" t="s">
        <v>1013</v>
      </c>
      <c r="C58" s="152" t="s">
        <v>129</v>
      </c>
      <c r="D58" s="1473">
        <v>0</v>
      </c>
      <c r="E58" s="1473">
        <v>0</v>
      </c>
      <c r="F58" s="1473">
        <v>0</v>
      </c>
      <c r="G58" s="1473">
        <v>0</v>
      </c>
      <c r="H58" s="1473">
        <v>0</v>
      </c>
      <c r="I58" s="942">
        <v>-31.485822859999999</v>
      </c>
      <c r="J58" s="942">
        <v>-31.028666730000005</v>
      </c>
      <c r="K58" s="962"/>
      <c r="L58" s="57"/>
    </row>
    <row r="59" spans="2:12" s="2" customFormat="1">
      <c r="B59" s="1472" t="s">
        <v>1014</v>
      </c>
      <c r="C59" s="152" t="s">
        <v>129</v>
      </c>
      <c r="D59" s="1473">
        <v>0</v>
      </c>
      <c r="E59" s="1473">
        <v>0</v>
      </c>
      <c r="F59" s="1473">
        <v>0</v>
      </c>
      <c r="G59" s="1473">
        <v>0</v>
      </c>
      <c r="H59" s="1473">
        <v>0</v>
      </c>
      <c r="I59" s="942">
        <v>-14.735605210000001</v>
      </c>
      <c r="J59" s="1473">
        <v>0</v>
      </c>
      <c r="K59" s="962"/>
      <c r="L59" s="57"/>
    </row>
    <row r="60" spans="2:12" s="2" customFormat="1">
      <c r="B60" s="1472" t="s">
        <v>1015</v>
      </c>
      <c r="C60" s="152" t="s">
        <v>129</v>
      </c>
      <c r="D60" s="1473">
        <v>0</v>
      </c>
      <c r="E60" s="1473">
        <v>0</v>
      </c>
      <c r="F60" s="1473">
        <v>0</v>
      </c>
      <c r="G60" s="1473">
        <v>0</v>
      </c>
      <c r="H60" s="1473">
        <v>0</v>
      </c>
      <c r="I60" s="942">
        <v>-10.069404140000001</v>
      </c>
      <c r="J60" s="942">
        <v>-10.420833829999999</v>
      </c>
      <c r="K60" s="962"/>
      <c r="L60" s="57"/>
    </row>
    <row r="61" spans="2:12" s="2" customFormat="1">
      <c r="B61" s="1472" t="s">
        <v>1016</v>
      </c>
      <c r="C61" s="152" t="s">
        <v>129</v>
      </c>
      <c r="D61" s="1473">
        <v>0</v>
      </c>
      <c r="E61" s="1473">
        <v>0</v>
      </c>
      <c r="F61" s="1473">
        <v>0</v>
      </c>
      <c r="G61" s="1473">
        <v>0</v>
      </c>
      <c r="H61" s="1473">
        <v>0</v>
      </c>
      <c r="I61" s="942">
        <v>0.15764072728499839</v>
      </c>
      <c r="J61" s="942">
        <v>-0.51032641000000512</v>
      </c>
      <c r="K61" s="962"/>
      <c r="L61" s="57"/>
    </row>
    <row r="62" spans="2:12" s="2" customFormat="1">
      <c r="B62" s="1472" t="s">
        <v>1017</v>
      </c>
      <c r="C62" s="152" t="s">
        <v>129</v>
      </c>
      <c r="D62" s="942">
        <v>-5.1967360100000004</v>
      </c>
      <c r="E62" s="942">
        <v>-8.163171500000006</v>
      </c>
      <c r="F62" s="942">
        <v>-0.77503202000000027</v>
      </c>
      <c r="G62" s="942">
        <v>-14.013267146091565</v>
      </c>
      <c r="H62" s="942">
        <v>-18.056546222597973</v>
      </c>
      <c r="I62" s="942">
        <v>-2.7</v>
      </c>
      <c r="J62" s="942">
        <v>2.7</v>
      </c>
      <c r="K62" s="962"/>
      <c r="L62" s="57"/>
    </row>
    <row r="63" spans="2:12" s="2" customFormat="1">
      <c r="B63" s="1472" t="s">
        <v>1077</v>
      </c>
      <c r="C63" s="152" t="s">
        <v>129</v>
      </c>
      <c r="D63" s="1473">
        <v>0</v>
      </c>
      <c r="E63" s="1473">
        <v>0</v>
      </c>
      <c r="F63" s="1473">
        <v>0</v>
      </c>
      <c r="G63" s="1473">
        <v>0</v>
      </c>
      <c r="H63" s="1473">
        <v>0</v>
      </c>
      <c r="I63" s="1473">
        <v>0</v>
      </c>
      <c r="J63" s="1473">
        <v>0</v>
      </c>
      <c r="K63" s="963"/>
      <c r="L63" s="57"/>
    </row>
    <row r="64" spans="2:12" s="2" customFormat="1">
      <c r="B64" s="1077" t="s">
        <v>176</v>
      </c>
      <c r="C64" s="152" t="s">
        <v>129</v>
      </c>
      <c r="D64" s="950">
        <f t="shared" ref="D64:K64" si="6">SUM(D48:D63)</f>
        <v>2430.9603480299997</v>
      </c>
      <c r="E64" s="951">
        <f t="shared" si="6"/>
        <v>2365.0282518510635</v>
      </c>
      <c r="F64" s="951">
        <f t="shared" si="6"/>
        <v>2371.4441889772002</v>
      </c>
      <c r="G64" s="951">
        <f t="shared" si="6"/>
        <v>498.69253845053646</v>
      </c>
      <c r="H64" s="951">
        <f t="shared" si="6"/>
        <v>526.496547867402</v>
      </c>
      <c r="I64" s="951">
        <f t="shared" si="6"/>
        <v>435.26154714728506</v>
      </c>
      <c r="J64" s="951">
        <f t="shared" si="6"/>
        <v>443.54233116000017</v>
      </c>
      <c r="K64" s="1586">
        <f t="shared" si="6"/>
        <v>0</v>
      </c>
      <c r="L64" s="57"/>
    </row>
    <row r="65" spans="1:12" s="2" customFormat="1">
      <c r="B65" s="225"/>
      <c r="C65" s="138"/>
      <c r="D65" s="55"/>
      <c r="E65" s="55"/>
      <c r="F65" s="55"/>
      <c r="G65" s="55"/>
      <c r="H65" s="55"/>
      <c r="I65" s="55"/>
      <c r="J65" s="55"/>
      <c r="K65" s="55"/>
      <c r="L65" s="57"/>
    </row>
    <row r="66" spans="1:12" s="2" customFormat="1">
      <c r="B66" s="1077" t="s">
        <v>146</v>
      </c>
      <c r="C66" s="152" t="s">
        <v>129</v>
      </c>
      <c r="D66" s="964">
        <f t="shared" ref="D66:K66" si="7">D33+D45+D64</f>
        <v>3032.9991372599998</v>
      </c>
      <c r="E66" s="965">
        <f t="shared" si="7"/>
        <v>3077.0031729191123</v>
      </c>
      <c r="F66" s="965">
        <f t="shared" si="7"/>
        <v>3151.9995059800003</v>
      </c>
      <c r="G66" s="965">
        <f t="shared" si="7"/>
        <v>1340.0450879999999</v>
      </c>
      <c r="H66" s="965">
        <f t="shared" si="7"/>
        <v>1423.999999782402</v>
      </c>
      <c r="I66" s="965">
        <f t="shared" si="7"/>
        <v>1207.5051224372851</v>
      </c>
      <c r="J66" s="965">
        <f t="shared" si="7"/>
        <v>1185.5131515899998</v>
      </c>
      <c r="K66" s="1588">
        <f t="shared" si="7"/>
        <v>0</v>
      </c>
      <c r="L66" s="57"/>
    </row>
    <row r="67" spans="1:12" s="2" customFormat="1">
      <c r="B67" s="1077" t="s">
        <v>193</v>
      </c>
      <c r="C67" s="152" t="s">
        <v>129</v>
      </c>
      <c r="D67" s="942">
        <v>3033</v>
      </c>
      <c r="E67" s="942">
        <v>3077</v>
      </c>
      <c r="F67" s="942">
        <v>3152</v>
      </c>
      <c r="G67" s="942">
        <v>1340</v>
      </c>
      <c r="H67" s="942">
        <v>1424</v>
      </c>
      <c r="I67" s="942">
        <v>1207.4679014000001</v>
      </c>
      <c r="J67" s="942">
        <v>1185.5203300000001</v>
      </c>
      <c r="K67" s="966"/>
      <c r="L67" s="57"/>
    </row>
    <row r="68" spans="1:12" s="2" customFormat="1">
      <c r="B68" s="225" t="s">
        <v>123</v>
      </c>
      <c r="C68" s="138"/>
      <c r="D68" s="115" t="str">
        <f>IF(ABS(D66-D67)&lt;'RFPR cover'!$F$14,"OK","Error")</f>
        <v>OK</v>
      </c>
      <c r="E68" s="115" t="str">
        <f>IF(ABS(E66-E67)&lt;'RFPR cover'!$F$14,"OK","Error")</f>
        <v>OK</v>
      </c>
      <c r="F68" s="115" t="str">
        <f>IF(ABS(F66-F67)&lt;'RFPR cover'!$F$14,"OK","Error")</f>
        <v>OK</v>
      </c>
      <c r="G68" s="115" t="str">
        <f>IF(ABS(G66-G67)&lt;'RFPR cover'!$F$14,"OK","Error")</f>
        <v>OK</v>
      </c>
      <c r="H68" s="115" t="str">
        <f>IF(ABS(H66-H67)&lt;'RFPR cover'!$F$14,"OK","Error")</f>
        <v>OK</v>
      </c>
      <c r="I68" s="115" t="str">
        <f>IF(ABS(I66-I67)&lt;'RFPR cover'!$F$14,"OK","Error")</f>
        <v>OK</v>
      </c>
      <c r="J68" s="115" t="str">
        <f>IF(ABS(J66-J67)&lt;'RFPR cover'!$F$14,"OK","Error")</f>
        <v>OK</v>
      </c>
      <c r="K68" s="115" t="str">
        <f>IF(ABS(K66-K67)&lt;'RFPR cover'!$F$14,"OK","Error")</f>
        <v>OK</v>
      </c>
      <c r="L68" s="57"/>
    </row>
    <row r="69" spans="1:12" s="2" customFormat="1">
      <c r="B69" s="129"/>
      <c r="C69" s="138"/>
      <c r="D69" s="48"/>
      <c r="E69" s="48"/>
      <c r="F69" s="48"/>
      <c r="G69" s="48"/>
      <c r="H69" s="48"/>
      <c r="I69" s="48"/>
      <c r="J69" s="48"/>
      <c r="K69" s="48"/>
      <c r="L69" s="57"/>
    </row>
    <row r="70" spans="1:12" s="2" customFormat="1">
      <c r="B70" s="129"/>
      <c r="C70" s="136"/>
      <c r="L70" s="53"/>
    </row>
    <row r="71" spans="1:12" s="2" customFormat="1">
      <c r="A71" s="80"/>
      <c r="B71" s="1082"/>
      <c r="C71" s="150"/>
      <c r="D71" s="80"/>
      <c r="E71" s="80"/>
      <c r="F71" s="80"/>
      <c r="G71" s="80"/>
      <c r="H71" s="80"/>
      <c r="I71" s="80"/>
      <c r="J71" s="80"/>
      <c r="K71" s="80"/>
      <c r="L71" s="271"/>
    </row>
  </sheetData>
  <sheetProtection algorithmName="SHA-512" hashValue="HLlmOQMLGJs2DhNYW64Oal65/TOGej3C/NYjBNsWxCeic/PDYBBXIQQEtbE5KZqMRhaGlVv4tIjYpUNEZgsDdw==" saltValue="lDEpFFzBKnzwGo/dxwkP6Q==" spinCount="100000" sheet="1" objects="1" scenarios="1"/>
  <conditionalFormatting sqref="D6:K6">
    <cfRule type="expression" dxfId="79" priority="12">
      <formula>AND(D$5="Actuals",E$5="Forecast")</formula>
    </cfRule>
  </conditionalFormatting>
  <conditionalFormatting sqref="D5:K5">
    <cfRule type="expression" dxfId="78" priority="5">
      <formula>AND(D$5="Actuals",E$5="Forecast")</formula>
    </cfRule>
  </conditionalFormatting>
  <conditionalFormatting sqref="K33 D45:K45 D64:K64 D28:H28 D66:K66 K36:K44 K48:K63 D68:K68 K67">
    <cfRule type="expression" dxfId="77" priority="4">
      <formula>D$5="Forecast"</formula>
    </cfRule>
  </conditionalFormatting>
  <conditionalFormatting sqref="I14:K15 I28:K28 K10:K13 I17:K18 K16 I26:K26 K19:K25">
    <cfRule type="expression" dxfId="76" priority="3">
      <formula>I$5="Forecast"</formula>
    </cfRule>
  </conditionalFormatting>
  <conditionalFormatting sqref="H14:H15 H17:H18 H26">
    <cfRule type="expression" dxfId="75" priority="2">
      <formula>H$5="Forecast"</formula>
    </cfRule>
  </conditionalFormatting>
  <conditionalFormatting sqref="G14:G15 G17:G18 G26">
    <cfRule type="expression" dxfId="74" priority="1">
      <formula>G$5="Forecast"</formula>
    </cfRule>
  </conditionalFormatting>
  <pageMargins left="0.70866141732283472" right="0.70866141732283472" top="0.74803149606299213" bottom="0.74803149606299213" header="0.31496062992125984" footer="0.31496062992125984"/>
  <pageSetup paperSize="8" scale="95" fitToHeight="2"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L87"/>
  <sheetViews>
    <sheetView showGridLines="0" zoomScale="80" zoomScaleNormal="80" workbookViewId="0">
      <pane ySplit="6" topLeftCell="A25" activePane="bottomLeft" state="frozen"/>
      <selection activeCell="B75" sqref="A1:XFD1048576"/>
      <selection pane="bottomLeft" activeCell="I64" sqref="I64"/>
    </sheetView>
  </sheetViews>
  <sheetFormatPr defaultRowHeight="12.75"/>
  <cols>
    <col min="1" max="1" width="8.375" customWidth="1"/>
    <col min="2" max="2" width="74.5" customWidth="1"/>
    <col min="3" max="3" width="13.375" style="136" customWidth="1"/>
    <col min="4" max="11" width="11.125" customWidth="1"/>
    <col min="12" max="12" width="5" customWidth="1"/>
  </cols>
  <sheetData>
    <row r="1" spans="1:12" s="31" customFormat="1" ht="20.25">
      <c r="A1" s="1449" t="s">
        <v>568</v>
      </c>
      <c r="B1" s="1450"/>
      <c r="C1" s="148"/>
      <c r="D1" s="121"/>
      <c r="E1" s="121"/>
      <c r="F1" s="121"/>
      <c r="G1" s="121"/>
      <c r="H1" s="121"/>
      <c r="I1" s="121"/>
      <c r="J1" s="121"/>
      <c r="K1" s="121"/>
      <c r="L1" s="122"/>
    </row>
    <row r="2" spans="1:12" s="31" customFormat="1" ht="20.25">
      <c r="A2" s="1434" t="str">
        <f>'RFPR cover'!C5</f>
        <v>NGGT (TO)</v>
      </c>
      <c r="B2" s="1426"/>
      <c r="C2" s="134"/>
      <c r="D2" s="29"/>
      <c r="E2" s="29"/>
      <c r="F2" s="29"/>
      <c r="G2" s="29"/>
      <c r="H2" s="29"/>
      <c r="I2" s="27"/>
      <c r="J2" s="27"/>
      <c r="K2" s="27"/>
      <c r="L2" s="123"/>
    </row>
    <row r="3" spans="1:12" s="31" customFormat="1" ht="20.25">
      <c r="A3" s="1451">
        <f>'RFPR cover'!C7</f>
        <v>2020</v>
      </c>
      <c r="B3" s="1452"/>
      <c r="C3" s="149"/>
      <c r="D3" s="124"/>
      <c r="E3" s="124"/>
      <c r="F3" s="124"/>
      <c r="G3" s="124"/>
      <c r="H3" s="124"/>
      <c r="I3" s="28"/>
      <c r="J3" s="28"/>
      <c r="K3" s="28"/>
      <c r="L3" s="125"/>
    </row>
    <row r="4" spans="1:12" s="2" customFormat="1" ht="12.75" customHeight="1">
      <c r="C4" s="136"/>
    </row>
    <row r="5" spans="1:12" s="2" customFormat="1">
      <c r="B5" s="3"/>
      <c r="C5" s="136"/>
      <c r="D5" s="543" t="str">
        <f>IF(D6&lt;='RFPR cover'!$C$7,"Actuals","N/A")</f>
        <v>Actuals</v>
      </c>
      <c r="E5" s="544" t="str">
        <f>IF(E6&lt;='RFPR cover'!$C$7,"Actuals","N/A")</f>
        <v>Actuals</v>
      </c>
      <c r="F5" s="544" t="str">
        <f>IF(F6&lt;='RFPR cover'!$C$7,"Actuals","N/A")</f>
        <v>Actuals</v>
      </c>
      <c r="G5" s="544" t="str">
        <f>IF(G6&lt;='RFPR cover'!$C$7,"Actuals","N/A")</f>
        <v>Actuals</v>
      </c>
      <c r="H5" s="544" t="str">
        <f>IF(H6&lt;='RFPR cover'!$C$7,"Actuals","N/A")</f>
        <v>Actuals</v>
      </c>
      <c r="I5" s="544" t="str">
        <f>IF(I6&lt;='RFPR cover'!$C$7,"Actuals","N/A")</f>
        <v>Actuals</v>
      </c>
      <c r="J5" s="544" t="str">
        <f>IF(J6&lt;='RFPR cover'!$C$7,"Actuals","N/A")</f>
        <v>Actuals</v>
      </c>
      <c r="K5" s="545" t="str">
        <f>IF(K6&lt;='RFPR cover'!$C$7,"Actuals","N/A")</f>
        <v>N/A</v>
      </c>
    </row>
    <row r="6" spans="1:12" s="2" customFormat="1">
      <c r="C6" s="136"/>
      <c r="D6" s="117">
        <f>'RFPR cover'!$C$13</f>
        <v>2014</v>
      </c>
      <c r="E6" s="118">
        <f>D6+1</f>
        <v>2015</v>
      </c>
      <c r="F6" s="118">
        <f t="shared" ref="F6:K6" si="0">E6+1</f>
        <v>2016</v>
      </c>
      <c r="G6" s="118">
        <f t="shared" si="0"/>
        <v>2017</v>
      </c>
      <c r="H6" s="118">
        <f t="shared" si="0"/>
        <v>2018</v>
      </c>
      <c r="I6" s="118">
        <f t="shared" si="0"/>
        <v>2019</v>
      </c>
      <c r="J6" s="118">
        <f t="shared" si="0"/>
        <v>2020</v>
      </c>
      <c r="K6" s="195">
        <f t="shared" si="0"/>
        <v>2021</v>
      </c>
    </row>
    <row r="7" spans="1:12" s="2" customFormat="1">
      <c r="C7" s="136"/>
    </row>
    <row r="8" spans="1:12" s="2" customFormat="1">
      <c r="B8" s="51" t="s">
        <v>574</v>
      </c>
      <c r="C8" s="137"/>
      <c r="D8" s="51"/>
      <c r="E8" s="51"/>
      <c r="F8" s="51"/>
      <c r="G8" s="51"/>
      <c r="H8" s="51"/>
      <c r="I8" s="51"/>
      <c r="J8" s="51"/>
      <c r="K8" s="51"/>
      <c r="L8" s="35"/>
    </row>
    <row r="9" spans="1:12" s="2" customFormat="1">
      <c r="B9" s="129" t="s">
        <v>159</v>
      </c>
      <c r="C9" s="152" t="s">
        <v>129</v>
      </c>
      <c r="D9" s="942">
        <v>666</v>
      </c>
      <c r="E9" s="942">
        <v>674</v>
      </c>
      <c r="F9" s="942">
        <v>725</v>
      </c>
      <c r="G9" s="942">
        <v>216</v>
      </c>
      <c r="H9" s="942">
        <v>324</v>
      </c>
      <c r="I9" s="942">
        <v>313</v>
      </c>
      <c r="J9" s="942">
        <v>262</v>
      </c>
      <c r="K9" s="953"/>
    </row>
    <row r="10" spans="1:12" s="2" customFormat="1">
      <c r="B10" s="129" t="s">
        <v>160</v>
      </c>
      <c r="C10" s="152" t="s">
        <v>129</v>
      </c>
      <c r="D10" s="942">
        <v>58</v>
      </c>
      <c r="E10" s="942">
        <v>70</v>
      </c>
      <c r="F10" s="942">
        <v>66</v>
      </c>
      <c r="G10" s="942">
        <v>26</v>
      </c>
      <c r="H10" s="942">
        <v>16</v>
      </c>
      <c r="I10" s="942">
        <v>27</v>
      </c>
      <c r="J10" s="942">
        <v>25</v>
      </c>
      <c r="K10" s="954"/>
    </row>
    <row r="11" spans="1:12" s="2" customFormat="1" ht="29.25" customHeight="1">
      <c r="B11" s="130" t="s">
        <v>726</v>
      </c>
      <c r="C11" s="152" t="s">
        <v>129</v>
      </c>
      <c r="D11" s="1615">
        <v>0</v>
      </c>
      <c r="E11" s="1615">
        <v>0</v>
      </c>
      <c r="F11" s="1615">
        <v>0</v>
      </c>
      <c r="G11" s="1615">
        <v>0</v>
      </c>
      <c r="H11" s="1615">
        <v>0</v>
      </c>
      <c r="I11" s="1615">
        <v>0</v>
      </c>
      <c r="J11" s="1615">
        <v>0</v>
      </c>
      <c r="K11" s="954"/>
    </row>
    <row r="12" spans="1:12" s="2" customFormat="1">
      <c r="B12" s="129" t="s">
        <v>161</v>
      </c>
      <c r="C12" s="152" t="s">
        <v>129</v>
      </c>
      <c r="D12" s="942">
        <v>-30</v>
      </c>
      <c r="E12" s="942">
        <v>-31.596913269999998</v>
      </c>
      <c r="F12" s="942">
        <v>-32.839645530000006</v>
      </c>
      <c r="G12" s="1615">
        <v>0</v>
      </c>
      <c r="H12" s="1615">
        <v>0</v>
      </c>
      <c r="I12" s="1615">
        <v>0</v>
      </c>
      <c r="J12" s="1615">
        <v>0</v>
      </c>
      <c r="K12" s="954"/>
    </row>
    <row r="13" spans="1:12" s="2" customFormat="1">
      <c r="B13" s="129" t="s">
        <v>162</v>
      </c>
      <c r="C13" s="152" t="s">
        <v>129</v>
      </c>
      <c r="D13" s="942">
        <v>-18</v>
      </c>
      <c r="E13" s="942">
        <v>-20</v>
      </c>
      <c r="F13" s="942">
        <v>-3.9174080299999998</v>
      </c>
      <c r="G13" s="942">
        <v>-5</v>
      </c>
      <c r="H13" s="942">
        <v>-9</v>
      </c>
      <c r="I13" s="942">
        <v>-17</v>
      </c>
      <c r="J13" s="942">
        <v>-20</v>
      </c>
      <c r="K13" s="954"/>
    </row>
    <row r="14" spans="1:12" s="2" customFormat="1">
      <c r="B14" s="129" t="s">
        <v>163</v>
      </c>
      <c r="C14" s="152" t="s">
        <v>129</v>
      </c>
      <c r="D14" s="1615">
        <v>0</v>
      </c>
      <c r="E14" s="1615">
        <v>0</v>
      </c>
      <c r="F14" s="1615">
        <v>0</v>
      </c>
      <c r="G14" s="1615">
        <v>0</v>
      </c>
      <c r="H14" s="1615">
        <v>0</v>
      </c>
      <c r="I14" s="1615">
        <v>0</v>
      </c>
      <c r="J14" s="1615">
        <v>0</v>
      </c>
      <c r="K14" s="969"/>
    </row>
    <row r="15" spans="1:12" s="2" customFormat="1">
      <c r="A15" s="3">
        <v>1</v>
      </c>
      <c r="B15" s="1349" t="s">
        <v>242</v>
      </c>
      <c r="C15" s="152" t="s">
        <v>129</v>
      </c>
      <c r="D15" s="1615"/>
      <c r="E15" s="1615"/>
      <c r="F15" s="1615"/>
      <c r="G15" s="1615"/>
      <c r="H15" s="1615"/>
      <c r="I15" s="1615"/>
      <c r="J15" s="1615"/>
      <c r="K15" s="953"/>
    </row>
    <row r="16" spans="1:12" s="2" customFormat="1">
      <c r="A16" s="3">
        <v>2</v>
      </c>
      <c r="B16" s="1349" t="s">
        <v>242</v>
      </c>
      <c r="C16" s="152" t="s">
        <v>129</v>
      </c>
      <c r="D16" s="1615"/>
      <c r="E16" s="1615"/>
      <c r="F16" s="1615"/>
      <c r="G16" s="1615"/>
      <c r="H16" s="1615"/>
      <c r="I16" s="1615"/>
      <c r="J16" s="1615"/>
      <c r="K16" s="954"/>
    </row>
    <row r="17" spans="1:11" s="2" customFormat="1">
      <c r="A17" s="3">
        <v>3</v>
      </c>
      <c r="B17" s="1349" t="s">
        <v>242</v>
      </c>
      <c r="C17" s="152" t="s">
        <v>129</v>
      </c>
      <c r="D17" s="1615"/>
      <c r="E17" s="1615"/>
      <c r="F17" s="1615"/>
      <c r="G17" s="1615"/>
      <c r="H17" s="1615"/>
      <c r="I17" s="1615"/>
      <c r="J17" s="1615"/>
      <c r="K17" s="954"/>
    </row>
    <row r="18" spans="1:11" s="2" customFormat="1">
      <c r="B18" s="12" t="s">
        <v>164</v>
      </c>
      <c r="C18" s="152" t="s">
        <v>129</v>
      </c>
      <c r="D18" s="970">
        <f>SUM(D9:D17)</f>
        <v>676</v>
      </c>
      <c r="E18" s="971">
        <f t="shared" ref="E18:K18" si="1">SUM(E9:E17)</f>
        <v>692.40308673000004</v>
      </c>
      <c r="F18" s="971">
        <f t="shared" si="1"/>
        <v>754.24294643999997</v>
      </c>
      <c r="G18" s="971">
        <f t="shared" si="1"/>
        <v>237</v>
      </c>
      <c r="H18" s="971">
        <f t="shared" si="1"/>
        <v>331</v>
      </c>
      <c r="I18" s="971">
        <f t="shared" si="1"/>
        <v>323</v>
      </c>
      <c r="J18" s="971">
        <f t="shared" si="1"/>
        <v>267</v>
      </c>
      <c r="K18" s="1589">
        <f t="shared" si="1"/>
        <v>0</v>
      </c>
    </row>
    <row r="19" spans="1:11" s="2" customFormat="1">
      <c r="B19" s="129" t="s">
        <v>165</v>
      </c>
      <c r="C19" s="152" t="s">
        <v>129</v>
      </c>
      <c r="D19" s="942">
        <v>1674</v>
      </c>
      <c r="E19" s="942">
        <v>1722</v>
      </c>
      <c r="F19" s="942">
        <v>1722</v>
      </c>
      <c r="G19" s="942">
        <v>876</v>
      </c>
      <c r="H19" s="942">
        <v>777</v>
      </c>
      <c r="I19" s="942">
        <v>774</v>
      </c>
      <c r="J19" s="942">
        <v>711</v>
      </c>
      <c r="K19" s="974"/>
    </row>
    <row r="20" spans="1:11" s="2" customFormat="1">
      <c r="A20" s="3">
        <v>1</v>
      </c>
      <c r="B20" s="1349" t="s">
        <v>242</v>
      </c>
      <c r="C20" s="152" t="s">
        <v>129</v>
      </c>
      <c r="D20" s="942"/>
      <c r="E20" s="942"/>
      <c r="F20" s="942"/>
      <c r="G20" s="942"/>
      <c r="H20" s="942"/>
      <c r="I20" s="942"/>
      <c r="J20" s="942"/>
      <c r="K20" s="953"/>
    </row>
    <row r="21" spans="1:11" s="2" customFormat="1">
      <c r="A21" s="3">
        <v>2</v>
      </c>
      <c r="B21" s="1349" t="s">
        <v>242</v>
      </c>
      <c r="C21" s="152" t="s">
        <v>129</v>
      </c>
      <c r="D21" s="942"/>
      <c r="E21" s="942"/>
      <c r="F21" s="942"/>
      <c r="G21" s="942"/>
      <c r="H21" s="942"/>
      <c r="I21" s="942"/>
      <c r="J21" s="942"/>
      <c r="K21" s="954"/>
    </row>
    <row r="22" spans="1:11" s="2" customFormat="1">
      <c r="A22" s="3">
        <v>3</v>
      </c>
      <c r="B22" s="1349" t="s">
        <v>242</v>
      </c>
      <c r="C22" s="152" t="s">
        <v>129</v>
      </c>
      <c r="D22" s="942"/>
      <c r="E22" s="942"/>
      <c r="F22" s="942"/>
      <c r="G22" s="942"/>
      <c r="H22" s="942"/>
      <c r="I22" s="942"/>
      <c r="J22" s="942"/>
      <c r="K22" s="954"/>
    </row>
    <row r="23" spans="1:11" s="2" customFormat="1">
      <c r="B23" s="12" t="s">
        <v>166</v>
      </c>
      <c r="C23" s="152" t="s">
        <v>129</v>
      </c>
      <c r="D23" s="957">
        <f>SUM(D18:D22)</f>
        <v>2350</v>
      </c>
      <c r="E23" s="958">
        <f t="shared" ref="E23:K23" si="2">SUM(E18:E22)</f>
        <v>2414.4030867299998</v>
      </c>
      <c r="F23" s="958">
        <f t="shared" si="2"/>
        <v>2476.2429464400002</v>
      </c>
      <c r="G23" s="958">
        <f t="shared" si="2"/>
        <v>1113</v>
      </c>
      <c r="H23" s="958">
        <f t="shared" si="2"/>
        <v>1108</v>
      </c>
      <c r="I23" s="958">
        <f t="shared" si="2"/>
        <v>1097</v>
      </c>
      <c r="J23" s="958">
        <f t="shared" si="2"/>
        <v>978</v>
      </c>
      <c r="K23" s="1587">
        <f t="shared" si="2"/>
        <v>0</v>
      </c>
    </row>
    <row r="24" spans="1:11" s="2" customFormat="1">
      <c r="C24" s="136"/>
      <c r="D24" s="52"/>
      <c r="E24" s="52"/>
      <c r="F24" s="52"/>
      <c r="G24" s="52"/>
      <c r="H24" s="52"/>
      <c r="I24" s="52"/>
      <c r="J24" s="52"/>
      <c r="K24" s="52"/>
    </row>
    <row r="25" spans="1:11" s="2" customFormat="1">
      <c r="B25" s="12" t="s">
        <v>712</v>
      </c>
      <c r="C25" s="152" t="s">
        <v>129</v>
      </c>
      <c r="D25" s="53"/>
    </row>
    <row r="26" spans="1:11" s="2" customFormat="1">
      <c r="A26" s="3">
        <v>1</v>
      </c>
      <c r="B26" s="863" t="s">
        <v>1019</v>
      </c>
      <c r="C26" s="152" t="s">
        <v>129</v>
      </c>
      <c r="D26" s="942">
        <v>-177.09068049999999</v>
      </c>
      <c r="E26" s="942">
        <v>-172</v>
      </c>
      <c r="F26" s="942">
        <v>-171</v>
      </c>
      <c r="G26" s="942">
        <v>-162</v>
      </c>
      <c r="H26" s="942">
        <v>-181</v>
      </c>
      <c r="I26" s="942">
        <v>-177.76332931000002</v>
      </c>
      <c r="J26" s="942">
        <v>-148.61718231000003</v>
      </c>
      <c r="K26" s="953"/>
    </row>
    <row r="27" spans="1:11" s="2" customFormat="1">
      <c r="A27" s="3">
        <v>2</v>
      </c>
      <c r="B27" s="1613" t="s">
        <v>1020</v>
      </c>
      <c r="C27" s="152" t="s">
        <v>129</v>
      </c>
      <c r="D27" s="942">
        <v>-1187</v>
      </c>
      <c r="E27" s="942">
        <v>-1153</v>
      </c>
      <c r="F27" s="942">
        <v>-1178</v>
      </c>
      <c r="G27" s="1615">
        <v>0</v>
      </c>
      <c r="H27" s="1615">
        <v>0</v>
      </c>
      <c r="I27" s="1615">
        <v>0</v>
      </c>
      <c r="J27" s="1615">
        <v>0</v>
      </c>
      <c r="K27" s="954"/>
    </row>
    <row r="28" spans="1:11" s="2" customFormat="1">
      <c r="A28" s="3">
        <v>3</v>
      </c>
      <c r="B28" s="1613" t="s">
        <v>1021</v>
      </c>
      <c r="C28" s="152" t="s">
        <v>129</v>
      </c>
      <c r="D28" s="942">
        <v>-20.682618020000003</v>
      </c>
      <c r="E28" s="942">
        <v>-33</v>
      </c>
      <c r="F28" s="942">
        <v>-43</v>
      </c>
      <c r="G28" s="942">
        <v>-31.674396999999999</v>
      </c>
      <c r="H28" s="942">
        <v>-24.903419400000001</v>
      </c>
      <c r="I28" s="942">
        <v>-32.713058845699997</v>
      </c>
      <c r="J28" s="942">
        <v>-36.364534301100001</v>
      </c>
      <c r="K28" s="954"/>
    </row>
    <row r="29" spans="1:11" s="2" customFormat="1">
      <c r="A29" s="3">
        <v>4</v>
      </c>
      <c r="B29" s="1613" t="s">
        <v>1022</v>
      </c>
      <c r="C29" s="152" t="s">
        <v>129</v>
      </c>
      <c r="D29" s="942">
        <v>-454.92606459000001</v>
      </c>
      <c r="E29" s="942">
        <v>-468.39480632999999</v>
      </c>
      <c r="F29" s="942">
        <v>-521.52379798000004</v>
      </c>
      <c r="G29" s="1615">
        <v>0</v>
      </c>
      <c r="H29" s="1615">
        <v>0</v>
      </c>
      <c r="I29" s="1615">
        <v>0</v>
      </c>
      <c r="J29" s="1615">
        <v>0</v>
      </c>
      <c r="K29" s="954"/>
    </row>
    <row r="30" spans="1:11" s="2" customFormat="1">
      <c r="A30" s="3">
        <v>5</v>
      </c>
      <c r="B30" s="1613" t="s">
        <v>1023</v>
      </c>
      <c r="C30" s="152" t="s">
        <v>129</v>
      </c>
      <c r="D30" s="942">
        <v>-63</v>
      </c>
      <c r="E30" s="942">
        <v>-62</v>
      </c>
      <c r="F30" s="942">
        <v>-56</v>
      </c>
      <c r="G30" s="942">
        <v>-29.66606337</v>
      </c>
      <c r="H30" s="942">
        <v>-29.7163577629</v>
      </c>
      <c r="I30" s="942">
        <v>-33</v>
      </c>
      <c r="J30" s="942">
        <v>-40.176503831099986</v>
      </c>
      <c r="K30" s="954"/>
    </row>
    <row r="31" spans="1:11" s="2" customFormat="1">
      <c r="A31" s="3">
        <v>6</v>
      </c>
      <c r="B31" s="1613" t="s">
        <v>1024</v>
      </c>
      <c r="C31" s="152" t="s">
        <v>129</v>
      </c>
      <c r="D31" s="942">
        <v>-12</v>
      </c>
      <c r="E31" s="942">
        <v>-19</v>
      </c>
      <c r="F31" s="942">
        <v>-7</v>
      </c>
      <c r="G31" s="942">
        <v>1</v>
      </c>
      <c r="H31" s="942">
        <v>11</v>
      </c>
      <c r="I31" s="1615">
        <v>0</v>
      </c>
      <c r="J31" s="1615">
        <v>0</v>
      </c>
      <c r="K31" s="954"/>
    </row>
    <row r="32" spans="1:11" s="2" customFormat="1">
      <c r="A32" s="3">
        <v>7</v>
      </c>
      <c r="B32" s="1613" t="s">
        <v>1007</v>
      </c>
      <c r="C32" s="152" t="s">
        <v>129</v>
      </c>
      <c r="D32" s="1615">
        <v>0</v>
      </c>
      <c r="E32" s="1615">
        <v>0</v>
      </c>
      <c r="F32" s="1615">
        <v>0</v>
      </c>
      <c r="G32" s="942">
        <v>-154</v>
      </c>
      <c r="H32" s="942">
        <v>-114</v>
      </c>
      <c r="I32" s="1615">
        <v>0</v>
      </c>
      <c r="J32" s="1615">
        <v>0</v>
      </c>
      <c r="K32" s="954"/>
    </row>
    <row r="33" spans="1:11" s="2" customFormat="1">
      <c r="A33" s="3">
        <v>8</v>
      </c>
      <c r="B33" s="1613" t="s">
        <v>1025</v>
      </c>
      <c r="C33" s="152" t="s">
        <v>129</v>
      </c>
      <c r="D33" s="942">
        <v>-11</v>
      </c>
      <c r="E33" s="942">
        <v>-16</v>
      </c>
      <c r="F33" s="942">
        <v>-16</v>
      </c>
      <c r="G33" s="942">
        <v>-26</v>
      </c>
      <c r="H33" s="942">
        <v>-30</v>
      </c>
      <c r="I33" s="942">
        <v>-144.49347318999995</v>
      </c>
      <c r="J33" s="942">
        <v>-97.382039299999974</v>
      </c>
      <c r="K33" s="954"/>
    </row>
    <row r="34" spans="1:11" s="2" customFormat="1">
      <c r="A34" s="3">
        <v>9</v>
      </c>
      <c r="B34" s="1613" t="s">
        <v>1003</v>
      </c>
      <c r="C34" s="152" t="s">
        <v>129</v>
      </c>
      <c r="D34" s="942">
        <v>107</v>
      </c>
      <c r="E34" s="942">
        <v>112</v>
      </c>
      <c r="F34" s="942">
        <v>107</v>
      </c>
      <c r="G34" s="942">
        <v>41</v>
      </c>
      <c r="H34" s="1615">
        <v>0</v>
      </c>
      <c r="I34" s="1615">
        <v>0</v>
      </c>
      <c r="J34" s="1615">
        <v>0</v>
      </c>
      <c r="K34" s="954"/>
    </row>
    <row r="35" spans="1:11" s="2" customFormat="1">
      <c r="A35" s="3">
        <v>10</v>
      </c>
      <c r="B35" s="1613" t="s">
        <v>1026</v>
      </c>
      <c r="C35" s="152" t="s">
        <v>129</v>
      </c>
      <c r="D35" s="1615">
        <v>0</v>
      </c>
      <c r="E35" s="1615">
        <v>0</v>
      </c>
      <c r="F35" s="1615">
        <v>0</v>
      </c>
      <c r="G35" s="942">
        <v>-6.345274439999999</v>
      </c>
      <c r="H35" s="942">
        <v>-6.6423289500000005</v>
      </c>
      <c r="I35" s="1615">
        <v>0</v>
      </c>
      <c r="J35" s="1615">
        <v>0</v>
      </c>
      <c r="K35" s="954"/>
    </row>
    <row r="36" spans="1:11" s="2" customFormat="1">
      <c r="A36" s="3">
        <v>11</v>
      </c>
      <c r="B36" s="1613" t="s">
        <v>1027</v>
      </c>
      <c r="C36" s="152" t="s">
        <v>129</v>
      </c>
      <c r="D36" s="942">
        <v>-15.337042907117464</v>
      </c>
      <c r="E36" s="942">
        <v>-35.129586808490849</v>
      </c>
      <c r="F36" s="942">
        <v>-36.438648256239787</v>
      </c>
      <c r="G36" s="942">
        <v>-89.840825660000007</v>
      </c>
      <c r="H36" s="942">
        <v>31.109831850450011</v>
      </c>
      <c r="I36" s="942">
        <v>21.363729752918839</v>
      </c>
      <c r="J36" s="942">
        <v>32.882498711733525</v>
      </c>
      <c r="K36" s="954"/>
    </row>
    <row r="37" spans="1:11" s="2" customFormat="1">
      <c r="A37" s="3">
        <v>12</v>
      </c>
      <c r="B37" s="1613" t="s">
        <v>1028</v>
      </c>
      <c r="C37" s="152" t="s">
        <v>129</v>
      </c>
      <c r="D37" s="942">
        <v>-12.18328507</v>
      </c>
      <c r="E37" s="942">
        <v>-5.5504057800000002</v>
      </c>
      <c r="F37" s="942">
        <v>2.7154300900000004</v>
      </c>
      <c r="G37" s="942">
        <v>1.6198798613579499</v>
      </c>
      <c r="H37" s="942">
        <v>20.751592238998565</v>
      </c>
      <c r="I37" s="942">
        <v>-2.5761734645791305</v>
      </c>
      <c r="J37" s="942">
        <v>18.146371446524114</v>
      </c>
      <c r="K37" s="954"/>
    </row>
    <row r="38" spans="1:11" s="2" customFormat="1">
      <c r="A38" s="3">
        <v>13</v>
      </c>
      <c r="B38" s="1613" t="s">
        <v>1029</v>
      </c>
      <c r="C38" s="152" t="s">
        <v>129</v>
      </c>
      <c r="D38" s="942">
        <v>-3.0009999999999999</v>
      </c>
      <c r="E38" s="942">
        <v>-15.082627860000001</v>
      </c>
      <c r="F38" s="942">
        <v>-5.7072980300000005</v>
      </c>
      <c r="G38" s="942">
        <v>-16.420906170000023</v>
      </c>
      <c r="H38" s="942">
        <v>-9.9025963899999994</v>
      </c>
      <c r="I38" s="1615">
        <v>0</v>
      </c>
      <c r="J38" s="1615">
        <v>0</v>
      </c>
      <c r="K38" s="954"/>
    </row>
    <row r="39" spans="1:11" s="2" customFormat="1">
      <c r="A39" s="3">
        <v>14</v>
      </c>
      <c r="B39" s="1613" t="s">
        <v>1030</v>
      </c>
      <c r="C39" s="152" t="s">
        <v>129</v>
      </c>
      <c r="D39" s="942">
        <v>-142.04118977428089</v>
      </c>
      <c r="E39" s="942">
        <v>-145.61382293</v>
      </c>
      <c r="F39" s="942">
        <v>-155.65016914144519</v>
      </c>
      <c r="G39" s="942">
        <v>-162.19203872999998</v>
      </c>
      <c r="H39" s="942">
        <v>-168.1826451</v>
      </c>
      <c r="I39" s="942">
        <v>-153.31775150999999</v>
      </c>
      <c r="J39" s="942">
        <v>-217.43610701999998</v>
      </c>
      <c r="K39" s="954"/>
    </row>
    <row r="40" spans="1:11" s="2" customFormat="1">
      <c r="A40" s="3">
        <v>15</v>
      </c>
      <c r="B40" s="1613" t="s">
        <v>1031</v>
      </c>
      <c r="C40" s="152" t="s">
        <v>129</v>
      </c>
      <c r="D40" s="942">
        <v>17.739216830000004</v>
      </c>
      <c r="E40" s="942">
        <v>24.625690000000002</v>
      </c>
      <c r="F40" s="942">
        <v>32.606847369999997</v>
      </c>
      <c r="G40" s="1615">
        <v>0</v>
      </c>
      <c r="H40" s="942">
        <v>-41.73219902000001</v>
      </c>
      <c r="I40" s="1615">
        <v>0</v>
      </c>
      <c r="J40" s="1615">
        <v>0</v>
      </c>
      <c r="K40" s="954"/>
    </row>
    <row r="41" spans="1:11" s="2" customFormat="1">
      <c r="A41" s="3">
        <v>16</v>
      </c>
      <c r="B41" s="1613" t="s">
        <v>1431</v>
      </c>
      <c r="C41" s="152" t="s">
        <v>129</v>
      </c>
      <c r="D41" s="942">
        <v>-2.0352765285386698</v>
      </c>
      <c r="E41" s="942">
        <v>0.89050069540369303</v>
      </c>
      <c r="F41" s="942">
        <v>1.5944175575746669</v>
      </c>
      <c r="G41" s="942">
        <v>-1.0023869129698537</v>
      </c>
      <c r="H41" s="942">
        <v>-0.633689729566563</v>
      </c>
      <c r="I41" s="942">
        <v>10.253534538510907</v>
      </c>
      <c r="J41" s="942">
        <v>10.72149073725198</v>
      </c>
      <c r="K41" s="954"/>
    </row>
    <row r="42" spans="1:11" s="2" customFormat="1">
      <c r="A42" s="3">
        <v>17</v>
      </c>
      <c r="B42" s="1613" t="s">
        <v>1032</v>
      </c>
      <c r="C42" s="152" t="s">
        <v>129</v>
      </c>
      <c r="D42" s="1615">
        <v>0</v>
      </c>
      <c r="E42" s="1615">
        <v>0</v>
      </c>
      <c r="F42" s="1615">
        <v>0</v>
      </c>
      <c r="G42" s="1615">
        <v>0</v>
      </c>
      <c r="H42" s="1615">
        <v>0</v>
      </c>
      <c r="I42" s="1615">
        <v>0</v>
      </c>
      <c r="J42" s="942">
        <v>3.0056706371461486</v>
      </c>
      <c r="K42" s="954"/>
    </row>
    <row r="43" spans="1:11" s="2" customFormat="1">
      <c r="A43" s="3">
        <v>18</v>
      </c>
      <c r="B43" s="1472" t="s">
        <v>242</v>
      </c>
      <c r="C43" s="152" t="s">
        <v>129</v>
      </c>
      <c r="D43" s="942"/>
      <c r="E43" s="942"/>
      <c r="F43" s="942"/>
      <c r="G43" s="942"/>
      <c r="H43" s="942"/>
      <c r="I43" s="942"/>
      <c r="J43" s="942"/>
      <c r="K43" s="954"/>
    </row>
    <row r="44" spans="1:11" s="2" customFormat="1">
      <c r="A44" s="3">
        <v>19</v>
      </c>
      <c r="B44" s="1472" t="s">
        <v>242</v>
      </c>
      <c r="C44" s="152" t="s">
        <v>129</v>
      </c>
      <c r="D44" s="942"/>
      <c r="E44" s="942"/>
      <c r="F44" s="942"/>
      <c r="G44" s="942"/>
      <c r="H44" s="942"/>
      <c r="I44" s="942"/>
      <c r="J44" s="942"/>
      <c r="K44" s="954"/>
    </row>
    <row r="45" spans="1:11" s="2" customFormat="1">
      <c r="A45" s="3">
        <v>20</v>
      </c>
      <c r="B45" s="1472" t="s">
        <v>242</v>
      </c>
      <c r="C45" s="152" t="s">
        <v>129</v>
      </c>
      <c r="D45" s="942"/>
      <c r="E45" s="942"/>
      <c r="F45" s="942"/>
      <c r="G45" s="942"/>
      <c r="H45" s="942"/>
      <c r="I45" s="942"/>
      <c r="J45" s="942"/>
      <c r="K45" s="954"/>
    </row>
    <row r="46" spans="1:11" s="2" customFormat="1">
      <c r="B46" s="12" t="s">
        <v>658</v>
      </c>
      <c r="C46" s="152" t="s">
        <v>129</v>
      </c>
      <c r="D46" s="957">
        <f>SUM(D26:D45)</f>
        <v>-1975.5579405599367</v>
      </c>
      <c r="E46" s="958">
        <f t="shared" ref="E46:K46" si="3">SUM(E26:E45)</f>
        <v>-1987.2550590130868</v>
      </c>
      <c r="F46" s="958">
        <f t="shared" si="3"/>
        <v>-2046.4032183901102</v>
      </c>
      <c r="G46" s="958">
        <f t="shared" si="3"/>
        <v>-635.52201242161198</v>
      </c>
      <c r="H46" s="958">
        <f t="shared" si="3"/>
        <v>-543.85181226301791</v>
      </c>
      <c r="I46" s="958">
        <f t="shared" si="3"/>
        <v>-512.24652202884931</v>
      </c>
      <c r="J46" s="958">
        <f t="shared" si="3"/>
        <v>-475.22033522954422</v>
      </c>
      <c r="K46" s="1587">
        <f t="shared" si="3"/>
        <v>0</v>
      </c>
    </row>
    <row r="47" spans="1:11" s="2" customFormat="1">
      <c r="B47"/>
      <c r="C47" s="136"/>
      <c r="D47" s="52"/>
      <c r="E47" s="52"/>
      <c r="F47" s="52"/>
      <c r="G47" s="52"/>
      <c r="H47" s="52"/>
      <c r="I47" s="52"/>
      <c r="J47" s="52"/>
      <c r="K47" s="52"/>
    </row>
    <row r="48" spans="1:11" s="2" customFormat="1">
      <c r="B48" s="12" t="s">
        <v>711</v>
      </c>
      <c r="C48" s="152" t="s">
        <v>129</v>
      </c>
      <c r="D48" s="957">
        <f>D46+D23</f>
        <v>374.4420594400633</v>
      </c>
      <c r="E48" s="958">
        <f t="shared" ref="E48:K48" si="4">E46+E23</f>
        <v>427.14802771691302</v>
      </c>
      <c r="F48" s="958">
        <f t="shared" si="4"/>
        <v>429.83972804989003</v>
      </c>
      <c r="G48" s="958">
        <f t="shared" si="4"/>
        <v>477.47798757838802</v>
      </c>
      <c r="H48" s="958">
        <f t="shared" si="4"/>
        <v>564.14818773698209</v>
      </c>
      <c r="I48" s="958">
        <f t="shared" si="4"/>
        <v>584.75347797115069</v>
      </c>
      <c r="J48" s="958">
        <f t="shared" si="4"/>
        <v>502.77966477045578</v>
      </c>
      <c r="K48" s="1587">
        <f t="shared" si="4"/>
        <v>0</v>
      </c>
    </row>
    <row r="49" spans="1:11" s="2" customFormat="1">
      <c r="B49" s="2" t="s">
        <v>659</v>
      </c>
      <c r="C49" s="152" t="s">
        <v>129</v>
      </c>
      <c r="D49" s="1473">
        <v>374.37153212316298</v>
      </c>
      <c r="E49" s="1473">
        <v>427.08967852686379</v>
      </c>
      <c r="F49" s="1473">
        <v>429.77822514799288</v>
      </c>
      <c r="G49" s="1473">
        <v>477.48187779281216</v>
      </c>
      <c r="H49" s="1473">
        <v>564.05068038432375</v>
      </c>
      <c r="I49" s="1473">
        <v>584.80753555979777</v>
      </c>
      <c r="J49" s="1473">
        <v>502.78182012062246</v>
      </c>
      <c r="K49" s="953"/>
    </row>
    <row r="50" spans="1:11" s="2" customFormat="1">
      <c r="C50" s="136" t="s">
        <v>662</v>
      </c>
      <c r="D50" s="975" t="str">
        <f>IF(D$5="Actuals",IF(ABS(D48-D49)&lt;1,"OK","ERROR"),"N/A")</f>
        <v>OK</v>
      </c>
      <c r="E50" s="976" t="str">
        <f t="shared" ref="E50:K50" si="5">IF(E$5="Actuals",IF(ABS(E48-E49)&lt;1,"OK","ERROR"),"N/A")</f>
        <v>OK</v>
      </c>
      <c r="F50" s="976" t="str">
        <f t="shared" si="5"/>
        <v>OK</v>
      </c>
      <c r="G50" s="976" t="str">
        <f t="shared" si="5"/>
        <v>OK</v>
      </c>
      <c r="H50" s="976" t="str">
        <f t="shared" si="5"/>
        <v>OK</v>
      </c>
      <c r="I50" s="976" t="str">
        <f t="shared" si="5"/>
        <v>OK</v>
      </c>
      <c r="J50" s="976" t="str">
        <f t="shared" si="5"/>
        <v>OK</v>
      </c>
      <c r="K50" s="977" t="str">
        <f t="shared" si="5"/>
        <v>N/A</v>
      </c>
    </row>
    <row r="51" spans="1:11" s="2" customFormat="1">
      <c r="B51" s="2" t="s">
        <v>85</v>
      </c>
      <c r="C51" s="136"/>
      <c r="D51" s="1596"/>
      <c r="E51" s="1596"/>
      <c r="F51" s="1596"/>
      <c r="G51" s="1596"/>
      <c r="H51" s="1596"/>
      <c r="I51" s="1596"/>
      <c r="J51" s="1596"/>
    </row>
    <row r="52" spans="1:11" s="2" customFormat="1">
      <c r="B52" s="12" t="s">
        <v>660</v>
      </c>
      <c r="C52" s="152"/>
      <c r="D52" s="53"/>
    </row>
    <row r="53" spans="1:11" s="2" customFormat="1">
      <c r="A53" s="3">
        <v>1</v>
      </c>
      <c r="B53" s="1472" t="s">
        <v>1033</v>
      </c>
      <c r="C53" s="152" t="s">
        <v>129</v>
      </c>
      <c r="D53" s="1473">
        <v>0</v>
      </c>
      <c r="E53" s="1473">
        <v>0</v>
      </c>
      <c r="F53" s="1473">
        <v>0</v>
      </c>
      <c r="G53" s="1473">
        <v>0</v>
      </c>
      <c r="H53" s="1473">
        <v>0.46564158</v>
      </c>
      <c r="I53" s="1473">
        <v>23.633106460000004</v>
      </c>
      <c r="J53" s="1473">
        <v>12.588894609999999</v>
      </c>
      <c r="K53" s="953"/>
    </row>
    <row r="54" spans="1:11" s="2" customFormat="1">
      <c r="A54" s="3">
        <v>2</v>
      </c>
      <c r="B54" s="1614" t="s">
        <v>1034</v>
      </c>
      <c r="C54" s="152" t="s">
        <v>129</v>
      </c>
      <c r="D54" s="1473">
        <v>34.119393455723056</v>
      </c>
      <c r="E54" s="1473">
        <v>51.312556575449442</v>
      </c>
      <c r="F54" s="1473">
        <v>51.55328191090863</v>
      </c>
      <c r="G54" s="1473">
        <v>55.773000000000003</v>
      </c>
      <c r="H54" s="1473">
        <v>30.146503758068835</v>
      </c>
      <c r="I54" s="1473">
        <v>31.190285743450776</v>
      </c>
      <c r="J54" s="1473">
        <v>32.071591167470409</v>
      </c>
      <c r="K54" s="954"/>
    </row>
    <row r="55" spans="1:11" s="2" customFormat="1">
      <c r="A55" s="3">
        <v>3</v>
      </c>
      <c r="B55" s="1614" t="s">
        <v>1035</v>
      </c>
      <c r="C55" s="152" t="s">
        <v>129</v>
      </c>
      <c r="D55" s="1473">
        <v>3.3424496298651483</v>
      </c>
      <c r="E55" s="1473">
        <v>3.0510334954998166</v>
      </c>
      <c r="F55" s="1473">
        <v>2.8740717411623073</v>
      </c>
      <c r="G55" s="1473">
        <v>2.887</v>
      </c>
      <c r="H55" s="1473">
        <v>2.644852627522329</v>
      </c>
      <c r="I55" s="1473">
        <v>2.1414534827656304</v>
      </c>
      <c r="J55" s="1473">
        <v>3.97429612</v>
      </c>
      <c r="K55" s="954"/>
    </row>
    <row r="56" spans="1:11" s="2" customFormat="1">
      <c r="A56" s="3">
        <v>4</v>
      </c>
      <c r="B56" s="1614" t="s">
        <v>1036</v>
      </c>
      <c r="C56" s="152" t="s">
        <v>129</v>
      </c>
      <c r="D56" s="1473">
        <v>5.7319620000000009E-2</v>
      </c>
      <c r="E56" s="1473">
        <v>7.4999999999999993E-5</v>
      </c>
      <c r="F56" s="1473">
        <v>9.0674699999999993E-3</v>
      </c>
      <c r="G56" s="1473">
        <v>3.3146899999999969E-3</v>
      </c>
      <c r="H56" s="1473">
        <v>3.3559604000000008E-3</v>
      </c>
      <c r="I56" s="1473">
        <v>6.9271179999999988E-2</v>
      </c>
      <c r="J56" s="1473">
        <v>6.1463330000000004E-2</v>
      </c>
      <c r="K56" s="954"/>
    </row>
    <row r="57" spans="1:11" s="2" customFormat="1">
      <c r="A57" s="3">
        <v>5</v>
      </c>
      <c r="B57" s="1614" t="s">
        <v>1037</v>
      </c>
      <c r="C57" s="152" t="s">
        <v>129</v>
      </c>
      <c r="D57" s="1473">
        <v>9.2319390000000001E-2</v>
      </c>
      <c r="E57" s="1473">
        <v>0.28734911000000002</v>
      </c>
      <c r="F57" s="1473">
        <v>0.10146292000000001</v>
      </c>
      <c r="G57" s="1473">
        <v>-1.0093140000000002E-2</v>
      </c>
      <c r="H57" s="1473">
        <v>5.0393720000000003E-2</v>
      </c>
      <c r="I57" s="1473">
        <v>8.2924490000000003E-2</v>
      </c>
      <c r="J57" s="1473">
        <v>-2.9661939999999998E-2</v>
      </c>
      <c r="K57" s="954"/>
    </row>
    <row r="58" spans="1:11" s="2" customFormat="1">
      <c r="A58" s="3">
        <v>6</v>
      </c>
      <c r="B58" s="1614" t="s">
        <v>1038</v>
      </c>
      <c r="C58" s="152" t="s">
        <v>129</v>
      </c>
      <c r="D58" s="1473">
        <v>0</v>
      </c>
      <c r="E58" s="1473">
        <v>4.3415375200000001</v>
      </c>
      <c r="F58" s="1473">
        <v>5.3823344700000009</v>
      </c>
      <c r="G58" s="1473">
        <v>5.4406013499999775</v>
      </c>
      <c r="H58" s="1473">
        <v>5.8563514799999998</v>
      </c>
      <c r="I58" s="1473">
        <v>5.4691938499999999</v>
      </c>
      <c r="J58" s="1473">
        <v>4.7504463600000006</v>
      </c>
      <c r="K58" s="954"/>
    </row>
    <row r="59" spans="1:11" s="2" customFormat="1">
      <c r="A59" s="3">
        <v>7</v>
      </c>
      <c r="B59" s="1614" t="s">
        <v>1039</v>
      </c>
      <c r="C59" s="152" t="s">
        <v>129</v>
      </c>
      <c r="D59" s="1473">
        <v>94.099667999999994</v>
      </c>
      <c r="E59" s="1473">
        <v>96.290485700000005</v>
      </c>
      <c r="F59" s="1473">
        <v>98.481305000000006</v>
      </c>
      <c r="G59" s="1473">
        <v>99.852326689999998</v>
      </c>
      <c r="H59" s="1473">
        <v>92.505131000000006</v>
      </c>
      <c r="I59" s="1473">
        <v>91.936380999999997</v>
      </c>
      <c r="J59" s="1473">
        <v>89.863601000000003</v>
      </c>
      <c r="K59" s="954"/>
    </row>
    <row r="60" spans="1:11" s="2" customFormat="1">
      <c r="A60" s="3">
        <v>8</v>
      </c>
      <c r="B60" s="1614" t="s">
        <v>1040</v>
      </c>
      <c r="C60" s="152" t="s">
        <v>129</v>
      </c>
      <c r="D60" s="1473">
        <v>13.1571</v>
      </c>
      <c r="E60" s="1473">
        <v>13.9033</v>
      </c>
      <c r="F60" s="1473">
        <v>14.3299</v>
      </c>
      <c r="G60" s="1473">
        <v>12.1731</v>
      </c>
      <c r="H60" s="1473">
        <v>15.8423</v>
      </c>
      <c r="I60" s="1473">
        <v>16.5657</v>
      </c>
      <c r="J60" s="1473">
        <v>18.453800000000001</v>
      </c>
      <c r="K60" s="954"/>
    </row>
    <row r="61" spans="1:11" s="2" customFormat="1">
      <c r="A61" s="3">
        <v>9</v>
      </c>
      <c r="B61" s="1614" t="s">
        <v>1041</v>
      </c>
      <c r="C61" s="152" t="s">
        <v>129</v>
      </c>
      <c r="D61" s="1473">
        <v>1.3733398999999999</v>
      </c>
      <c r="E61" s="1473">
        <v>29.299205600000001</v>
      </c>
      <c r="F61" s="1473">
        <v>21.690594440000002</v>
      </c>
      <c r="G61" s="1473">
        <v>13.912181</v>
      </c>
      <c r="H61" s="1473">
        <v>15.88744305</v>
      </c>
      <c r="I61" s="1473">
        <v>16.227407230000001</v>
      </c>
      <c r="J61" s="1473">
        <v>17.262075260000003</v>
      </c>
      <c r="K61" s="954"/>
    </row>
    <row r="62" spans="1:11" s="2" customFormat="1">
      <c r="A62" s="3">
        <v>10</v>
      </c>
      <c r="B62" s="1614" t="s">
        <v>1042</v>
      </c>
      <c r="C62" s="152" t="s">
        <v>129</v>
      </c>
      <c r="D62" s="1473">
        <v>12.192260079899999</v>
      </c>
      <c r="E62" s="1473">
        <v>12.11227667</v>
      </c>
      <c r="F62" s="1473">
        <v>11.207335619999998</v>
      </c>
      <c r="G62" s="1473">
        <v>12.76881444</v>
      </c>
      <c r="H62" s="1473">
        <v>12.719522210000001</v>
      </c>
      <c r="I62" s="1473">
        <v>13.93569164</v>
      </c>
      <c r="J62" s="1473">
        <v>14.7862931</v>
      </c>
      <c r="K62" s="954"/>
    </row>
    <row r="63" spans="1:11" s="2" customFormat="1">
      <c r="A63" s="3">
        <v>11</v>
      </c>
      <c r="B63" s="1614" t="s">
        <v>1043</v>
      </c>
      <c r="C63" s="152" t="s">
        <v>129</v>
      </c>
      <c r="D63" s="942">
        <v>-3.1</v>
      </c>
      <c r="E63" s="1473">
        <v>0</v>
      </c>
      <c r="F63" s="1473">
        <v>0</v>
      </c>
      <c r="G63" s="1473">
        <v>0</v>
      </c>
      <c r="H63" s="1473">
        <v>0</v>
      </c>
      <c r="I63" s="1473">
        <v>0</v>
      </c>
      <c r="J63" s="1473">
        <v>0</v>
      </c>
      <c r="K63" s="954"/>
    </row>
    <row r="64" spans="1:11" s="2" customFormat="1">
      <c r="A64" s="3">
        <v>12</v>
      </c>
      <c r="B64" s="1614" t="s">
        <v>1018</v>
      </c>
      <c r="C64" s="152" t="s">
        <v>129</v>
      </c>
      <c r="D64" s="942">
        <v>-1.2619387685899426</v>
      </c>
      <c r="E64" s="942">
        <v>-0.65221278591415466</v>
      </c>
      <c r="F64" s="942">
        <v>-0.97449308801099765</v>
      </c>
      <c r="G64" s="1473">
        <v>-1.5042261006475169E-2</v>
      </c>
      <c r="H64" s="1473">
        <v>8.5014288635494928E-2</v>
      </c>
      <c r="I64" s="942">
        <v>-6.8140822063321116E-2</v>
      </c>
      <c r="J64" s="1473">
        <v>-1.7257214175115387E-3</v>
      </c>
      <c r="K64" s="954"/>
    </row>
    <row r="65" spans="1:11" s="2" customFormat="1">
      <c r="A65" s="3">
        <v>13</v>
      </c>
      <c r="B65" s="1614" t="s">
        <v>242</v>
      </c>
      <c r="C65" s="152" t="s">
        <v>129</v>
      </c>
      <c r="D65" s="942"/>
      <c r="E65" s="1473"/>
      <c r="F65" s="1473"/>
      <c r="G65" s="1473"/>
      <c r="H65" s="1473"/>
      <c r="I65" s="1473"/>
      <c r="J65" s="1473"/>
      <c r="K65" s="954"/>
    </row>
    <row r="66" spans="1:11" s="2" customFormat="1">
      <c r="A66" s="3">
        <v>14</v>
      </c>
      <c r="B66" s="1614" t="s">
        <v>242</v>
      </c>
      <c r="C66" s="152" t="s">
        <v>129</v>
      </c>
      <c r="D66" s="942"/>
      <c r="E66" s="942"/>
      <c r="F66" s="942"/>
      <c r="G66" s="1473"/>
      <c r="H66" s="1473"/>
      <c r="I66" s="942"/>
      <c r="J66" s="1473"/>
      <c r="K66" s="954"/>
    </row>
    <row r="67" spans="1:11" s="2" customFormat="1">
      <c r="A67" s="3">
        <v>15</v>
      </c>
      <c r="B67" s="1472" t="s">
        <v>242</v>
      </c>
      <c r="C67" s="152" t="s">
        <v>129</v>
      </c>
      <c r="D67" s="942"/>
      <c r="E67" s="942"/>
      <c r="F67" s="942"/>
      <c r="G67" s="942"/>
      <c r="H67" s="942"/>
      <c r="I67" s="942"/>
      <c r="J67" s="942"/>
      <c r="K67" s="954"/>
    </row>
    <row r="68" spans="1:11" s="2" customFormat="1">
      <c r="A68" s="3">
        <v>16</v>
      </c>
      <c r="B68" s="1472" t="s">
        <v>242</v>
      </c>
      <c r="C68" s="152" t="s">
        <v>129</v>
      </c>
      <c r="D68" s="942"/>
      <c r="E68" s="942"/>
      <c r="F68" s="942"/>
      <c r="G68" s="942"/>
      <c r="H68" s="942"/>
      <c r="I68" s="942"/>
      <c r="J68" s="942"/>
      <c r="K68" s="954"/>
    </row>
    <row r="69" spans="1:11" s="2" customFormat="1">
      <c r="A69" s="3">
        <v>17</v>
      </c>
      <c r="B69" s="1472" t="s">
        <v>242</v>
      </c>
      <c r="C69" s="152" t="s">
        <v>129</v>
      </c>
      <c r="D69" s="942"/>
      <c r="E69" s="942"/>
      <c r="F69" s="942"/>
      <c r="G69" s="942"/>
      <c r="H69" s="942"/>
      <c r="I69" s="942"/>
      <c r="J69" s="942"/>
      <c r="K69" s="954"/>
    </row>
    <row r="70" spans="1:11" s="2" customFormat="1">
      <c r="A70" s="3">
        <v>18</v>
      </c>
      <c r="B70" s="1472" t="s">
        <v>242</v>
      </c>
      <c r="C70" s="152" t="s">
        <v>129</v>
      </c>
      <c r="D70" s="942"/>
      <c r="E70" s="942"/>
      <c r="F70" s="942"/>
      <c r="G70" s="942"/>
      <c r="H70" s="942"/>
      <c r="I70" s="942"/>
      <c r="J70" s="942"/>
      <c r="K70" s="954"/>
    </row>
    <row r="71" spans="1:11" s="2" customFormat="1">
      <c r="A71" s="3">
        <v>19</v>
      </c>
      <c r="B71" s="1472" t="s">
        <v>242</v>
      </c>
      <c r="C71" s="152" t="s">
        <v>129</v>
      </c>
      <c r="D71" s="942"/>
      <c r="E71" s="942"/>
      <c r="F71" s="942"/>
      <c r="G71" s="942"/>
      <c r="H71" s="942"/>
      <c r="I71" s="942"/>
      <c r="J71" s="942"/>
      <c r="K71" s="954"/>
    </row>
    <row r="72" spans="1:11" s="2" customFormat="1">
      <c r="A72" s="3">
        <v>20</v>
      </c>
      <c r="B72" s="1472" t="s">
        <v>242</v>
      </c>
      <c r="C72" s="152" t="s">
        <v>129</v>
      </c>
      <c r="D72" s="942"/>
      <c r="E72" s="942"/>
      <c r="F72" s="942"/>
      <c r="G72" s="942"/>
      <c r="H72" s="942"/>
      <c r="I72" s="942"/>
      <c r="J72" s="942"/>
      <c r="K72" s="954"/>
    </row>
    <row r="73" spans="1:11" s="2" customFormat="1">
      <c r="A73" s="3">
        <v>21</v>
      </c>
      <c r="B73" s="1472" t="s">
        <v>242</v>
      </c>
      <c r="C73" s="152" t="s">
        <v>129</v>
      </c>
      <c r="D73" s="942"/>
      <c r="E73" s="942"/>
      <c r="F73" s="942"/>
      <c r="G73" s="942"/>
      <c r="H73" s="942"/>
      <c r="I73" s="942"/>
      <c r="J73" s="942"/>
      <c r="K73" s="954"/>
    </row>
    <row r="74" spans="1:11" s="2" customFormat="1">
      <c r="A74" s="3">
        <v>22</v>
      </c>
      <c r="B74" s="1472" t="s">
        <v>242</v>
      </c>
      <c r="C74" s="152" t="s">
        <v>129</v>
      </c>
      <c r="D74" s="942"/>
      <c r="E74" s="942"/>
      <c r="F74" s="942"/>
      <c r="G74" s="942"/>
      <c r="H74" s="942"/>
      <c r="I74" s="942"/>
      <c r="J74" s="942"/>
      <c r="K74" s="954"/>
    </row>
    <row r="75" spans="1:11" s="2" customFormat="1">
      <c r="A75" s="3">
        <v>23</v>
      </c>
      <c r="B75" s="1472" t="s">
        <v>242</v>
      </c>
      <c r="C75" s="152" t="s">
        <v>129</v>
      </c>
      <c r="D75" s="942"/>
      <c r="E75" s="942"/>
      <c r="F75" s="942"/>
      <c r="G75" s="942"/>
      <c r="H75" s="942"/>
      <c r="I75" s="942"/>
      <c r="J75" s="942"/>
      <c r="K75" s="969"/>
    </row>
    <row r="76" spans="1:11" s="2" customFormat="1">
      <c r="B76" s="12" t="s">
        <v>170</v>
      </c>
      <c r="C76" s="152" t="s">
        <v>129</v>
      </c>
      <c r="D76" s="957">
        <f t="shared" ref="D76:K76" si="6">SUM(D53:D75)</f>
        <v>154.07191130689827</v>
      </c>
      <c r="E76" s="958">
        <f t="shared" si="6"/>
        <v>209.94560688503512</v>
      </c>
      <c r="F76" s="958">
        <f t="shared" si="6"/>
        <v>204.65486048405998</v>
      </c>
      <c r="G76" s="958">
        <f t="shared" si="6"/>
        <v>202.78520276899351</v>
      </c>
      <c r="H76" s="958">
        <f t="shared" si="6"/>
        <v>176.20650967462669</v>
      </c>
      <c r="I76" s="958">
        <f t="shared" si="6"/>
        <v>201.18327425415308</v>
      </c>
      <c r="J76" s="958">
        <f t="shared" si="6"/>
        <v>193.7810732860529</v>
      </c>
      <c r="K76" s="1587">
        <f t="shared" si="6"/>
        <v>0</v>
      </c>
    </row>
    <row r="77" spans="1:11" s="2" customFormat="1">
      <c r="C77" s="136"/>
      <c r="D77" s="52"/>
      <c r="E77" s="52"/>
      <c r="F77" s="52"/>
      <c r="G77" s="52"/>
      <c r="H77" s="52"/>
      <c r="I77" s="52"/>
      <c r="J77" s="52"/>
      <c r="K77" s="52"/>
    </row>
    <row r="78" spans="1:11" s="2" customFormat="1">
      <c r="B78" s="12" t="s">
        <v>661</v>
      </c>
      <c r="C78" s="152" t="s">
        <v>129</v>
      </c>
      <c r="D78" s="957">
        <f t="shared" ref="D78:K78" si="7">D48-D76</f>
        <v>220.37014813316503</v>
      </c>
      <c r="E78" s="958">
        <f t="shared" si="7"/>
        <v>217.2024208318779</v>
      </c>
      <c r="F78" s="958">
        <f t="shared" si="7"/>
        <v>225.18486756583005</v>
      </c>
      <c r="G78" s="958">
        <f t="shared" si="7"/>
        <v>274.69278480939454</v>
      </c>
      <c r="H78" s="958">
        <f t="shared" si="7"/>
        <v>387.94167806235544</v>
      </c>
      <c r="I78" s="958">
        <f t="shared" si="7"/>
        <v>383.57020371699764</v>
      </c>
      <c r="J78" s="958">
        <f t="shared" si="7"/>
        <v>308.99859148440288</v>
      </c>
      <c r="K78" s="1587">
        <f t="shared" si="7"/>
        <v>0</v>
      </c>
    </row>
    <row r="79" spans="1:11" s="2" customFormat="1">
      <c r="B79" s="12" t="s">
        <v>774</v>
      </c>
      <c r="C79" s="152" t="s">
        <v>129</v>
      </c>
      <c r="D79" s="978">
        <f>'R4 - Totex'!D90+'R4 - Totex'!D118</f>
        <v>220.37014813316503</v>
      </c>
      <c r="E79" s="979">
        <f>'R4 - Totex'!E90+'R4 - Totex'!E118</f>
        <v>217.2024208318779</v>
      </c>
      <c r="F79" s="979">
        <f>'R4 - Totex'!F90+'R4 - Totex'!F118</f>
        <v>225.18486756583005</v>
      </c>
      <c r="G79" s="979">
        <f>'R4 - Totex'!G90+'R4 - Totex'!G118</f>
        <v>274.69278480939454</v>
      </c>
      <c r="H79" s="979">
        <f>'R4 - Totex'!H90+'R4 - Totex'!H118</f>
        <v>387.94167806235544</v>
      </c>
      <c r="I79" s="979">
        <f>'R4 - Totex'!I90+'R4 - Totex'!I118</f>
        <v>383.57020371699758</v>
      </c>
      <c r="J79" s="979">
        <f>'R4 - Totex'!J90+'R4 - Totex'!J118</f>
        <v>308.99859148440288</v>
      </c>
      <c r="K79" s="979">
        <f>'R4 - Totex'!K90+'R4 - Totex'!K118</f>
        <v>279.78851181483446</v>
      </c>
    </row>
    <row r="80" spans="1:11" s="2" customFormat="1">
      <c r="C80" s="136" t="s">
        <v>662</v>
      </c>
      <c r="D80" s="921" t="str">
        <f>IF(D$5="Actuals",IF(ABS(D78-('R4 - Totex'!D90+'R4 - Totex'!D118))&lt;'RFPR cover'!$F$14,"OK","Error"),"N/A")</f>
        <v>OK</v>
      </c>
      <c r="E80" s="921" t="str">
        <f>IF(E$5="Actuals",IF(ABS(E78-('R4 - Totex'!E90+'R4 - Totex'!E118))&lt;'RFPR cover'!$F$14,"OK","Error"),"N/A")</f>
        <v>OK</v>
      </c>
      <c r="F80" s="921" t="str">
        <f>IF(F$5="Actuals",IF(ABS(F78-('R4 - Totex'!F90+'R4 - Totex'!F118))&lt;'RFPR cover'!$F$14,"OK","Error"),"N/A")</f>
        <v>OK</v>
      </c>
      <c r="G80" s="921" t="str">
        <f>IF(G$5="Actuals",IF(ABS(G78-('R4 - Totex'!G90+'R4 - Totex'!G118))&lt;'RFPR cover'!$F$14,"OK","Error"),"N/A")</f>
        <v>OK</v>
      </c>
      <c r="H80" s="921" t="str">
        <f>IF(H$5="Actuals",IF(ABS(H78-('R4 - Totex'!H90+'R4 - Totex'!H118))&lt;'RFPR cover'!$F$14,"OK","Error"),"N/A")</f>
        <v>OK</v>
      </c>
      <c r="I80" s="921" t="str">
        <f>IF(I$5="Actuals",IF(ABS(I78-('R4 - Totex'!I90+'R4 - Totex'!I118))&lt;'RFPR cover'!$F$14,"OK","Error"),"N/A")</f>
        <v>OK</v>
      </c>
      <c r="J80" s="921" t="str">
        <f>IF(J$5="Actuals",IF(ABS(J78-('R4 - Totex'!J90+'R4 - Totex'!J118))&lt;'RFPR cover'!$F$14,"OK","Error"),"N/A")</f>
        <v>OK</v>
      </c>
      <c r="K80" s="921" t="str">
        <f>IF(K$5="Actuals",IF(ABS(K78-('R4 - Totex'!K90+'R4 - Totex'!K118))&lt;'RFPR cover'!$F$14,"OK","Error"),"N/A")</f>
        <v>N/A</v>
      </c>
    </row>
    <row r="81" spans="2:12" s="2" customFormat="1">
      <c r="B81" s="35"/>
      <c r="C81" s="138"/>
      <c r="D81" s="1575"/>
      <c r="E81" s="1575"/>
      <c r="F81" s="1575"/>
      <c r="G81" s="1575"/>
      <c r="H81" s="1575"/>
      <c r="I81" s="1575"/>
      <c r="J81" s="1575"/>
      <c r="K81" s="1575"/>
      <c r="L81" s="35"/>
    </row>
    <row r="82" spans="2:12">
      <c r="B82" s="31"/>
      <c r="C82" s="138"/>
      <c r="D82" s="1597"/>
      <c r="E82" s="1597"/>
      <c r="F82" s="1597"/>
      <c r="G82" s="1597"/>
      <c r="H82" s="1597"/>
      <c r="I82" s="1597"/>
      <c r="J82" s="1597"/>
      <c r="K82" s="1597"/>
      <c r="L82" s="31"/>
    </row>
    <row r="83" spans="2:12">
      <c r="B83" s="31"/>
      <c r="C83" s="138"/>
      <c r="D83" s="1597"/>
      <c r="E83" s="1597"/>
      <c r="F83" s="1597"/>
      <c r="G83" s="1597"/>
      <c r="H83" s="1597"/>
      <c r="I83" s="1597"/>
      <c r="J83" s="1597"/>
      <c r="K83" s="1597"/>
      <c r="L83" s="31"/>
    </row>
    <row r="84" spans="2:12">
      <c r="B84" s="31"/>
      <c r="C84" s="138"/>
      <c r="D84" s="1597"/>
      <c r="E84" s="1597"/>
      <c r="F84" s="1597"/>
      <c r="G84" s="1597"/>
      <c r="H84" s="1597"/>
      <c r="I84" s="1597"/>
      <c r="J84" s="1597"/>
      <c r="K84" s="1597"/>
      <c r="L84" s="31"/>
    </row>
    <row r="85" spans="2:12">
      <c r="B85" s="31"/>
      <c r="C85" s="138"/>
      <c r="D85" s="1597"/>
      <c r="E85" s="1597"/>
      <c r="F85" s="1597"/>
      <c r="G85" s="1597"/>
      <c r="H85" s="1597"/>
      <c r="I85" s="1597"/>
      <c r="J85" s="1597"/>
      <c r="K85" s="1597"/>
      <c r="L85" s="31"/>
    </row>
    <row r="86" spans="2:12">
      <c r="B86" s="31"/>
      <c r="C86" s="138"/>
      <c r="D86" s="1597"/>
      <c r="E86" s="1597"/>
      <c r="F86" s="1597"/>
      <c r="G86" s="1597"/>
      <c r="H86" s="1597"/>
      <c r="I86" s="1597"/>
      <c r="J86" s="1597"/>
      <c r="K86" s="1597"/>
      <c r="L86" s="31"/>
    </row>
    <row r="87" spans="2:12">
      <c r="B87" s="31"/>
      <c r="C87" s="138"/>
      <c r="D87" s="31"/>
      <c r="E87" s="31"/>
      <c r="F87" s="31"/>
      <c r="G87" s="31"/>
      <c r="H87" s="31"/>
      <c r="I87" s="31"/>
      <c r="J87" s="31"/>
      <c r="K87" s="31"/>
      <c r="L87" s="31"/>
    </row>
  </sheetData>
  <sheetProtection algorithmName="SHA-512" hashValue="2xpwNNnISTT2DUKqazcYJwbjjDea7t1LP31lOAxllu73B5NeDiN2V6FuDGZgPCiwMWDw9J3Q6HeeBOT/efQ/VA==" saltValue="90ziKFLm4KUQsDauhfD/ug==" spinCount="100000" sheet="1" objects="1" scenarios="1"/>
  <conditionalFormatting sqref="D6:J6">
    <cfRule type="expression" dxfId="73" priority="17">
      <formula>AND(D$5="Actuals",E$5="N/A")</formula>
    </cfRule>
  </conditionalFormatting>
  <conditionalFormatting sqref="D5:K5">
    <cfRule type="expression" dxfId="72" priority="8">
      <formula>AND(D$5="Actuals",E$5="N/A")</formula>
    </cfRule>
  </conditionalFormatting>
  <conditionalFormatting sqref="D80:K80 D23:K23 K9:K14 D18:K18 K19 D78:K78 D9:J17 D19:J22 D48:K50 D26:K46 D53:K76">
    <cfRule type="expression" dxfId="71" priority="3">
      <formula>D$5="N/A"</formula>
    </cfRule>
  </conditionalFormatting>
  <conditionalFormatting sqref="K15:K17">
    <cfRule type="expression" dxfId="70" priority="2">
      <formula>K$5="N/A"</formula>
    </cfRule>
  </conditionalFormatting>
  <conditionalFormatting sqref="K20:K22">
    <cfRule type="expression" dxfId="69" priority="1">
      <formula>K$5="N/A"</formula>
    </cfRule>
  </conditionalFormatting>
  <pageMargins left="0.70866141732283472" right="0.70866141732283472" top="0.74803149606299213" bottom="0.74803149606299213" header="0.31496062992125984" footer="0.31496062992125984"/>
  <pageSetup paperSize="8" scale="65" orientation="landscape"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4"/>
  <sheetViews>
    <sheetView showGridLines="0" topLeftCell="B1" zoomScale="80" zoomScaleNormal="80" workbookViewId="0">
      <pane ySplit="6" topLeftCell="A7" activePane="bottomLeft" state="frozen"/>
      <selection activeCell="B75" sqref="A1:XFD1048576"/>
      <selection pane="bottomLeft" activeCell="E129" sqref="E129:M129"/>
    </sheetView>
  </sheetViews>
  <sheetFormatPr defaultColWidth="9.125" defaultRowHeight="12.75"/>
  <cols>
    <col min="1" max="1" width="8.375" style="2" customWidth="1"/>
    <col min="2" max="2" width="75.5" style="129" customWidth="1"/>
    <col min="3" max="3" width="13.375" style="136" customWidth="1"/>
    <col min="4" max="11" width="11.125" style="2" customWidth="1"/>
    <col min="12" max="13" width="12.875" style="2" customWidth="1"/>
    <col min="14" max="14" width="25.5" style="2" customWidth="1"/>
    <col min="15" max="16384" width="9.125" style="2"/>
  </cols>
  <sheetData>
    <row r="1" spans="1:20" s="31" customFormat="1" ht="20.25">
      <c r="A1" s="1431" t="s">
        <v>100</v>
      </c>
      <c r="B1" s="1453"/>
      <c r="C1" s="277"/>
      <c r="D1" s="255"/>
      <c r="E1" s="255"/>
      <c r="F1" s="255"/>
      <c r="G1" s="255"/>
      <c r="H1" s="255"/>
      <c r="I1" s="256"/>
      <c r="J1" s="256"/>
      <c r="K1" s="257"/>
      <c r="L1" s="257"/>
      <c r="M1" s="257"/>
      <c r="N1" s="257"/>
      <c r="O1" s="428"/>
    </row>
    <row r="2" spans="1:20" s="31" customFormat="1" ht="20.25">
      <c r="A2" s="1434" t="str">
        <f>'RFPR cover'!C5</f>
        <v>NGGT (TO)</v>
      </c>
      <c r="B2" s="1447"/>
      <c r="C2" s="134"/>
      <c r="D2" s="29"/>
      <c r="E2" s="29"/>
      <c r="F2" s="29"/>
      <c r="G2" s="29"/>
      <c r="H2" s="29"/>
      <c r="I2" s="27"/>
      <c r="J2" s="27"/>
      <c r="K2" s="27"/>
      <c r="L2" s="27"/>
      <c r="M2" s="27"/>
      <c r="N2" s="27"/>
      <c r="O2" s="123"/>
    </row>
    <row r="3" spans="1:20" s="31" customFormat="1" ht="20.25">
      <c r="A3" s="1437">
        <f>'RFPR cover'!C7</f>
        <v>2020</v>
      </c>
      <c r="B3" s="1448"/>
      <c r="C3" s="276"/>
      <c r="D3" s="259"/>
      <c r="E3" s="259"/>
      <c r="F3" s="259"/>
      <c r="G3" s="259"/>
      <c r="H3" s="259"/>
      <c r="I3" s="254"/>
      <c r="J3" s="254"/>
      <c r="K3" s="254"/>
      <c r="L3" s="254"/>
      <c r="M3" s="254"/>
      <c r="N3" s="254"/>
      <c r="O3" s="260"/>
    </row>
    <row r="4" spans="1:20" ht="12.75" customHeight="1"/>
    <row r="5" spans="1:20" ht="12.75" customHeight="1">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20" ht="27.75" customHeight="1">
      <c r="B6" s="1083"/>
      <c r="D6" s="117">
        <f>'RFPR cover'!$C$13</f>
        <v>2014</v>
      </c>
      <c r="E6" s="118">
        <f>D6+1</f>
        <v>2015</v>
      </c>
      <c r="F6" s="118">
        <f t="shared" ref="F6:K6" si="0">E6+1</f>
        <v>2016</v>
      </c>
      <c r="G6" s="118">
        <f t="shared" si="0"/>
        <v>2017</v>
      </c>
      <c r="H6" s="118">
        <f t="shared" si="0"/>
        <v>2018</v>
      </c>
      <c r="I6" s="118">
        <f t="shared" si="0"/>
        <v>2019</v>
      </c>
      <c r="J6" s="118">
        <f t="shared" si="0"/>
        <v>2020</v>
      </c>
      <c r="K6" s="118">
        <f t="shared" si="0"/>
        <v>2021</v>
      </c>
      <c r="L6" s="101" t="str">
        <f>"Cumulative to "&amp;'RFPR cover'!$C$7</f>
        <v>Cumulative to 2020</v>
      </c>
      <c r="M6" s="119" t="s">
        <v>110</v>
      </c>
      <c r="N6" s="119" t="s">
        <v>569</v>
      </c>
    </row>
    <row r="7" spans="1:20" s="35" customFormat="1">
      <c r="B7" s="1084"/>
      <c r="C7" s="158"/>
      <c r="D7" s="57"/>
      <c r="E7" s="57"/>
      <c r="F7" s="57"/>
      <c r="G7" s="57"/>
      <c r="H7" s="57"/>
      <c r="I7" s="57"/>
      <c r="J7" s="57"/>
      <c r="K7" s="57"/>
      <c r="L7" s="57"/>
      <c r="M7" s="57"/>
      <c r="N7" s="57"/>
    </row>
    <row r="8" spans="1:20" s="35" customFormat="1">
      <c r="B8" s="1085" t="s">
        <v>648</v>
      </c>
      <c r="C8" s="290"/>
      <c r="D8" s="320"/>
      <c r="E8" s="320"/>
      <c r="F8" s="320"/>
      <c r="G8" s="320"/>
      <c r="H8" s="320"/>
      <c r="I8" s="320"/>
      <c r="J8" s="320"/>
      <c r="K8" s="320"/>
      <c r="L8" s="320"/>
      <c r="M8" s="320"/>
      <c r="N8" s="320"/>
    </row>
    <row r="9" spans="1:20" s="35" customFormat="1">
      <c r="B9" s="1084"/>
      <c r="C9" s="158"/>
      <c r="D9" s="57"/>
      <c r="E9" s="57"/>
      <c r="F9" s="57"/>
      <c r="G9" s="57"/>
      <c r="H9" s="57"/>
      <c r="I9" s="57"/>
      <c r="J9" s="57"/>
      <c r="K9" s="57"/>
      <c r="L9" s="57"/>
      <c r="M9" s="57"/>
      <c r="N9" s="57"/>
    </row>
    <row r="10" spans="1:20">
      <c r="A10" s="35"/>
      <c r="B10" s="1086" t="str">
        <f>Data!B48</f>
        <v>Totex (non-'uncertainty rate')</v>
      </c>
      <c r="C10" s="150"/>
      <c r="D10" s="81"/>
      <c r="E10" s="81"/>
      <c r="F10" s="81"/>
      <c r="G10" s="81"/>
      <c r="H10" s="81"/>
      <c r="I10" s="81"/>
      <c r="J10" s="81"/>
      <c r="K10" s="81"/>
      <c r="L10" s="81"/>
      <c r="M10" s="81"/>
      <c r="N10" s="81"/>
    </row>
    <row r="11" spans="1:20" s="35" customFormat="1">
      <c r="B11" s="1087"/>
      <c r="C11" s="138"/>
      <c r="D11" s="319"/>
      <c r="E11" s="319"/>
      <c r="F11" s="319"/>
      <c r="G11" s="319"/>
      <c r="H11" s="319"/>
      <c r="I11" s="319"/>
      <c r="J11" s="319"/>
      <c r="K11" s="319"/>
      <c r="L11" s="319"/>
      <c r="M11" s="319"/>
      <c r="N11" s="319"/>
    </row>
    <row r="12" spans="1:20">
      <c r="A12" s="35"/>
      <c r="B12" s="304" t="s">
        <v>35</v>
      </c>
      <c r="C12" s="155" t="str">
        <f>'RFPR cover'!$C$14</f>
        <v>£m 09/10</v>
      </c>
      <c r="D12" s="829">
        <v>153.14859974555162</v>
      </c>
      <c r="E12" s="829">
        <v>155.22098598705267</v>
      </c>
      <c r="F12" s="829">
        <v>167.64376123258171</v>
      </c>
      <c r="G12" s="829">
        <v>188.95387607498299</v>
      </c>
      <c r="H12" s="829">
        <v>235.52614883457292</v>
      </c>
      <c r="I12" s="829">
        <v>232.9428873104938</v>
      </c>
      <c r="J12" s="829">
        <v>182.1674326272009</v>
      </c>
      <c r="K12" s="829">
        <v>182.7688030208719</v>
      </c>
      <c r="L12" s="107">
        <f>SUM(D12:INDEX(D12:K12,0,MATCH('RFPR cover'!$C$7,$D$6:$K$6,0)))</f>
        <v>1315.6036918124366</v>
      </c>
      <c r="M12" s="108">
        <f>SUM(D12:K12)</f>
        <v>1498.3724948333086</v>
      </c>
      <c r="N12" s="62"/>
      <c r="O12" s="62"/>
    </row>
    <row r="13" spans="1:20" ht="25.5">
      <c r="A13" s="35"/>
      <c r="B13" s="1088" t="s">
        <v>786</v>
      </c>
      <c r="C13" s="155" t="str">
        <f>'RFPR cover'!$C$14</f>
        <v>£m 09/10</v>
      </c>
      <c r="D13" s="829">
        <v>176.73096774025197</v>
      </c>
      <c r="E13" s="829">
        <v>181.27610494622525</v>
      </c>
      <c r="F13" s="829">
        <v>186.43762034457427</v>
      </c>
      <c r="G13" s="829">
        <v>204.39676491762455</v>
      </c>
      <c r="H13" s="829">
        <v>228.54181947785838</v>
      </c>
      <c r="I13" s="829">
        <v>207.20418722050874</v>
      </c>
      <c r="J13" s="829">
        <v>182.83510368458903</v>
      </c>
      <c r="K13" s="829">
        <v>168.64804592544846</v>
      </c>
      <c r="L13" s="105">
        <f>SUM(D13:INDEX(D13:K13,0,MATCH('RFPR cover'!$C$7,$D$6:$K$6,0)))</f>
        <v>1367.422568331632</v>
      </c>
      <c r="M13" s="106">
        <f>SUM(D13:K13)</f>
        <v>1536.0706142570805</v>
      </c>
      <c r="N13" s="62"/>
      <c r="O13" s="62"/>
    </row>
    <row r="14" spans="1:20">
      <c r="A14" s="35"/>
      <c r="B14" s="1089" t="s">
        <v>194</v>
      </c>
      <c r="C14" s="155" t="str">
        <f>'RFPR cover'!$C$14</f>
        <v>£m 09/10</v>
      </c>
      <c r="D14" s="102">
        <f>D13-D12</f>
        <v>23.582367994700348</v>
      </c>
      <c r="E14" s="103">
        <f t="shared" ref="E14:M14" si="1">E13-E12</f>
        <v>26.055118959172574</v>
      </c>
      <c r="F14" s="103">
        <f t="shared" si="1"/>
        <v>18.79385911199256</v>
      </c>
      <c r="G14" s="103">
        <f t="shared" si="1"/>
        <v>15.442888842641565</v>
      </c>
      <c r="H14" s="103">
        <f t="shared" si="1"/>
        <v>-6.9843293567145395</v>
      </c>
      <c r="I14" s="103">
        <f t="shared" si="1"/>
        <v>-25.738700089985059</v>
      </c>
      <c r="J14" s="103">
        <f t="shared" si="1"/>
        <v>0.6676710573881337</v>
      </c>
      <c r="K14" s="103">
        <f t="shared" si="1"/>
        <v>-14.120757095423443</v>
      </c>
      <c r="L14" s="102">
        <f t="shared" si="1"/>
        <v>51.818876519195328</v>
      </c>
      <c r="M14" s="104">
        <f t="shared" si="1"/>
        <v>37.698119423771914</v>
      </c>
      <c r="N14" s="62"/>
      <c r="O14" s="1665"/>
      <c r="P14" s="1665"/>
      <c r="Q14" s="1665"/>
      <c r="R14"/>
      <c r="S14"/>
      <c r="T14"/>
    </row>
    <row r="15" spans="1:20">
      <c r="A15" s="35"/>
      <c r="B15" s="1089"/>
      <c r="C15" s="155"/>
      <c r="D15" s="58"/>
      <c r="E15" s="58"/>
      <c r="F15" s="58"/>
      <c r="G15" s="58"/>
      <c r="H15" s="58"/>
      <c r="I15" s="58"/>
      <c r="J15" s="58"/>
      <c r="K15" s="58"/>
      <c r="L15" s="58"/>
      <c r="M15" s="58"/>
      <c r="O15" s="63"/>
      <c r="P15" s="63"/>
      <c r="Q15" s="63"/>
      <c r="R15"/>
      <c r="S15"/>
      <c r="T15"/>
    </row>
    <row r="16" spans="1:20">
      <c r="A16" s="35"/>
      <c r="B16" s="1083" t="s">
        <v>177</v>
      </c>
      <c r="C16" s="136" t="s">
        <v>7</v>
      </c>
      <c r="D16" s="109">
        <f>1-INDEX(Data!$D$73:$D$100,MATCH('RFPR cover'!$C$5,Data!$B$73:$B$100,0),0)</f>
        <v>0.55640000000000001</v>
      </c>
      <c r="E16" s="110">
        <f>1-INDEX(Data!$D$73:$D$100,MATCH('RFPR cover'!$C$5,Data!$B$73:$B$100,0),0)</f>
        <v>0.55640000000000001</v>
      </c>
      <c r="F16" s="110">
        <f>1-INDEX(Data!$D$73:$D$100,MATCH('RFPR cover'!$C$5,Data!$B$73:$B$100,0),0)</f>
        <v>0.55640000000000001</v>
      </c>
      <c r="G16" s="110">
        <f>1-INDEX(Data!$D$73:$D$100,MATCH('RFPR cover'!$C$5,Data!$B$73:$B$100,0),0)</f>
        <v>0.55640000000000001</v>
      </c>
      <c r="H16" s="110">
        <f>1-INDEX(Data!$D$73:$D$100,MATCH('RFPR cover'!$C$5,Data!$B$73:$B$100,0),0)</f>
        <v>0.55640000000000001</v>
      </c>
      <c r="I16" s="110">
        <f>1-INDEX(Data!$D$73:$D$100,MATCH('RFPR cover'!$C$5,Data!$B$73:$B$100,0),0)</f>
        <v>0.55640000000000001</v>
      </c>
      <c r="J16" s="110">
        <f>1-INDEX(Data!$D$73:$D$100,MATCH('RFPR cover'!$C$5,Data!$B$73:$B$100,0),0)</f>
        <v>0.55640000000000001</v>
      </c>
      <c r="K16" s="111">
        <f>1-INDEX(Data!$D$73:$D$100,MATCH('RFPR cover'!$C$5,Data!$B$73:$B$100,0),0)</f>
        <v>0.55640000000000001</v>
      </c>
      <c r="L16" s="61"/>
      <c r="M16" s="61"/>
      <c r="O16"/>
      <c r="P16"/>
      <c r="Q16"/>
      <c r="R16"/>
      <c r="S16"/>
      <c r="T16"/>
    </row>
    <row r="17" spans="1:20">
      <c r="A17" s="35"/>
      <c r="B17" s="1083"/>
      <c r="O17"/>
      <c r="P17"/>
      <c r="Q17"/>
      <c r="R17"/>
      <c r="S17"/>
      <c r="T17"/>
    </row>
    <row r="18" spans="1:20">
      <c r="A18" s="35"/>
      <c r="B18" s="1090" t="s">
        <v>182</v>
      </c>
      <c r="C18" s="159" t="str">
        <f>'RFPR cover'!$C$14</f>
        <v>£m 09/10</v>
      </c>
      <c r="D18" s="95">
        <f>D14*D16</f>
        <v>13.121229552251274</v>
      </c>
      <c r="E18" s="96">
        <f t="shared" ref="E18:K18" si="2">E14*E16</f>
        <v>14.49706818888362</v>
      </c>
      <c r="F18" s="96">
        <f t="shared" si="2"/>
        <v>10.45690320991266</v>
      </c>
      <c r="G18" s="96">
        <f t="shared" si="2"/>
        <v>8.5924233520457669</v>
      </c>
      <c r="H18" s="96">
        <f t="shared" si="2"/>
        <v>-3.8860808540759697</v>
      </c>
      <c r="I18" s="96">
        <f t="shared" si="2"/>
        <v>-14.321012730067688</v>
      </c>
      <c r="J18" s="96">
        <f t="shared" si="2"/>
        <v>0.3714921763307576</v>
      </c>
      <c r="K18" s="96">
        <f t="shared" si="2"/>
        <v>-7.8567892478936034</v>
      </c>
      <c r="L18" s="95">
        <f>SUM(D18:INDEX(D18:K18,0,MATCH('RFPR cover'!$C$7,$D$6:$K$6,0)))</f>
        <v>28.832022895280421</v>
      </c>
      <c r="M18" s="97">
        <f>SUM(D18:K18)</f>
        <v>20.975233647386816</v>
      </c>
      <c r="O18"/>
      <c r="P18"/>
      <c r="Q18"/>
      <c r="R18"/>
      <c r="S18"/>
      <c r="T18"/>
    </row>
    <row r="19" spans="1:20">
      <c r="A19" s="35"/>
      <c r="B19" s="1090" t="s">
        <v>279</v>
      </c>
      <c r="C19" s="159" t="str">
        <f>'RFPR cover'!$C$14</f>
        <v>£m 09/10</v>
      </c>
      <c r="D19" s="92">
        <f>D14*(1-D16)</f>
        <v>10.461138442449075</v>
      </c>
      <c r="E19" s="93">
        <f t="shared" ref="E19:K19" si="3">E14*(1-E16)</f>
        <v>11.558050770288954</v>
      </c>
      <c r="F19" s="93">
        <f t="shared" si="3"/>
        <v>8.3369559020799002</v>
      </c>
      <c r="G19" s="93">
        <f t="shared" si="3"/>
        <v>6.8504654905957985</v>
      </c>
      <c r="H19" s="93">
        <f t="shared" si="3"/>
        <v>-3.0982485026385698</v>
      </c>
      <c r="I19" s="93">
        <f t="shared" si="3"/>
        <v>-11.417687359917371</v>
      </c>
      <c r="J19" s="93">
        <f t="shared" si="3"/>
        <v>0.29617888105737611</v>
      </c>
      <c r="K19" s="93">
        <f t="shared" si="3"/>
        <v>-6.2639678475298393</v>
      </c>
      <c r="L19" s="92">
        <f>SUM(D19:INDEX(D19:K19,0,MATCH('RFPR cover'!$C$7,$D$6:$K$6,0)))</f>
        <v>22.986853623915163</v>
      </c>
      <c r="M19" s="94">
        <f>SUM(D19:K19)</f>
        <v>16.722885776385326</v>
      </c>
      <c r="O19"/>
      <c r="P19"/>
      <c r="Q19"/>
      <c r="R19"/>
      <c r="S19"/>
      <c r="T19"/>
    </row>
    <row r="20" spans="1:20">
      <c r="A20" s="35"/>
      <c r="B20" s="1083"/>
      <c r="O20"/>
      <c r="P20"/>
      <c r="Q20"/>
      <c r="R20"/>
      <c r="S20"/>
      <c r="T20"/>
    </row>
    <row r="21" spans="1:20">
      <c r="A21" s="35"/>
      <c r="B21" s="1091" t="s">
        <v>181</v>
      </c>
      <c r="N21" s="62"/>
      <c r="O21"/>
      <c r="P21"/>
      <c r="Q21"/>
      <c r="R21"/>
      <c r="S21"/>
      <c r="T21"/>
    </row>
    <row r="22" spans="1:20">
      <c r="A22" s="268" t="s">
        <v>151</v>
      </c>
      <c r="B22" s="1081" t="s">
        <v>1044</v>
      </c>
      <c r="C22" s="155" t="str">
        <f>'RFPR cover'!$C$14</f>
        <v>£m 09/10</v>
      </c>
      <c r="D22" s="829">
        <v>30.422044649068823</v>
      </c>
      <c r="E22" s="829">
        <v>21.509949672305027</v>
      </c>
      <c r="F22" s="942">
        <v>-1.7979858759422882</v>
      </c>
      <c r="G22" s="942">
        <v>-12.948537136758631</v>
      </c>
      <c r="H22" s="829">
        <v>7.7830222155332365</v>
      </c>
      <c r="I22" s="829">
        <v>5.9249648579918244</v>
      </c>
      <c r="J22" s="942">
        <v>-21.122647296975771</v>
      </c>
      <c r="K22" s="942">
        <v>-26.735744923193977</v>
      </c>
      <c r="L22" s="932">
        <f>SUM(D22:INDEX(D22:K22,0,MATCH('RFPR cover'!$C$7,$D$6:$K$6,0)))</f>
        <v>29.770811085222221</v>
      </c>
      <c r="M22" s="933">
        <f t="shared" ref="M22:M26" si="4">SUM(D22:K22)</f>
        <v>3.0350661620282438</v>
      </c>
      <c r="N22" s="922" t="s">
        <v>1435</v>
      </c>
      <c r="O22"/>
      <c r="P22"/>
      <c r="Q22"/>
      <c r="R22"/>
      <c r="S22"/>
      <c r="T22"/>
    </row>
    <row r="23" spans="1:20">
      <c r="A23" s="268" t="s">
        <v>152</v>
      </c>
      <c r="B23" s="1081" t="s">
        <v>1045</v>
      </c>
      <c r="C23" s="155" t="str">
        <f>'RFPR cover'!$C$14</f>
        <v>£m 09/10</v>
      </c>
      <c r="D23" s="1607">
        <v>0</v>
      </c>
      <c r="E23" s="1607">
        <v>0</v>
      </c>
      <c r="F23" s="1607">
        <v>0</v>
      </c>
      <c r="G23" s="1607">
        <v>0</v>
      </c>
      <c r="H23" s="1607">
        <v>0</v>
      </c>
      <c r="I23" s="1473">
        <v>0</v>
      </c>
      <c r="J23" s="1473">
        <v>0</v>
      </c>
      <c r="K23" s="942">
        <v>-16.181885671863398</v>
      </c>
      <c r="L23" s="1590">
        <f>SUM(D23:INDEX(D23:K23,0,MATCH('RFPR cover'!$C$7,$D$6:$K$6,0)))</f>
        <v>0</v>
      </c>
      <c r="M23" s="937">
        <f t="shared" si="4"/>
        <v>-16.181885671863398</v>
      </c>
      <c r="N23" s="923" t="s">
        <v>1432</v>
      </c>
      <c r="O23"/>
      <c r="P23"/>
      <c r="Q23"/>
      <c r="R23"/>
      <c r="S23"/>
      <c r="T23"/>
    </row>
    <row r="24" spans="1:20">
      <c r="A24" s="268" t="s">
        <v>153</v>
      </c>
      <c r="B24" s="1081" t="s">
        <v>1046</v>
      </c>
      <c r="C24" s="155" t="str">
        <f>'RFPR cover'!$C$14</f>
        <v>£m 09/10</v>
      </c>
      <c r="D24" s="1607">
        <v>0</v>
      </c>
      <c r="E24" s="942">
        <v>-2.3340866036729002</v>
      </c>
      <c r="F24" s="942">
        <v>-16.608683700176002</v>
      </c>
      <c r="G24" s="942">
        <v>-50.457788576264697</v>
      </c>
      <c r="H24" s="942">
        <v>-67.907175089625397</v>
      </c>
      <c r="I24" s="942">
        <v>-67.48054637538533</v>
      </c>
      <c r="J24" s="942">
        <v>-46.807649535205705</v>
      </c>
      <c r="K24" s="942">
        <v>-45.325938795802742</v>
      </c>
      <c r="L24" s="936">
        <f>SUM(D24:INDEX(D24:K24,0,MATCH('RFPR cover'!$C$7,$D$6:$K$6,0)))</f>
        <v>-251.59592988033003</v>
      </c>
      <c r="M24" s="937">
        <f t="shared" si="4"/>
        <v>-296.92186867613276</v>
      </c>
      <c r="N24" s="923" t="s">
        <v>1433</v>
      </c>
      <c r="O24"/>
      <c r="P24"/>
      <c r="Q24"/>
      <c r="R24"/>
      <c r="S24" s="64"/>
      <c r="T24"/>
    </row>
    <row r="25" spans="1:20">
      <c r="A25" s="268" t="s">
        <v>167</v>
      </c>
      <c r="B25" s="1081" t="s">
        <v>1047</v>
      </c>
      <c r="C25" s="155" t="str">
        <f>'RFPR cover'!$C$14</f>
        <v>£m 09/10</v>
      </c>
      <c r="D25" s="942">
        <v>-13.1291394198453</v>
      </c>
      <c r="E25" s="942">
        <v>-9.9762755673746</v>
      </c>
      <c r="F25" s="829">
        <v>4.1190074914437949</v>
      </c>
      <c r="G25" s="829">
        <v>18.805637847128967</v>
      </c>
      <c r="H25" s="829">
        <v>33.053288346778437</v>
      </c>
      <c r="I25" s="942">
        <v>-3.1552992287657062</v>
      </c>
      <c r="J25" s="942">
        <v>-15.024610590667558</v>
      </c>
      <c r="K25" s="942">
        <v>-14.692608878698035</v>
      </c>
      <c r="L25" s="936">
        <f>SUM(D25:INDEX(D25:K25,0,MATCH('RFPR cover'!$C$7,$D$6:$K$6,0)))</f>
        <v>14.692608878698037</v>
      </c>
      <c r="M25" s="1591">
        <f t="shared" si="4"/>
        <v>0</v>
      </c>
      <c r="N25" s="923" t="s">
        <v>1434</v>
      </c>
      <c r="O25"/>
      <c r="P25"/>
      <c r="Q25"/>
      <c r="R25"/>
      <c r="S25"/>
      <c r="T25"/>
    </row>
    <row r="26" spans="1:20">
      <c r="A26" s="268" t="s">
        <v>168</v>
      </c>
      <c r="B26" s="1081" t="s">
        <v>241</v>
      </c>
      <c r="C26" s="155" t="str">
        <f>'RFPR cover'!$C$14</f>
        <v>£m 09/10</v>
      </c>
      <c r="D26" s="934"/>
      <c r="E26" s="935"/>
      <c r="F26" s="935"/>
      <c r="G26" s="935"/>
      <c r="H26" s="935"/>
      <c r="I26" s="935"/>
      <c r="J26" s="935"/>
      <c r="K26" s="935"/>
      <c r="L26" s="1590">
        <f>SUM(D26:INDEX(D26:K26,0,MATCH('RFPR cover'!$C$7,$D$6:$K$6,0)))</f>
        <v>0</v>
      </c>
      <c r="M26" s="1591">
        <f t="shared" si="4"/>
        <v>0</v>
      </c>
      <c r="N26" s="923"/>
      <c r="O26"/>
      <c r="P26"/>
      <c r="Q26"/>
      <c r="R26"/>
      <c r="S26"/>
      <c r="T26"/>
    </row>
    <row r="27" spans="1:20">
      <c r="A27" s="268" t="s">
        <v>169</v>
      </c>
      <c r="B27" s="1081" t="s">
        <v>241</v>
      </c>
      <c r="C27" s="155" t="str">
        <f>'RFPR cover'!$C$14</f>
        <v>£m 09/10</v>
      </c>
      <c r="D27" s="938"/>
      <c r="E27" s="939"/>
      <c r="F27" s="939"/>
      <c r="G27" s="939"/>
      <c r="H27" s="939"/>
      <c r="I27" s="939"/>
      <c r="J27" s="939"/>
      <c r="K27" s="939"/>
      <c r="L27" s="1590">
        <f>SUM(D27:INDEX(D27:K27,0,MATCH('RFPR cover'!$C$7,$D$6:$K$6,0)))</f>
        <v>0</v>
      </c>
      <c r="M27" s="1591">
        <f t="shared" ref="M27" si="5">SUM(D27:K27)</f>
        <v>0</v>
      </c>
      <c r="N27" s="924"/>
      <c r="O27"/>
      <c r="P27"/>
      <c r="Q27"/>
      <c r="R27"/>
      <c r="S27"/>
      <c r="T27"/>
    </row>
    <row r="28" spans="1:20">
      <c r="A28" s="35"/>
      <c r="B28" s="1091" t="s">
        <v>189</v>
      </c>
      <c r="C28" s="155" t="str">
        <f>'RFPR cover'!$C$14</f>
        <v>£m 09/10</v>
      </c>
      <c r="D28" s="102">
        <f>SUM(D22:D27)</f>
        <v>17.292905229223521</v>
      </c>
      <c r="E28" s="103">
        <f t="shared" ref="E28:K28" si="6">SUM(E22:E27)</f>
        <v>9.1995875012575254</v>
      </c>
      <c r="F28" s="103">
        <f t="shared" si="6"/>
        <v>-14.287662084674494</v>
      </c>
      <c r="G28" s="103">
        <f t="shared" si="6"/>
        <v>-44.600687865894358</v>
      </c>
      <c r="H28" s="103">
        <f t="shared" si="6"/>
        <v>-27.070864527313724</v>
      </c>
      <c r="I28" s="103">
        <f t="shared" si="6"/>
        <v>-64.710880746159205</v>
      </c>
      <c r="J28" s="103">
        <f t="shared" si="6"/>
        <v>-82.954907422849047</v>
      </c>
      <c r="K28" s="103">
        <f t="shared" si="6"/>
        <v>-102.93617826955816</v>
      </c>
      <c r="L28" s="102">
        <f>SUM(D28:INDEX(D28:K28,0,MATCH('RFPR cover'!$C$7,$D$6:$K$6,0)))</f>
        <v>-207.13250991640979</v>
      </c>
      <c r="M28" s="104">
        <f>SUM(D28:K28)</f>
        <v>-310.06868818596797</v>
      </c>
      <c r="N28" s="62"/>
    </row>
    <row r="29" spans="1:20">
      <c r="A29" s="35"/>
      <c r="B29" s="1083"/>
    </row>
    <row r="30" spans="1:20">
      <c r="A30" s="35"/>
      <c r="B30" s="1090" t="s">
        <v>197</v>
      </c>
      <c r="C30" s="159" t="str">
        <f>'RFPR cover'!$C$14</f>
        <v>£m 09/10</v>
      </c>
      <c r="D30" s="95">
        <f t="shared" ref="D30:K30" si="7">D28*D16</f>
        <v>9.6217724695399678</v>
      </c>
      <c r="E30" s="96">
        <f t="shared" si="7"/>
        <v>5.1186504856996873</v>
      </c>
      <c r="F30" s="96">
        <f t="shared" si="7"/>
        <v>-7.9496551839128884</v>
      </c>
      <c r="G30" s="96">
        <f t="shared" si="7"/>
        <v>-24.815822728583623</v>
      </c>
      <c r="H30" s="96">
        <f t="shared" si="7"/>
        <v>-15.062229022997355</v>
      </c>
      <c r="I30" s="96">
        <f t="shared" si="7"/>
        <v>-36.005134047162983</v>
      </c>
      <c r="J30" s="96">
        <f t="shared" si="7"/>
        <v>-46.15611049007321</v>
      </c>
      <c r="K30" s="96">
        <f t="shared" si="7"/>
        <v>-57.273689589182155</v>
      </c>
      <c r="L30" s="95">
        <f>SUM(D30:INDEX(D30:K30,0,MATCH('RFPR cover'!$C$7,$D$6:$K$6,0)))</f>
        <v>-115.2485285174904</v>
      </c>
      <c r="M30" s="97">
        <f>SUM(D30:K30)</f>
        <v>-172.52221810667254</v>
      </c>
    </row>
    <row r="31" spans="1:20">
      <c r="A31" s="35"/>
      <c r="B31" s="1090" t="s">
        <v>567</v>
      </c>
      <c r="C31" s="159" t="str">
        <f>'RFPR cover'!$C$14</f>
        <v>£m 09/10</v>
      </c>
      <c r="D31" s="92">
        <f t="shared" ref="D31:K31" si="8">D28*(1-D16)</f>
        <v>7.6711327596835543</v>
      </c>
      <c r="E31" s="93">
        <f t="shared" si="8"/>
        <v>4.0809370155578382</v>
      </c>
      <c r="F31" s="93">
        <f t="shared" si="8"/>
        <v>-6.3380069007616058</v>
      </c>
      <c r="G31" s="93">
        <f t="shared" si="8"/>
        <v>-19.784865137310735</v>
      </c>
      <c r="H31" s="93">
        <f t="shared" si="8"/>
        <v>-12.008635504316368</v>
      </c>
      <c r="I31" s="93">
        <f t="shared" si="8"/>
        <v>-28.705746698996222</v>
      </c>
      <c r="J31" s="93">
        <f t="shared" si="8"/>
        <v>-36.798796932775836</v>
      </c>
      <c r="K31" s="93">
        <f t="shared" si="8"/>
        <v>-45.662488680376001</v>
      </c>
      <c r="L31" s="92">
        <f>SUM(D31:INDEX(D31:K31,0,MATCH('RFPR cover'!$C$7,$D$6:$K$6,0)))</f>
        <v>-91.883981398919374</v>
      </c>
      <c r="M31" s="94">
        <f>SUM(D31:K31)</f>
        <v>-137.54647007929537</v>
      </c>
    </row>
    <row r="32" spans="1:20">
      <c r="A32" s="35"/>
      <c r="B32" s="1083"/>
    </row>
    <row r="33" spans="1:20">
      <c r="A33" s="35"/>
      <c r="B33" s="1091" t="s">
        <v>180</v>
      </c>
    </row>
    <row r="34" spans="1:20">
      <c r="A34" s="35"/>
      <c r="B34" s="1083" t="s">
        <v>179</v>
      </c>
      <c r="C34" s="155" t="str">
        <f>'RFPR cover'!$C$14</f>
        <v>£m 09/10</v>
      </c>
      <c r="D34" s="95">
        <f>D18+D30</f>
        <v>22.743002021791241</v>
      </c>
      <c r="E34" s="96">
        <f t="shared" ref="E34:K34" si="9">E18+E30</f>
        <v>19.615718674583306</v>
      </c>
      <c r="F34" s="96">
        <f t="shared" si="9"/>
        <v>2.5072480259997718</v>
      </c>
      <c r="G34" s="96">
        <f t="shared" si="9"/>
        <v>-16.223399376537856</v>
      </c>
      <c r="H34" s="96">
        <f t="shared" si="9"/>
        <v>-18.948309877073324</v>
      </c>
      <c r="I34" s="96">
        <f t="shared" si="9"/>
        <v>-50.326146777230669</v>
      </c>
      <c r="J34" s="96">
        <f t="shared" si="9"/>
        <v>-45.784618313742456</v>
      </c>
      <c r="K34" s="96">
        <f t="shared" si="9"/>
        <v>-65.130478837075756</v>
      </c>
      <c r="L34" s="95">
        <f>SUM(D34:INDEX(D34:K34,0,MATCH('RFPR cover'!$C$7,$D$6:$K$6,0)))</f>
        <v>-86.416505622209982</v>
      </c>
      <c r="M34" s="97">
        <f>SUM(D34:K34)</f>
        <v>-151.54698445928574</v>
      </c>
    </row>
    <row r="35" spans="1:20">
      <c r="A35" s="35"/>
      <c r="B35" s="1083" t="s">
        <v>279</v>
      </c>
      <c r="C35" s="155" t="str">
        <f>'RFPR cover'!$C$14</f>
        <v>£m 09/10</v>
      </c>
      <c r="D35" s="98">
        <f>D19+D31</f>
        <v>18.132271202132628</v>
      </c>
      <c r="E35" s="99">
        <f t="shared" ref="E35:K35" si="10">E19+E31</f>
        <v>15.638987785846792</v>
      </c>
      <c r="F35" s="99">
        <f t="shared" si="10"/>
        <v>1.9989490013182944</v>
      </c>
      <c r="G35" s="99">
        <f t="shared" si="10"/>
        <v>-12.934399646714937</v>
      </c>
      <c r="H35" s="99">
        <f t="shared" si="10"/>
        <v>-15.106884006954939</v>
      </c>
      <c r="I35" s="99">
        <f t="shared" si="10"/>
        <v>-40.123434058913595</v>
      </c>
      <c r="J35" s="99">
        <f t="shared" si="10"/>
        <v>-36.502618051718457</v>
      </c>
      <c r="K35" s="99">
        <f t="shared" si="10"/>
        <v>-51.926456527905842</v>
      </c>
      <c r="L35" s="98">
        <f>SUM(D35:INDEX(D35:K35,0,MATCH('RFPR cover'!$C$7,$D$6:$K$6,0)))</f>
        <v>-68.897127775004208</v>
      </c>
      <c r="M35" s="100">
        <f>SUM(D35:K35)</f>
        <v>-120.82358430291005</v>
      </c>
    </row>
    <row r="36" spans="1:20">
      <c r="A36" s="35"/>
      <c r="B36" s="1091" t="s">
        <v>12</v>
      </c>
      <c r="C36" s="156" t="str">
        <f>'RFPR cover'!$C$14</f>
        <v>£m 09/10</v>
      </c>
      <c r="D36" s="139">
        <f>SUM(D34:D35)</f>
        <v>40.87527322392387</v>
      </c>
      <c r="E36" s="140">
        <f t="shared" ref="E36:K36" si="11">SUM(E34:E35)</f>
        <v>35.2547064604301</v>
      </c>
      <c r="F36" s="140">
        <f t="shared" si="11"/>
        <v>4.5061970273180663</v>
      </c>
      <c r="G36" s="140">
        <f t="shared" si="11"/>
        <v>-29.157799023252792</v>
      </c>
      <c r="H36" s="140">
        <f t="shared" si="11"/>
        <v>-34.055193884028263</v>
      </c>
      <c r="I36" s="140">
        <f t="shared" si="11"/>
        <v>-90.449580836144264</v>
      </c>
      <c r="J36" s="140">
        <f t="shared" si="11"/>
        <v>-82.287236365460913</v>
      </c>
      <c r="K36" s="140">
        <f t="shared" si="11"/>
        <v>-117.0569353649816</v>
      </c>
      <c r="L36" s="139">
        <f>SUM(D36:INDEX(D36:K36,0,MATCH('RFPR cover'!$C$7,$D$6:$K$6,0)))</f>
        <v>-155.31363339721418</v>
      </c>
      <c r="M36" s="141">
        <f>SUM(D36:K36)</f>
        <v>-272.37056876219577</v>
      </c>
    </row>
    <row r="37" spans="1:20">
      <c r="A37" s="35"/>
      <c r="B37" s="1083"/>
    </row>
    <row r="38" spans="1:20">
      <c r="A38" s="35"/>
      <c r="B38" s="1086" t="str">
        <f>Data!B51</f>
        <v>Uncertainty rate</v>
      </c>
      <c r="C38" s="150"/>
      <c r="D38" s="81"/>
      <c r="E38" s="81"/>
      <c r="F38" s="81"/>
      <c r="G38" s="81"/>
      <c r="H38" s="81"/>
      <c r="I38" s="81"/>
      <c r="J38" s="81"/>
      <c r="K38" s="81"/>
      <c r="L38" s="81"/>
      <c r="M38" s="81"/>
      <c r="N38" s="81"/>
    </row>
    <row r="39" spans="1:20" s="35" customFormat="1">
      <c r="B39" s="1084"/>
      <c r="C39" s="138"/>
      <c r="D39" s="319"/>
      <c r="E39" s="319"/>
      <c r="F39" s="319"/>
      <c r="G39" s="319"/>
      <c r="H39" s="319"/>
      <c r="I39" s="319"/>
      <c r="J39" s="319"/>
      <c r="K39" s="319"/>
      <c r="L39" s="319"/>
      <c r="M39" s="319"/>
      <c r="N39" s="319"/>
    </row>
    <row r="40" spans="1:20">
      <c r="A40" s="35"/>
      <c r="B40" s="304" t="s">
        <v>35</v>
      </c>
      <c r="C40" s="155" t="str">
        <f>'RFPR cover'!$C$14</f>
        <v>£m 09/10</v>
      </c>
      <c r="D40" s="942">
        <v>35.736471946473735</v>
      </c>
      <c r="E40" s="942">
        <v>27.370132994475149</v>
      </c>
      <c r="F40" s="942">
        <v>19.639519306426248</v>
      </c>
      <c r="G40" s="942">
        <v>34.711887797015528</v>
      </c>
      <c r="H40" s="942">
        <v>68.957576813572075</v>
      </c>
      <c r="I40" s="942">
        <v>59.183675107106197</v>
      </c>
      <c r="J40" s="942">
        <v>47.227145888000457</v>
      </c>
      <c r="K40" s="942">
        <v>21.468739033914776</v>
      </c>
      <c r="L40" s="983">
        <f>SUM(D40:INDEX(D40:K40,0,MATCH('RFPR cover'!$C$7,$D$6:$K$6,0)))</f>
        <v>292.82640985306938</v>
      </c>
      <c r="M40" s="984">
        <f>SUM(D40:K40)</f>
        <v>314.29514888698418</v>
      </c>
      <c r="N40" s="415"/>
      <c r="O40" s="62"/>
    </row>
    <row r="41" spans="1:20" ht="25.5">
      <c r="A41" s="35"/>
      <c r="B41" s="1088" t="s">
        <v>786</v>
      </c>
      <c r="C41" s="155" t="str">
        <f>'RFPR cover'!$C$14</f>
        <v>£m 09/10</v>
      </c>
      <c r="D41" s="942">
        <v>30.42204464906883</v>
      </c>
      <c r="E41" s="942">
        <v>21.509949672305048</v>
      </c>
      <c r="F41" s="942">
        <v>-1.7979858759423122</v>
      </c>
      <c r="G41" s="942">
        <v>-12.94853713675862</v>
      </c>
      <c r="H41" s="942">
        <v>7.7830222155331938</v>
      </c>
      <c r="I41" s="942">
        <v>5.9249648579918155</v>
      </c>
      <c r="J41" s="942">
        <v>-21.122647296975821</v>
      </c>
      <c r="K41" s="942">
        <v>-26.735744923193959</v>
      </c>
      <c r="L41" s="985">
        <f>SUM(D41:INDEX(D41:K41,0,MATCH('RFPR cover'!$C$7,$D$6:$K$6,0)))</f>
        <v>29.770811085222135</v>
      </c>
      <c r="M41" s="986">
        <f>SUM(D41:K41)</f>
        <v>3.0350661620281763</v>
      </c>
      <c r="N41" s="415"/>
      <c r="O41" s="62"/>
    </row>
    <row r="42" spans="1:20">
      <c r="A42" s="35"/>
      <c r="B42" s="1089" t="s">
        <v>194</v>
      </c>
      <c r="C42" s="155" t="str">
        <f>'RFPR cover'!$C$14</f>
        <v>£m 09/10</v>
      </c>
      <c r="D42" s="102">
        <f>D41-D40</f>
        <v>-5.3144272974049045</v>
      </c>
      <c r="E42" s="103">
        <f t="shared" ref="E42:M42" si="12">E41-E40</f>
        <v>-5.8601833221701014</v>
      </c>
      <c r="F42" s="103">
        <f t="shared" si="12"/>
        <v>-21.437505182368561</v>
      </c>
      <c r="G42" s="103">
        <f t="shared" si="12"/>
        <v>-47.660424933774152</v>
      </c>
      <c r="H42" s="103">
        <f t="shared" si="12"/>
        <v>-61.174554598038881</v>
      </c>
      <c r="I42" s="103">
        <f t="shared" si="12"/>
        <v>-53.25871024911438</v>
      </c>
      <c r="J42" s="103">
        <f t="shared" si="12"/>
        <v>-68.349793184976278</v>
      </c>
      <c r="K42" s="103">
        <f t="shared" si="12"/>
        <v>-48.204483957108735</v>
      </c>
      <c r="L42" s="418">
        <f t="shared" si="12"/>
        <v>-263.05559876784724</v>
      </c>
      <c r="M42" s="419">
        <f t="shared" si="12"/>
        <v>-311.26008272495602</v>
      </c>
      <c r="N42" s="416"/>
      <c r="O42" s="1665"/>
      <c r="P42" s="1665"/>
      <c r="Q42" s="1665"/>
      <c r="R42"/>
      <c r="S42"/>
      <c r="T42"/>
    </row>
    <row r="43" spans="1:20">
      <c r="A43" s="35"/>
      <c r="B43" s="1089"/>
      <c r="C43" s="155"/>
      <c r="D43" s="58"/>
      <c r="E43" s="58"/>
      <c r="F43" s="58"/>
      <c r="G43" s="58"/>
      <c r="H43" s="58"/>
      <c r="I43" s="58"/>
      <c r="J43" s="58"/>
      <c r="K43" s="58"/>
      <c r="L43" s="58"/>
      <c r="M43" s="58"/>
      <c r="N43" s="412"/>
      <c r="O43" s="63"/>
      <c r="P43" s="63"/>
      <c r="Q43" s="63"/>
      <c r="R43"/>
      <c r="S43"/>
      <c r="T43"/>
    </row>
    <row r="44" spans="1:20">
      <c r="A44" s="35"/>
      <c r="B44" s="1083" t="s">
        <v>177</v>
      </c>
      <c r="C44" s="136" t="s">
        <v>7</v>
      </c>
      <c r="D44" s="109">
        <f>1-INDEX(Data!$D$73:$D$100,MATCH('RFPR cover'!$C$5,Data!$B$73:$B$100,0),0)</f>
        <v>0.55640000000000001</v>
      </c>
      <c r="E44" s="110">
        <f>1-INDEX(Data!$D$73:$D$100,MATCH('RFPR cover'!$C$5,Data!$B$73:$B$100,0),0)</f>
        <v>0.55640000000000001</v>
      </c>
      <c r="F44" s="110">
        <f>1-INDEX(Data!$D$73:$D$100,MATCH('RFPR cover'!$C$5,Data!$B$73:$B$100,0),0)</f>
        <v>0.55640000000000001</v>
      </c>
      <c r="G44" s="110">
        <f>1-INDEX(Data!$D$73:$D$100,MATCH('RFPR cover'!$C$5,Data!$B$73:$B$100,0),0)</f>
        <v>0.55640000000000001</v>
      </c>
      <c r="H44" s="110">
        <f>1-INDEX(Data!$D$73:$D$100,MATCH('RFPR cover'!$C$5,Data!$B$73:$B$100,0),0)</f>
        <v>0.55640000000000001</v>
      </c>
      <c r="I44" s="110">
        <f>1-INDEX(Data!$D$73:$D$100,MATCH('RFPR cover'!$C$5,Data!$B$73:$B$100,0),0)</f>
        <v>0.55640000000000001</v>
      </c>
      <c r="J44" s="110">
        <f>1-INDEX(Data!$D$73:$D$100,MATCH('RFPR cover'!$C$5,Data!$B$73:$B$100,0),0)</f>
        <v>0.55640000000000001</v>
      </c>
      <c r="K44" s="111">
        <f>1-INDEX(Data!$D$73:$D$100,MATCH('RFPR cover'!$C$5,Data!$B$73:$B$100,0),0)</f>
        <v>0.55640000000000001</v>
      </c>
      <c r="L44" s="61"/>
      <c r="M44" s="61"/>
      <c r="N44" s="413"/>
      <c r="O44"/>
      <c r="P44"/>
      <c r="Q44"/>
      <c r="R44"/>
      <c r="S44"/>
      <c r="T44"/>
    </row>
    <row r="45" spans="1:20">
      <c r="A45" s="35"/>
      <c r="B45" s="1083"/>
      <c r="N45" s="414"/>
      <c r="O45"/>
      <c r="P45"/>
      <c r="Q45"/>
      <c r="R45"/>
      <c r="S45"/>
      <c r="T45"/>
    </row>
    <row r="46" spans="1:20">
      <c r="A46" s="35"/>
      <c r="B46" s="1090" t="s">
        <v>182</v>
      </c>
      <c r="C46" s="159" t="str">
        <f>'RFPR cover'!$C$14</f>
        <v>£m 09/10</v>
      </c>
      <c r="D46" s="95">
        <f>D42*D44</f>
        <v>-2.9569473482760888</v>
      </c>
      <c r="E46" s="96">
        <f t="shared" ref="E46:K46" si="13">E42*E44</f>
        <v>-3.2606060004554442</v>
      </c>
      <c r="F46" s="96">
        <f t="shared" si="13"/>
        <v>-11.927827883469867</v>
      </c>
      <c r="G46" s="96">
        <f t="shared" si="13"/>
        <v>-26.518260433151937</v>
      </c>
      <c r="H46" s="96">
        <f t="shared" si="13"/>
        <v>-34.037522178348837</v>
      </c>
      <c r="I46" s="96">
        <f t="shared" si="13"/>
        <v>-29.63314638260724</v>
      </c>
      <c r="J46" s="96">
        <f t="shared" si="13"/>
        <v>-38.029824928120803</v>
      </c>
      <c r="K46" s="96">
        <f t="shared" si="13"/>
        <v>-26.820974873735299</v>
      </c>
      <c r="L46" s="420">
        <f>SUM(D46:INDEX(D46:K46,0,MATCH('RFPR cover'!$C$7,$D$6:$K$6,0)))</f>
        <v>-146.36413515443022</v>
      </c>
      <c r="M46" s="925">
        <f>SUM(D46:K46)</f>
        <v>-173.18511002816552</v>
      </c>
      <c r="N46" s="416"/>
      <c r="O46"/>
      <c r="P46"/>
      <c r="Q46"/>
      <c r="R46"/>
      <c r="S46"/>
      <c r="T46"/>
    </row>
    <row r="47" spans="1:20">
      <c r="A47" s="35"/>
      <c r="B47" s="1090" t="s">
        <v>279</v>
      </c>
      <c r="C47" s="159" t="str">
        <f>'RFPR cover'!$C$14</f>
        <v>£m 09/10</v>
      </c>
      <c r="D47" s="927">
        <f>D42*(1-D44)</f>
        <v>-2.3574799491288156</v>
      </c>
      <c r="E47" s="928">
        <f t="shared" ref="E47:K47" si="14">E42*(1-E44)</f>
        <v>-2.5995773217146572</v>
      </c>
      <c r="F47" s="928">
        <f t="shared" si="14"/>
        <v>-9.5096772988986942</v>
      </c>
      <c r="G47" s="928">
        <f t="shared" si="14"/>
        <v>-21.142164500622215</v>
      </c>
      <c r="H47" s="928">
        <f t="shared" si="14"/>
        <v>-27.137032419690048</v>
      </c>
      <c r="I47" s="928">
        <f t="shared" si="14"/>
        <v>-23.625563866507139</v>
      </c>
      <c r="J47" s="928">
        <f t="shared" si="14"/>
        <v>-30.319968256855475</v>
      </c>
      <c r="K47" s="928">
        <f t="shared" si="14"/>
        <v>-21.383509083373436</v>
      </c>
      <c r="L47" s="929">
        <f>SUM(D47:INDEX(D47:K47,0,MATCH('RFPR cover'!$C$7,$D$6:$K$6,0)))</f>
        <v>-116.69146361341704</v>
      </c>
      <c r="M47" s="930">
        <f>SUM(D47:K47)</f>
        <v>-138.07497269679047</v>
      </c>
      <c r="N47" s="416"/>
      <c r="O47"/>
      <c r="P47"/>
      <c r="Q47"/>
      <c r="R47"/>
      <c r="S47"/>
      <c r="T47"/>
    </row>
    <row r="48" spans="1:20">
      <c r="A48" s="35"/>
      <c r="B48" s="1083"/>
      <c r="N48" s="414"/>
      <c r="O48"/>
      <c r="P48"/>
      <c r="Q48"/>
      <c r="R48"/>
      <c r="S48"/>
      <c r="T48"/>
    </row>
    <row r="49" spans="1:20">
      <c r="A49" s="35"/>
      <c r="B49" s="1091" t="s">
        <v>181</v>
      </c>
      <c r="N49" s="414"/>
      <c r="O49"/>
      <c r="P49"/>
      <c r="Q49"/>
      <c r="R49"/>
      <c r="S49"/>
      <c r="T49"/>
    </row>
    <row r="50" spans="1:20">
      <c r="A50" s="268" t="s">
        <v>151</v>
      </c>
      <c r="B50" s="1081" t="s">
        <v>1044</v>
      </c>
      <c r="C50" s="155" t="str">
        <f>'RFPR cover'!$C$14</f>
        <v>£m 09/10</v>
      </c>
      <c r="D50" s="942">
        <v>-30.223201555116727</v>
      </c>
      <c r="E50" s="942">
        <v>-20.088986801870579</v>
      </c>
      <c r="F50" s="942">
        <v>4.4276766872056319</v>
      </c>
      <c r="G50" s="942">
        <v>12.250305168336025</v>
      </c>
      <c r="H50" s="942">
        <v>-7.5438252819077762</v>
      </c>
      <c r="I50" s="942">
        <v>-12.1766306335244</v>
      </c>
      <c r="J50" s="942">
        <v>18.126072712490913</v>
      </c>
      <c r="K50" s="942">
        <v>34.734879209266936</v>
      </c>
      <c r="L50" s="987">
        <f>SUM(D50:INDEX(D50:K50,0,MATCH('RFPR cover'!$C$7,$D$6:$K$6,0)))</f>
        <v>-35.22858970438692</v>
      </c>
      <c r="M50" s="988">
        <f t="shared" ref="M50:M56" si="15">SUM(D50:K50)</f>
        <v>-0.49371049511998422</v>
      </c>
      <c r="N50" s="922" t="s">
        <v>1435</v>
      </c>
      <c r="O50"/>
      <c r="P50"/>
      <c r="Q50"/>
      <c r="R50"/>
      <c r="S50"/>
      <c r="T50"/>
    </row>
    <row r="51" spans="1:20">
      <c r="A51" s="268" t="s">
        <v>152</v>
      </c>
      <c r="B51" s="1081" t="s">
        <v>1045</v>
      </c>
      <c r="C51" s="155" t="str">
        <f>'RFPR cover'!$C$14</f>
        <v>£m 09/10</v>
      </c>
      <c r="D51" s="1607">
        <v>0</v>
      </c>
      <c r="E51" s="1607">
        <v>0</v>
      </c>
      <c r="F51" s="1607">
        <v>0</v>
      </c>
      <c r="G51" s="1607">
        <v>0</v>
      </c>
      <c r="H51" s="1607">
        <v>0</v>
      </c>
      <c r="I51" s="1607">
        <v>0</v>
      </c>
      <c r="J51" s="1607">
        <v>0</v>
      </c>
      <c r="K51" s="1607">
        <v>0</v>
      </c>
      <c r="L51" s="1619">
        <f>SUM(D51:INDEX(D51:K51,0,MATCH('RFPR cover'!$C$7,$D$6:$K$6,0)))</f>
        <v>0</v>
      </c>
      <c r="M51" s="1620">
        <f t="shared" si="15"/>
        <v>0</v>
      </c>
      <c r="N51" s="923" t="s">
        <v>1432</v>
      </c>
      <c r="O51"/>
      <c r="P51"/>
      <c r="Q51"/>
      <c r="R51"/>
      <c r="S51"/>
      <c r="T51"/>
    </row>
    <row r="52" spans="1:20">
      <c r="A52" s="268" t="s">
        <v>153</v>
      </c>
      <c r="B52" s="1081" t="s">
        <v>1046</v>
      </c>
      <c r="C52" s="155" t="str">
        <f>'RFPR cover'!$C$14</f>
        <v>£m 09/10</v>
      </c>
      <c r="D52" s="1607">
        <v>0</v>
      </c>
      <c r="E52" s="942">
        <v>2.3340866036729002</v>
      </c>
      <c r="F52" s="942">
        <v>16.608683700176002</v>
      </c>
      <c r="G52" s="942">
        <v>50.457788576264697</v>
      </c>
      <c r="H52" s="942">
        <v>67.907175089625397</v>
      </c>
      <c r="I52" s="942">
        <v>67.48054637538533</v>
      </c>
      <c r="J52" s="942">
        <v>46.807649535205705</v>
      </c>
      <c r="K52" s="942">
        <v>45.325938795802742</v>
      </c>
      <c r="L52" s="987">
        <f>SUM(D52:INDEX(D52:K52,0,MATCH('RFPR cover'!$C$7,$D$6:$K$6,0)))</f>
        <v>251.59592988033003</v>
      </c>
      <c r="M52" s="988">
        <f t="shared" si="15"/>
        <v>296.92186867613276</v>
      </c>
      <c r="N52" s="923" t="s">
        <v>1433</v>
      </c>
      <c r="O52"/>
      <c r="P52"/>
      <c r="Q52"/>
      <c r="R52"/>
      <c r="S52" s="64"/>
      <c r="T52"/>
    </row>
    <row r="53" spans="1:20">
      <c r="A53" s="268" t="s">
        <v>167</v>
      </c>
      <c r="B53" s="1081" t="s">
        <v>1047</v>
      </c>
      <c r="C53" s="155" t="str">
        <f>'RFPR cover'!$C$14</f>
        <v>£m 09/10</v>
      </c>
      <c r="D53" s="942">
        <v>11.405756600222228</v>
      </c>
      <c r="E53" s="942">
        <v>-6.2179248965414935</v>
      </c>
      <c r="F53" s="942">
        <v>-5.983699433378832</v>
      </c>
      <c r="G53" s="942">
        <v>-25.32230541241908</v>
      </c>
      <c r="H53" s="942">
        <v>0.98617138787248138</v>
      </c>
      <c r="I53" s="942">
        <v>16.814315344672309</v>
      </c>
      <c r="J53" s="942">
        <v>5.3248440607709515</v>
      </c>
      <c r="K53" s="942">
        <v>2.9928423488014282</v>
      </c>
      <c r="L53" s="987">
        <f>SUM(D53:INDEX(D53:K53,0,MATCH('RFPR cover'!$C$7,$D$6:$K$6,0)))</f>
        <v>-2.9928423488014371</v>
      </c>
      <c r="M53" s="988">
        <f t="shared" si="15"/>
        <v>-8.8817841970012523E-15</v>
      </c>
      <c r="N53" s="923" t="s">
        <v>1434</v>
      </c>
      <c r="O53"/>
      <c r="P53"/>
      <c r="Q53"/>
      <c r="R53"/>
      <c r="S53"/>
      <c r="T53"/>
    </row>
    <row r="54" spans="1:20">
      <c r="A54" s="268" t="s">
        <v>168</v>
      </c>
      <c r="B54" s="1081" t="s">
        <v>241</v>
      </c>
      <c r="C54" s="155" t="str">
        <f>'RFPR cover'!$C$14</f>
        <v>£m 09/10</v>
      </c>
      <c r="D54" s="934"/>
      <c r="E54" s="935"/>
      <c r="F54" s="935"/>
      <c r="G54" s="935"/>
      <c r="H54" s="935"/>
      <c r="I54" s="935"/>
      <c r="J54" s="935"/>
      <c r="K54" s="935"/>
      <c r="L54" s="1590">
        <f>SUM(D54:INDEX(D54:K54,0,MATCH('RFPR cover'!$C$7,$D$6:$K$6,0)))</f>
        <v>0</v>
      </c>
      <c r="M54" s="1591">
        <f t="shared" si="15"/>
        <v>0</v>
      </c>
      <c r="N54" s="923"/>
      <c r="O54"/>
      <c r="P54"/>
      <c r="Q54"/>
      <c r="R54"/>
      <c r="S54"/>
      <c r="T54"/>
    </row>
    <row r="55" spans="1:20">
      <c r="A55" s="268" t="s">
        <v>169</v>
      </c>
      <c r="B55" s="1081" t="s">
        <v>241</v>
      </c>
      <c r="C55" s="155" t="str">
        <f>'RFPR cover'!$C$14</f>
        <v>£m 09/10</v>
      </c>
      <c r="D55" s="938"/>
      <c r="E55" s="939"/>
      <c r="F55" s="939"/>
      <c r="G55" s="939"/>
      <c r="H55" s="939"/>
      <c r="I55" s="939"/>
      <c r="J55" s="939"/>
      <c r="K55" s="939"/>
      <c r="L55" s="1590">
        <f>SUM(D55:INDEX(D55:K55,0,MATCH('RFPR cover'!$C$7,$D$6:$K$6,0)))</f>
        <v>0</v>
      </c>
      <c r="M55" s="1591">
        <f t="shared" si="15"/>
        <v>0</v>
      </c>
      <c r="N55" s="924"/>
      <c r="O55"/>
      <c r="P55"/>
      <c r="Q55"/>
      <c r="R55"/>
      <c r="S55"/>
      <c r="T55"/>
    </row>
    <row r="56" spans="1:20">
      <c r="A56" s="35"/>
      <c r="B56" s="1091" t="s">
        <v>189</v>
      </c>
      <c r="C56" s="155" t="str">
        <f>'RFPR cover'!$C$14</f>
        <v>£m 09/10</v>
      </c>
      <c r="D56" s="102">
        <f>SUM(D50:D55)</f>
        <v>-18.817444954894498</v>
      </c>
      <c r="E56" s="103">
        <f t="shared" ref="E56:K56" si="16">SUM(E50:E55)</f>
        <v>-23.972825094739171</v>
      </c>
      <c r="F56" s="103">
        <f t="shared" si="16"/>
        <v>15.052660954002803</v>
      </c>
      <c r="G56" s="103">
        <f t="shared" si="16"/>
        <v>37.385788332181647</v>
      </c>
      <c r="H56" s="103">
        <f t="shared" si="16"/>
        <v>61.3495211955901</v>
      </c>
      <c r="I56" s="103">
        <f t="shared" si="16"/>
        <v>72.118231086533243</v>
      </c>
      <c r="J56" s="103">
        <f t="shared" si="16"/>
        <v>70.258566308467579</v>
      </c>
      <c r="K56" s="103">
        <f t="shared" si="16"/>
        <v>83.053660353871109</v>
      </c>
      <c r="L56" s="418">
        <f>SUM(D56:INDEX(D56:K56,0,MATCH('RFPR cover'!$C$7,$D$6:$K$6,0)))</f>
        <v>213.37449782714171</v>
      </c>
      <c r="M56" s="419">
        <f t="shared" si="15"/>
        <v>296.4281581810128</v>
      </c>
      <c r="N56" s="416"/>
    </row>
    <row r="57" spans="1:20">
      <c r="A57" s="35"/>
      <c r="B57" s="1083"/>
      <c r="N57" s="414"/>
    </row>
    <row r="58" spans="1:20">
      <c r="A58" s="35"/>
      <c r="B58" s="1090" t="s">
        <v>197</v>
      </c>
      <c r="C58" s="159" t="str">
        <f>'RFPR cover'!$C$14</f>
        <v>£m 09/10</v>
      </c>
      <c r="D58" s="95">
        <f t="shared" ref="D58:K58" si="17">D56*D44</f>
        <v>-10.470026372903298</v>
      </c>
      <c r="E58" s="96">
        <f t="shared" si="17"/>
        <v>-13.338479882712875</v>
      </c>
      <c r="F58" s="96">
        <f t="shared" si="17"/>
        <v>8.3753005548071595</v>
      </c>
      <c r="G58" s="96">
        <f t="shared" si="17"/>
        <v>20.801452628025867</v>
      </c>
      <c r="H58" s="96">
        <f t="shared" si="17"/>
        <v>34.134873593226331</v>
      </c>
      <c r="I58" s="96">
        <f t="shared" si="17"/>
        <v>40.126583776547093</v>
      </c>
      <c r="J58" s="96">
        <f t="shared" si="17"/>
        <v>39.091866294031362</v>
      </c>
      <c r="K58" s="96">
        <f t="shared" si="17"/>
        <v>46.211056620893885</v>
      </c>
      <c r="L58" s="420">
        <f>SUM(D58:INDEX(D58:K58,0,MATCH('RFPR cover'!$C$7,$D$6:$K$6,0)))</f>
        <v>118.72157059102163</v>
      </c>
      <c r="M58" s="925">
        <f>SUM(D58:K58)</f>
        <v>164.93262721191553</v>
      </c>
      <c r="N58" s="416"/>
    </row>
    <row r="59" spans="1:20">
      <c r="A59" s="35"/>
      <c r="B59" s="1090" t="s">
        <v>567</v>
      </c>
      <c r="C59" s="159" t="str">
        <f>'RFPR cover'!$C$14</f>
        <v>£m 09/10</v>
      </c>
      <c r="D59" s="92">
        <f t="shared" ref="D59:K59" si="18">D56*(1-D44)</f>
        <v>-8.3474185819911995</v>
      </c>
      <c r="E59" s="93">
        <f t="shared" si="18"/>
        <v>-10.634345212026297</v>
      </c>
      <c r="F59" s="93">
        <f t="shared" si="18"/>
        <v>6.6773603991956438</v>
      </c>
      <c r="G59" s="93">
        <f t="shared" si="18"/>
        <v>16.58433570415578</v>
      </c>
      <c r="H59" s="93">
        <f t="shared" si="18"/>
        <v>27.214647602363769</v>
      </c>
      <c r="I59" s="93">
        <f t="shared" si="18"/>
        <v>31.991647309986146</v>
      </c>
      <c r="J59" s="93">
        <f t="shared" si="18"/>
        <v>31.166700014436216</v>
      </c>
      <c r="K59" s="93">
        <f t="shared" si="18"/>
        <v>36.842603732977224</v>
      </c>
      <c r="L59" s="421">
        <f>SUM(D59:INDEX(D59:K59,0,MATCH('RFPR cover'!$C$7,$D$6:$K$6,0)))</f>
        <v>94.652927236120064</v>
      </c>
      <c r="M59" s="926">
        <f>SUM(D59:K59)</f>
        <v>131.49553096909727</v>
      </c>
      <c r="N59" s="416"/>
    </row>
    <row r="60" spans="1:20">
      <c r="A60" s="35"/>
      <c r="B60" s="1083"/>
      <c r="N60" s="414"/>
    </row>
    <row r="61" spans="1:20">
      <c r="A61" s="35"/>
      <c r="B61" s="1091" t="s">
        <v>180</v>
      </c>
      <c r="N61" s="414"/>
    </row>
    <row r="62" spans="1:20">
      <c r="A62" s="35"/>
      <c r="B62" s="1083" t="s">
        <v>179</v>
      </c>
      <c r="C62" s="155" t="str">
        <f>'RFPR cover'!$C$14</f>
        <v>£m 09/10</v>
      </c>
      <c r="D62" s="95">
        <f>D46+D58</f>
        <v>-13.426973721179387</v>
      </c>
      <c r="E62" s="96">
        <f t="shared" ref="E62:K62" si="19">E46+E58</f>
        <v>-16.599085883168318</v>
      </c>
      <c r="F62" s="96">
        <f t="shared" si="19"/>
        <v>-3.5525273286627073</v>
      </c>
      <c r="G62" s="96">
        <f t="shared" si="19"/>
        <v>-5.71680780512607</v>
      </c>
      <c r="H62" s="96">
        <f t="shared" si="19"/>
        <v>9.735141487749388E-2</v>
      </c>
      <c r="I62" s="96">
        <f t="shared" si="19"/>
        <v>10.493437393939853</v>
      </c>
      <c r="J62" s="96">
        <f t="shared" si="19"/>
        <v>1.0620413659105594</v>
      </c>
      <c r="K62" s="96">
        <f t="shared" si="19"/>
        <v>19.390081747158586</v>
      </c>
      <c r="L62" s="420">
        <f>SUM(D62:INDEX(D62:K62,0,MATCH('RFPR cover'!$C$7,$D$6:$K$6,0)))</f>
        <v>-27.642564563408573</v>
      </c>
      <c r="M62" s="925">
        <f>SUM(D62:K62)</f>
        <v>-8.2524828162499873</v>
      </c>
      <c r="N62" s="416"/>
    </row>
    <row r="63" spans="1:20">
      <c r="A63" s="35"/>
      <c r="B63" s="1083" t="s">
        <v>279</v>
      </c>
      <c r="C63" s="155" t="str">
        <f>'RFPR cover'!$C$14</f>
        <v>£m 09/10</v>
      </c>
      <c r="D63" s="98">
        <f>D47+D59</f>
        <v>-10.704898531120016</v>
      </c>
      <c r="E63" s="99">
        <f t="shared" ref="E63:K63" si="20">E47+E59</f>
        <v>-13.233922533740953</v>
      </c>
      <c r="F63" s="99">
        <f t="shared" si="20"/>
        <v>-2.8323168997030503</v>
      </c>
      <c r="G63" s="99">
        <f t="shared" si="20"/>
        <v>-4.5578287964664348</v>
      </c>
      <c r="H63" s="99">
        <f t="shared" si="20"/>
        <v>7.761518267372125E-2</v>
      </c>
      <c r="I63" s="99">
        <f t="shared" si="20"/>
        <v>8.3660834434790061</v>
      </c>
      <c r="J63" s="99">
        <f t="shared" si="20"/>
        <v>0.84673175758074137</v>
      </c>
      <c r="K63" s="99">
        <f t="shared" si="20"/>
        <v>15.459094649603788</v>
      </c>
      <c r="L63" s="422">
        <f>SUM(D63:INDEX(D63:K63,0,MATCH('RFPR cover'!$C$7,$D$6:$K$6,0)))</f>
        <v>-22.038536377296985</v>
      </c>
      <c r="M63" s="926">
        <f>SUM(D63:K63)</f>
        <v>-6.5794417276931974</v>
      </c>
      <c r="N63" s="416"/>
    </row>
    <row r="64" spans="1:20">
      <c r="A64" s="35"/>
      <c r="B64" s="1091" t="s">
        <v>12</v>
      </c>
      <c r="C64" s="156" t="str">
        <f>'RFPR cover'!$C$14</f>
        <v>£m 09/10</v>
      </c>
      <c r="D64" s="139">
        <f>SUM(D62:D63)</f>
        <v>-24.131872252299402</v>
      </c>
      <c r="E64" s="140">
        <f t="shared" ref="E64:K64" si="21">SUM(E62:E63)</f>
        <v>-29.833008416909273</v>
      </c>
      <c r="F64" s="140">
        <f t="shared" si="21"/>
        <v>-6.3848442283657576</v>
      </c>
      <c r="G64" s="140">
        <f t="shared" si="21"/>
        <v>-10.274636601592505</v>
      </c>
      <c r="H64" s="140">
        <f t="shared" si="21"/>
        <v>0.17496659755121513</v>
      </c>
      <c r="I64" s="140">
        <f t="shared" si="21"/>
        <v>18.859520837418859</v>
      </c>
      <c r="J64" s="140">
        <f t="shared" si="21"/>
        <v>1.9087731234913008</v>
      </c>
      <c r="K64" s="140">
        <f t="shared" si="21"/>
        <v>34.849176396762374</v>
      </c>
      <c r="L64" s="423">
        <f>SUM(D64:INDEX(D64:K64,0,MATCH('RFPR cover'!$C$7,$D$6:$K$6,0)))</f>
        <v>-49.681100940705562</v>
      </c>
      <c r="M64" s="424">
        <f>SUM(D64:K64)</f>
        <v>-14.831924543943188</v>
      </c>
      <c r="N64" s="417"/>
    </row>
    <row r="65" spans="1:20">
      <c r="A65" s="35"/>
      <c r="B65" s="1091"/>
      <c r="C65" s="156"/>
      <c r="D65" s="156"/>
      <c r="E65" s="156"/>
      <c r="F65" s="156"/>
      <c r="G65" s="156"/>
      <c r="H65" s="156"/>
      <c r="I65" s="156"/>
      <c r="J65" s="156"/>
      <c r="K65" s="156"/>
      <c r="L65" s="156"/>
      <c r="M65" s="156"/>
    </row>
    <row r="66" spans="1:20">
      <c r="A66" s="35"/>
      <c r="B66" s="1086" t="s">
        <v>256</v>
      </c>
      <c r="C66" s="150"/>
      <c r="D66" s="81"/>
      <c r="E66" s="81"/>
      <c r="F66" s="81"/>
      <c r="G66" s="81"/>
      <c r="H66" s="81"/>
      <c r="I66" s="81"/>
      <c r="J66" s="81"/>
      <c r="K66" s="81"/>
      <c r="L66" s="81"/>
      <c r="M66" s="81"/>
      <c r="N66" s="81"/>
    </row>
    <row r="67" spans="1:20">
      <c r="A67" s="35"/>
      <c r="B67" s="1083"/>
      <c r="O67"/>
      <c r="P67"/>
      <c r="Q67"/>
      <c r="R67"/>
      <c r="S67"/>
      <c r="T67"/>
    </row>
    <row r="68" spans="1:20">
      <c r="A68" s="35"/>
      <c r="B68" s="1091" t="s">
        <v>180</v>
      </c>
    </row>
    <row r="69" spans="1:20">
      <c r="A69" s="35"/>
      <c r="B69" s="1083" t="s">
        <v>179</v>
      </c>
      <c r="C69" s="155" t="str">
        <f>'RFPR cover'!$C$14</f>
        <v>£m 09/10</v>
      </c>
      <c r="D69" s="95">
        <f>D34+D62</f>
        <v>9.3160283006118547</v>
      </c>
      <c r="E69" s="96">
        <f t="shared" ref="E69:K69" si="22">E34+E62</f>
        <v>3.0166327914149882</v>
      </c>
      <c r="F69" s="96">
        <f t="shared" si="22"/>
        <v>-1.0452793026629355</v>
      </c>
      <c r="G69" s="96">
        <f t="shared" si="22"/>
        <v>-21.940207181663926</v>
      </c>
      <c r="H69" s="96">
        <f t="shared" si="22"/>
        <v>-18.85095846219583</v>
      </c>
      <c r="I69" s="96">
        <f t="shared" si="22"/>
        <v>-39.832709383290819</v>
      </c>
      <c r="J69" s="96">
        <f t="shared" si="22"/>
        <v>-44.722576947831897</v>
      </c>
      <c r="K69" s="96">
        <f t="shared" si="22"/>
        <v>-45.740397089917167</v>
      </c>
      <c r="L69" s="95">
        <f>SUM(D69:INDEX(D69:K69,0,MATCH('RFPR cover'!$C$7,$D$6:$K$6,0)))</f>
        <v>-114.05907018561857</v>
      </c>
      <c r="M69" s="97">
        <f>SUM(D69:K69)</f>
        <v>-159.79946727553573</v>
      </c>
    </row>
    <row r="70" spans="1:20">
      <c r="A70" s="35"/>
      <c r="B70" s="1083" t="s">
        <v>279</v>
      </c>
      <c r="C70" s="155" t="str">
        <f>'RFPR cover'!$C$14</f>
        <v>£m 09/10</v>
      </c>
      <c r="D70" s="864">
        <f t="shared" ref="D70:K70" si="23">D35+D63</f>
        <v>7.4273726710126127</v>
      </c>
      <c r="E70" s="865">
        <f t="shared" si="23"/>
        <v>2.4050652521058389</v>
      </c>
      <c r="F70" s="865">
        <f t="shared" si="23"/>
        <v>-0.83336789838475589</v>
      </c>
      <c r="G70" s="865">
        <f t="shared" si="23"/>
        <v>-17.492228443181371</v>
      </c>
      <c r="H70" s="865">
        <f t="shared" si="23"/>
        <v>-15.029268824281218</v>
      </c>
      <c r="I70" s="865">
        <f t="shared" si="23"/>
        <v>-31.757350615434589</v>
      </c>
      <c r="J70" s="865">
        <f t="shared" si="23"/>
        <v>-35.655886294137716</v>
      </c>
      <c r="K70" s="865">
        <f t="shared" si="23"/>
        <v>-36.467361878302057</v>
      </c>
      <c r="L70" s="864">
        <f>SUM(D70:INDEX(D70:K70,0,MATCH('RFPR cover'!$C$7,$D$6:$K$6,0)))</f>
        <v>-90.9356641523012</v>
      </c>
      <c r="M70" s="866">
        <f>SUM(D70:K70)</f>
        <v>-127.40302603060326</v>
      </c>
    </row>
    <row r="71" spans="1:20">
      <c r="A71" s="35"/>
      <c r="B71" s="1091" t="s">
        <v>12</v>
      </c>
      <c r="C71" s="156" t="str">
        <f>'RFPR cover'!$C$14</f>
        <v>£m 09/10</v>
      </c>
      <c r="D71" s="145">
        <f>SUM(D69:D70)</f>
        <v>16.743400971624467</v>
      </c>
      <c r="E71" s="146">
        <f t="shared" ref="E71:K71" si="24">SUM(E69:E70)</f>
        <v>5.4216980435208271</v>
      </c>
      <c r="F71" s="146">
        <f t="shared" si="24"/>
        <v>-1.8786472010476913</v>
      </c>
      <c r="G71" s="146">
        <f t="shared" si="24"/>
        <v>-39.432435624845297</v>
      </c>
      <c r="H71" s="146">
        <f t="shared" si="24"/>
        <v>-33.880227286477052</v>
      </c>
      <c r="I71" s="146">
        <f t="shared" si="24"/>
        <v>-71.590059998725408</v>
      </c>
      <c r="J71" s="146">
        <f t="shared" si="24"/>
        <v>-80.378463241969612</v>
      </c>
      <c r="K71" s="146">
        <f t="shared" si="24"/>
        <v>-82.207758968219224</v>
      </c>
      <c r="L71" s="145">
        <f>SUM(D71:INDEX(D71:K71,0,MATCH('RFPR cover'!$C$7,$D$6:$K$6,0)))</f>
        <v>-204.99473433791977</v>
      </c>
      <c r="M71" s="147">
        <f>SUM(D71:K71)</f>
        <v>-287.20249330613899</v>
      </c>
    </row>
    <row r="72" spans="1:20">
      <c r="A72" s="35"/>
      <c r="B72" s="1091"/>
      <c r="C72" s="156"/>
      <c r="D72" s="156"/>
      <c r="E72" s="156"/>
      <c r="F72" s="156"/>
      <c r="G72" s="156"/>
      <c r="H72" s="156"/>
      <c r="I72" s="156"/>
      <c r="J72" s="156"/>
      <c r="K72" s="156"/>
      <c r="L72" s="156"/>
      <c r="M72" s="156"/>
    </row>
    <row r="73" spans="1:20">
      <c r="A73" s="35"/>
      <c r="B73" s="1083"/>
    </row>
    <row r="74" spans="1:20">
      <c r="A74" s="35"/>
      <c r="B74" s="1086" t="s">
        <v>213</v>
      </c>
      <c r="C74" s="150"/>
      <c r="D74" s="80"/>
      <c r="E74" s="80"/>
      <c r="F74" s="80"/>
      <c r="G74" s="80"/>
      <c r="H74" s="80"/>
      <c r="I74" s="80"/>
      <c r="J74" s="80"/>
      <c r="K74" s="80"/>
      <c r="L74" s="80"/>
      <c r="M74" s="80"/>
      <c r="N74" s="80"/>
    </row>
    <row r="75" spans="1:20">
      <c r="A75" s="35"/>
      <c r="B75" s="434" t="s">
        <v>212</v>
      </c>
      <c r="C75" s="433"/>
      <c r="D75" s="433"/>
      <c r="E75" s="433"/>
      <c r="F75" s="433"/>
      <c r="G75" s="433"/>
      <c r="H75" s="433"/>
      <c r="I75" s="433"/>
      <c r="J75" s="433"/>
      <c r="K75" s="433"/>
      <c r="L75" s="433"/>
      <c r="M75" s="433"/>
      <c r="N75" s="433"/>
    </row>
    <row r="76" spans="1:20" s="35" customFormat="1">
      <c r="B76" s="757"/>
      <c r="C76" s="438"/>
      <c r="D76" s="438"/>
      <c r="E76" s="438"/>
      <c r="F76" s="438"/>
      <c r="G76" s="438"/>
      <c r="H76" s="438"/>
      <c r="I76" s="438"/>
      <c r="J76" s="438"/>
      <c r="K76" s="438"/>
      <c r="L76" s="438"/>
      <c r="M76" s="438"/>
      <c r="N76" s="438"/>
    </row>
    <row r="77" spans="1:20">
      <c r="A77" s="35"/>
      <c r="B77" s="1090" t="s">
        <v>216</v>
      </c>
      <c r="C77" s="155" t="str">
        <f>'RFPR cover'!$C$14</f>
        <v>£m 09/10</v>
      </c>
      <c r="D77" s="989">
        <f>INDEX(Data!$C$119:$L$146,MATCH('RFPR cover'!$C$5,Data!$B$119:$B$146,0),MATCH('R4 - Totex'!D$6,Data!$C$118:$L$118,0))</f>
        <v>-1.1295718210052885</v>
      </c>
      <c r="E77" s="990">
        <f>INDEX(Data!$C$119:$L$146,MATCH('RFPR cover'!$C$5,Data!$B$119:$B$146,0),MATCH('R4 - Totex'!E$6,Data!$C$118:$L$118,0))</f>
        <v>-1.1444007312827333</v>
      </c>
      <c r="F77" s="990">
        <f>INDEX(Data!$C$119:$L$146,MATCH('RFPR cover'!$C$5,Data!$B$119:$B$146,0),MATCH('R4 - Totex'!F$6,Data!$C$118:$L$118,0))</f>
        <v>-1.1763817360750841</v>
      </c>
      <c r="G77" s="990">
        <f>INDEX(Data!$C$119:$L$146,MATCH('RFPR cover'!$C$5,Data!$B$119:$B$146,0),MATCH('R4 - Totex'!G$6,Data!$C$118:$L$118,0))</f>
        <v>-1.5927557463957547</v>
      </c>
      <c r="H77" s="990">
        <f>INDEX(Data!$C$119:$L$146,MATCH('RFPR cover'!$C$5,Data!$B$119:$B$146,0),MATCH('R4 - Totex'!H$6,Data!$C$118:$L$118,0))</f>
        <v>-1.8565667598967899</v>
      </c>
      <c r="I77" s="990">
        <f>INDEX(Data!$C$119:$L$146,MATCH('RFPR cover'!$C$5,Data!$B$119:$B$146,0),MATCH('R4 - Totex'!I$6,Data!$C$118:$L$118,0))</f>
        <v>-1.2720416735170972</v>
      </c>
      <c r="J77" s="990">
        <f>INDEX(Data!$C$119:$L$146,MATCH('RFPR cover'!$C$5,Data!$B$119:$B$146,0),MATCH('R4 - Totex'!J$6,Data!$C$118:$L$118,0))</f>
        <v>-1.1039739947823479</v>
      </c>
      <c r="K77" s="991">
        <f>INDEX(Data!$C$119:$L$146,MATCH('RFPR cover'!$C$5,Data!$B$119:$B$146,0),MATCH('R4 - Totex'!K$6,Data!$C$118:$L$118,0))</f>
        <v>-1.018311326547777</v>
      </c>
      <c r="L77" s="98">
        <f>SUM(D77:INDEX(D77:K77,0,MATCH('RFPR cover'!$C$7,$D$6:$K$6,0)))</f>
        <v>-9.2756924629550959</v>
      </c>
      <c r="M77" s="100">
        <f>SUM(D77:K77)</f>
        <v>-10.294003789502874</v>
      </c>
    </row>
    <row r="78" spans="1:20">
      <c r="A78" s="35"/>
      <c r="B78" s="225" t="s">
        <v>200</v>
      </c>
      <c r="C78" s="155" t="s">
        <v>7</v>
      </c>
      <c r="D78" s="1361">
        <f>IF(INDEX(Data!$J$73:$J$100,MATCH('RFPR cover'!$C$5,Data!$B$73:$B$100,0),0)="Pre",INDEX(Data!$G$18:$G$27,MATCH('R4 - Totex'!D$6,Data!$C$18:$C$27,0),0),"n/a")</f>
        <v>0.23</v>
      </c>
      <c r="E78" s="1361">
        <f>IF(INDEX(Data!$J$73:$J$100,MATCH('RFPR cover'!$C$5,Data!$B$73:$B$100,0),0)="Pre",INDEX(Data!$G$18:$G$27,MATCH('R4 - Totex'!E$6,Data!$C$18:$C$27,0),0),"n/a")</f>
        <v>0.21</v>
      </c>
      <c r="F78" s="1361">
        <f>IF(INDEX(Data!$J$73:$J$100,MATCH('RFPR cover'!$C$5,Data!$B$73:$B$100,0),0)="Pre",INDEX(Data!$G$18:$G$27,MATCH('R4 - Totex'!F$6,Data!$C$18:$C$27,0),0),"n/a")</f>
        <v>0.2</v>
      </c>
      <c r="G78" s="1361">
        <f>IF(INDEX(Data!$J$73:$J$100,MATCH('RFPR cover'!$C$5,Data!$B$73:$B$100,0),0)="Pre",INDEX(Data!$G$18:$G$27,MATCH('R4 - Totex'!G$6,Data!$C$18:$C$27,0),0),"n/a")</f>
        <v>0.2</v>
      </c>
      <c r="H78" s="1361">
        <f>IF(INDEX(Data!$J$73:$J$100,MATCH('RFPR cover'!$C$5,Data!$B$73:$B$100,0),0)="Pre",INDEX(Data!$G$18:$G$27,MATCH('R4 - Totex'!H$6,Data!$C$18:$C$27,0),0),"n/a")</f>
        <v>0.19</v>
      </c>
      <c r="I78" s="1361">
        <f>IF(INDEX(Data!$J$73:$J$100,MATCH('RFPR cover'!$C$5,Data!$B$73:$B$100,0),0)="Pre",INDEX(Data!$G$18:$G$27,MATCH('R4 - Totex'!I$6,Data!$C$18:$C$27,0),0),"n/a")</f>
        <v>0.19</v>
      </c>
      <c r="J78" s="1361">
        <f>IF(INDEX(Data!$J$73:$J$100,MATCH('RFPR cover'!$C$5,Data!$B$73:$B$100,0),0)="Pre",INDEX(Data!$G$18:$G$27,MATCH('R4 - Totex'!J$6,Data!$C$18:$C$27,0),0),"n/a")</f>
        <v>0.19</v>
      </c>
      <c r="K78" s="1361">
        <f>IF(INDEX(Data!$J$73:$J$100,MATCH('RFPR cover'!$C$5,Data!$B$73:$B$100,0),0)="Pre",INDEX(Data!$G$18:$G$27,MATCH('R4 - Totex'!K$6,Data!$C$18:$C$27,0),0),"n/a")</f>
        <v>0.19</v>
      </c>
      <c r="L78" s="1359"/>
      <c r="M78" s="1360"/>
    </row>
    <row r="79" spans="1:20">
      <c r="A79" s="35"/>
      <c r="B79" s="225" t="s">
        <v>209</v>
      </c>
      <c r="C79" s="155" t="str">
        <f>'RFPR cover'!$C$14</f>
        <v>£m 09/10</v>
      </c>
      <c r="D79" s="957">
        <f>IF(ISNUMBER(D78),D77*(1-D78),D77)</f>
        <v>-0.86977030217407214</v>
      </c>
      <c r="E79" s="958">
        <f t="shared" ref="E79:K79" si="25">IF(ISNUMBER(E78),E77*(1-E78),E77)</f>
        <v>-0.90407657771335936</v>
      </c>
      <c r="F79" s="958">
        <f t="shared" si="25"/>
        <v>-0.94110538886006734</v>
      </c>
      <c r="G79" s="958">
        <f t="shared" si="25"/>
        <v>-1.2742045971166038</v>
      </c>
      <c r="H79" s="958">
        <f t="shared" si="25"/>
        <v>-1.5038190755163998</v>
      </c>
      <c r="I79" s="958">
        <f t="shared" si="25"/>
        <v>-1.0303537555488489</v>
      </c>
      <c r="J79" s="958">
        <f t="shared" si="25"/>
        <v>-0.89421893577370193</v>
      </c>
      <c r="K79" s="959">
        <f t="shared" si="25"/>
        <v>-0.82483217450369939</v>
      </c>
      <c r="L79" s="995">
        <f>SUM(D79:INDEX(D79:K79,0,MATCH('RFPR cover'!$C$7,$D$6:$K$6,0)))</f>
        <v>-7.4175486327030535</v>
      </c>
      <c r="M79" s="996">
        <f>SUM(D79:K79)</f>
        <v>-8.2423808072067537</v>
      </c>
    </row>
    <row r="80" spans="1:20">
      <c r="A80" s="35"/>
      <c r="B80" s="225"/>
      <c r="C80" s="65"/>
      <c r="D80" s="281"/>
      <c r="E80" s="281"/>
      <c r="F80" s="281"/>
      <c r="G80" s="281"/>
      <c r="H80" s="281"/>
      <c r="I80" s="281"/>
      <c r="J80" s="281"/>
      <c r="K80" s="281"/>
      <c r="L80" s="282"/>
      <c r="M80" s="282"/>
    </row>
    <row r="81" spans="1:20">
      <c r="A81" s="35"/>
      <c r="B81" s="225"/>
      <c r="C81" s="65"/>
      <c r="D81" s="281"/>
      <c r="E81" s="281"/>
      <c r="F81" s="281"/>
      <c r="G81" s="281"/>
      <c r="H81" s="281"/>
      <c r="I81" s="281"/>
      <c r="J81" s="281"/>
      <c r="K81" s="281"/>
      <c r="L81" s="282"/>
      <c r="M81" s="282"/>
    </row>
    <row r="82" spans="1:20">
      <c r="A82" s="35"/>
      <c r="B82" s="225"/>
      <c r="C82" s="65"/>
      <c r="D82" s="281"/>
      <c r="E82" s="281"/>
      <c r="F82" s="281"/>
      <c r="G82" s="281"/>
      <c r="H82" s="281"/>
      <c r="I82" s="281"/>
      <c r="J82" s="281"/>
      <c r="K82" s="281"/>
      <c r="L82" s="282"/>
      <c r="M82" s="282"/>
    </row>
    <row r="83" spans="1:20">
      <c r="A83" s="35"/>
      <c r="B83" s="1083"/>
    </row>
    <row r="84" spans="1:20">
      <c r="A84" s="35"/>
      <c r="B84" s="1085" t="s">
        <v>186</v>
      </c>
      <c r="C84" s="290"/>
      <c r="D84" s="292"/>
      <c r="E84" s="292"/>
      <c r="F84" s="292"/>
      <c r="G84" s="292"/>
      <c r="H84" s="292"/>
      <c r="I84" s="292"/>
      <c r="J84" s="292"/>
      <c r="K84" s="292"/>
      <c r="L84" s="292"/>
      <c r="M84" s="292"/>
      <c r="N84" s="292"/>
    </row>
    <row r="85" spans="1:20">
      <c r="A85" s="35"/>
      <c r="B85" s="1091"/>
    </row>
    <row r="86" spans="1:20">
      <c r="A86" s="35"/>
      <c r="B86" s="1090" t="str">
        <f>Data!B34</f>
        <v>Financial Year Average RPI (RPIt)</v>
      </c>
      <c r="C86" s="136" t="s">
        <v>128</v>
      </c>
      <c r="D86" s="112">
        <f>Data!C$34</f>
        <v>1.1666890673736021</v>
      </c>
      <c r="E86" s="113">
        <f>Data!D$34</f>
        <v>1.1895563269638081</v>
      </c>
      <c r="F86" s="113">
        <f>Data!E$34</f>
        <v>1.2023757108362261</v>
      </c>
      <c r="G86" s="113">
        <f>Data!F$34</f>
        <v>1.2281396135646323</v>
      </c>
      <c r="H86" s="113">
        <f>Data!G$34</f>
        <v>1.2740965949380583</v>
      </c>
      <c r="I86" s="113">
        <f>Data!H$34</f>
        <v>1.3130274787154661</v>
      </c>
      <c r="J86" s="113">
        <f>Data!I$34</f>
        <v>1.3470178479563604</v>
      </c>
      <c r="K86" s="114">
        <f>Data!J$34</f>
        <v>1.3699171513716184</v>
      </c>
    </row>
    <row r="87" spans="1:20">
      <c r="A87" s="35"/>
      <c r="B87" s="1090"/>
      <c r="D87" s="136"/>
      <c r="E87" s="136"/>
      <c r="F87" s="136"/>
      <c r="G87" s="136"/>
      <c r="H87" s="136"/>
      <c r="I87" s="136"/>
      <c r="J87" s="136"/>
      <c r="K87" s="136"/>
    </row>
    <row r="88" spans="1:20">
      <c r="A88" s="35"/>
      <c r="B88" s="1086" t="str">
        <f>B10</f>
        <v>Totex (non-'uncertainty rate')</v>
      </c>
      <c r="C88" s="150"/>
      <c r="D88" s="81"/>
      <c r="E88" s="81"/>
      <c r="F88" s="81"/>
      <c r="G88" s="81"/>
      <c r="H88" s="81"/>
      <c r="I88" s="81"/>
      <c r="J88" s="81"/>
      <c r="K88" s="81"/>
      <c r="L88" s="81"/>
      <c r="M88" s="81"/>
      <c r="N88" s="81"/>
    </row>
    <row r="89" spans="1:20" s="35" customFormat="1">
      <c r="B89" s="1087"/>
      <c r="C89" s="138"/>
      <c r="D89" s="319"/>
      <c r="E89" s="319"/>
      <c r="F89" s="319"/>
      <c r="G89" s="319"/>
      <c r="H89" s="319"/>
      <c r="I89" s="319"/>
      <c r="J89" s="319"/>
      <c r="K89" s="319"/>
      <c r="L89" s="319"/>
      <c r="M89" s="319"/>
      <c r="N89" s="319"/>
    </row>
    <row r="90" spans="1:20">
      <c r="A90" s="35"/>
      <c r="B90" s="304" t="s">
        <v>35</v>
      </c>
      <c r="C90" s="155" t="s">
        <v>129</v>
      </c>
      <c r="D90" s="998">
        <f t="shared" ref="D90:K91" si="26">D12*D$86</f>
        <v>178.6767970067107</v>
      </c>
      <c r="E90" s="998">
        <f t="shared" si="26"/>
        <v>184.64410595845911</v>
      </c>
      <c r="F90" s="998">
        <f t="shared" si="26"/>
        <v>201.570786579284</v>
      </c>
      <c r="G90" s="998">
        <f t="shared" si="26"/>
        <v>232.06174034426903</v>
      </c>
      <c r="H90" s="998">
        <f t="shared" si="26"/>
        <v>300.08306424900366</v>
      </c>
      <c r="I90" s="998">
        <f t="shared" si="26"/>
        <v>305.86041200999864</v>
      </c>
      <c r="J90" s="998">
        <f t="shared" si="26"/>
        <v>245.38278306522741</v>
      </c>
      <c r="K90" s="998">
        <f t="shared" si="26"/>
        <v>250.37811799395328</v>
      </c>
      <c r="L90" s="997">
        <f>SUM(D90:INDEX(D90:K90,0,MATCH('RFPR cover'!$C$7,$D$6:$K$6,0)))</f>
        <v>1648.2796892129525</v>
      </c>
      <c r="M90" s="998">
        <f>SUM(D90:K90)</f>
        <v>1898.6578072069058</v>
      </c>
      <c r="N90" s="62"/>
      <c r="O90" s="62"/>
    </row>
    <row r="91" spans="1:20" ht="25.5">
      <c r="A91" s="35"/>
      <c r="B91" s="1088" t="s">
        <v>196</v>
      </c>
      <c r="C91" s="155" t="s">
        <v>129</v>
      </c>
      <c r="D91" s="998">
        <f t="shared" si="26"/>
        <v>206.19008792890872</v>
      </c>
      <c r="E91" s="998">
        <f t="shared" si="26"/>
        <v>215.63813756613752</v>
      </c>
      <c r="F91" s="998">
        <f t="shared" si="26"/>
        <v>224.16806628842193</v>
      </c>
      <c r="G91" s="998">
        <f t="shared" si="26"/>
        <v>251.02776387979242</v>
      </c>
      <c r="H91" s="998">
        <f t="shared" si="26"/>
        <v>291.18435399768777</v>
      </c>
      <c r="I91" s="998">
        <f t="shared" si="26"/>
        <v>272.06479152543199</v>
      </c>
      <c r="J91" s="998">
        <f t="shared" si="26"/>
        <v>246.28214789609314</v>
      </c>
      <c r="K91" s="998">
        <f t="shared" si="26"/>
        <v>231.03385065858023</v>
      </c>
      <c r="L91" s="999">
        <f>SUM(D91:INDEX(D91:K91,0,MATCH('RFPR cover'!$C$7,$D$6:$K$6,0)))</f>
        <v>1706.5553490824736</v>
      </c>
      <c r="M91" s="1000">
        <f>SUM(D91:K91)</f>
        <v>1937.5891997410538</v>
      </c>
      <c r="N91" s="62"/>
      <c r="O91" s="62"/>
    </row>
    <row r="92" spans="1:20">
      <c r="A92" s="35"/>
      <c r="B92" s="1089" t="s">
        <v>194</v>
      </c>
      <c r="C92" s="155" t="s">
        <v>129</v>
      </c>
      <c r="D92" s="102">
        <f>D91-D90</f>
        <v>27.513290922198024</v>
      </c>
      <c r="E92" s="103">
        <f t="shared" ref="E92:M92" si="27">E91-E90</f>
        <v>30.994031607678409</v>
      </c>
      <c r="F92" s="103">
        <f t="shared" si="27"/>
        <v>22.597279709137922</v>
      </c>
      <c r="G92" s="103">
        <f t="shared" si="27"/>
        <v>18.966023535523391</v>
      </c>
      <c r="H92" s="103">
        <f t="shared" si="27"/>
        <v>-8.8987102513158902</v>
      </c>
      <c r="I92" s="103">
        <f t="shared" si="27"/>
        <v>-33.795620484566655</v>
      </c>
      <c r="J92" s="103">
        <f t="shared" si="27"/>
        <v>0.89936483086572139</v>
      </c>
      <c r="K92" s="104">
        <f t="shared" si="27"/>
        <v>-19.344267335373047</v>
      </c>
      <c r="L92" s="102">
        <f t="shared" si="27"/>
        <v>58.275659869521178</v>
      </c>
      <c r="M92" s="104">
        <f t="shared" si="27"/>
        <v>38.931392534148017</v>
      </c>
      <c r="N92" s="62"/>
      <c r="O92" s="1665"/>
      <c r="P92" s="1665"/>
      <c r="Q92" s="1665"/>
      <c r="R92"/>
      <c r="S92"/>
      <c r="T92"/>
    </row>
    <row r="93" spans="1:20">
      <c r="A93" s="35"/>
      <c r="B93" s="1089"/>
      <c r="C93" s="155"/>
      <c r="D93" s="58"/>
      <c r="E93" s="58"/>
      <c r="F93" s="58"/>
      <c r="G93" s="58"/>
      <c r="H93" s="58"/>
      <c r="I93" s="58"/>
      <c r="J93" s="58"/>
      <c r="K93" s="58"/>
      <c r="L93" s="58"/>
      <c r="M93" s="58"/>
      <c r="O93" s="63"/>
      <c r="P93" s="63"/>
      <c r="Q93" s="63"/>
      <c r="R93"/>
      <c r="S93"/>
      <c r="T93"/>
    </row>
    <row r="94" spans="1:20">
      <c r="A94" s="35"/>
      <c r="B94" s="1083" t="s">
        <v>177</v>
      </c>
      <c r="C94" s="136" t="s">
        <v>7</v>
      </c>
      <c r="D94" s="109">
        <f>1-INDEX(Data!$D$73:$D$100,MATCH('RFPR cover'!$C$5,Data!$B$73:$B$100,0),0)</f>
        <v>0.55640000000000001</v>
      </c>
      <c r="E94" s="110">
        <f>1-INDEX(Data!$D$73:$D$100,MATCH('RFPR cover'!$C$5,Data!$B$73:$B$100,0),0)</f>
        <v>0.55640000000000001</v>
      </c>
      <c r="F94" s="110">
        <f>1-INDEX(Data!$D$73:$D$100,MATCH('RFPR cover'!$C$5,Data!$B$73:$B$100,0),0)</f>
        <v>0.55640000000000001</v>
      </c>
      <c r="G94" s="110">
        <f>1-INDEX(Data!$D$73:$D$100,MATCH('RFPR cover'!$C$5,Data!$B$73:$B$100,0),0)</f>
        <v>0.55640000000000001</v>
      </c>
      <c r="H94" s="110">
        <f>1-INDEX(Data!$D$73:$D$100,MATCH('RFPR cover'!$C$5,Data!$B$73:$B$100,0),0)</f>
        <v>0.55640000000000001</v>
      </c>
      <c r="I94" s="110">
        <f>1-INDEX(Data!$D$73:$D$100,MATCH('RFPR cover'!$C$5,Data!$B$73:$B$100,0),0)</f>
        <v>0.55640000000000001</v>
      </c>
      <c r="J94" s="110">
        <f>1-INDEX(Data!$D$73:$D$100,MATCH('RFPR cover'!$C$5,Data!$B$73:$B$100,0),0)</f>
        <v>0.55640000000000001</v>
      </c>
      <c r="K94" s="111">
        <f>1-INDEX(Data!$D$73:$D$100,MATCH('RFPR cover'!$C$5,Data!$B$73:$B$100,0),0)</f>
        <v>0.55640000000000001</v>
      </c>
      <c r="L94" s="61"/>
      <c r="M94" s="61"/>
      <c r="O94"/>
      <c r="P94"/>
      <c r="Q94"/>
      <c r="R94"/>
      <c r="S94"/>
      <c r="T94"/>
    </row>
    <row r="95" spans="1:20">
      <c r="A95" s="35"/>
      <c r="B95" s="1083"/>
      <c r="O95"/>
      <c r="P95"/>
      <c r="Q95"/>
      <c r="R95"/>
      <c r="S95"/>
      <c r="T95"/>
    </row>
    <row r="96" spans="1:20">
      <c r="A96" s="35"/>
      <c r="B96" s="1090" t="s">
        <v>182</v>
      </c>
      <c r="C96" s="155" t="s">
        <v>129</v>
      </c>
      <c r="D96" s="95">
        <f>D92*D94</f>
        <v>15.308395069110981</v>
      </c>
      <c r="E96" s="96">
        <f t="shared" ref="E96:K96" si="28">E92*E94</f>
        <v>17.245079186512267</v>
      </c>
      <c r="F96" s="96">
        <f t="shared" si="28"/>
        <v>12.57312643016434</v>
      </c>
      <c r="G96" s="96">
        <f t="shared" si="28"/>
        <v>10.552695495165215</v>
      </c>
      <c r="H96" s="96">
        <f t="shared" si="28"/>
        <v>-4.9512423838321613</v>
      </c>
      <c r="I96" s="96">
        <f t="shared" si="28"/>
        <v>-18.803883237612887</v>
      </c>
      <c r="J96" s="96">
        <f t="shared" si="28"/>
        <v>0.50040659189368741</v>
      </c>
      <c r="K96" s="96">
        <f t="shared" si="28"/>
        <v>-10.763150345401563</v>
      </c>
      <c r="L96" s="95">
        <f>SUM(D96:INDEX(D96:K96,0,MATCH('RFPR cover'!$C$7,$D$6:$K$6,0)))</f>
        <v>32.424577151401451</v>
      </c>
      <c r="M96" s="97">
        <f>SUM(D96:K96)</f>
        <v>21.661426805999888</v>
      </c>
      <c r="O96"/>
      <c r="P96"/>
      <c r="Q96"/>
      <c r="R96"/>
      <c r="S96"/>
      <c r="T96"/>
    </row>
    <row r="97" spans="1:20">
      <c r="A97" s="35"/>
      <c r="B97" s="1090" t="s">
        <v>279</v>
      </c>
      <c r="C97" s="155" t="s">
        <v>129</v>
      </c>
      <c r="D97" s="92">
        <f>D92*(1-D94)</f>
        <v>12.204895853087043</v>
      </c>
      <c r="E97" s="93">
        <f t="shared" ref="E97:K97" si="29">E92*(1-E94)</f>
        <v>13.748952421166141</v>
      </c>
      <c r="F97" s="93">
        <f t="shared" si="29"/>
        <v>10.024153278973582</v>
      </c>
      <c r="G97" s="93">
        <f t="shared" si="29"/>
        <v>8.4133280403581754</v>
      </c>
      <c r="H97" s="93">
        <f t="shared" si="29"/>
        <v>-3.9474678674837289</v>
      </c>
      <c r="I97" s="93">
        <f t="shared" si="29"/>
        <v>-14.991737246953768</v>
      </c>
      <c r="J97" s="93">
        <f t="shared" si="29"/>
        <v>0.39895823897203403</v>
      </c>
      <c r="K97" s="93">
        <f t="shared" si="29"/>
        <v>-8.5811169899714841</v>
      </c>
      <c r="L97" s="92">
        <f>SUM(D97:INDEX(D97:K97,0,MATCH('RFPR cover'!$C$7,$D$6:$K$6,0)))</f>
        <v>25.851082718119471</v>
      </c>
      <c r="M97" s="94">
        <f>SUM(D97:K97)</f>
        <v>17.269965728147987</v>
      </c>
      <c r="O97"/>
      <c r="P97"/>
      <c r="Q97"/>
      <c r="R97"/>
      <c r="S97"/>
      <c r="T97"/>
    </row>
    <row r="98" spans="1:20">
      <c r="A98" s="35"/>
      <c r="B98" s="1083"/>
      <c r="O98"/>
      <c r="P98"/>
      <c r="Q98"/>
      <c r="R98"/>
      <c r="S98"/>
      <c r="T98"/>
    </row>
    <row r="99" spans="1:20">
      <c r="A99" s="35"/>
      <c r="B99" s="1091" t="s">
        <v>181</v>
      </c>
      <c r="N99" s="62"/>
      <c r="O99"/>
      <c r="P99"/>
      <c r="Q99"/>
      <c r="R99"/>
      <c r="S99"/>
      <c r="T99"/>
    </row>
    <row r="100" spans="1:20">
      <c r="A100" s="268" t="s">
        <v>151</v>
      </c>
      <c r="B100" s="225" t="str">
        <f t="shared" ref="B100:B105" si="30">B22</f>
        <v>Allowances in RRP</v>
      </c>
      <c r="C100" s="155" t="s">
        <v>129</v>
      </c>
      <c r="D100" s="940">
        <f t="shared" ref="D100:K105" si="31">D22*D$86</f>
        <v>35.493066899220189</v>
      </c>
      <c r="E100" s="940">
        <f t="shared" si="31"/>
        <v>25.587296725363533</v>
      </c>
      <c r="F100" s="940">
        <f t="shared" si="31"/>
        <v>-2.1618545456596032</v>
      </c>
      <c r="G100" s="940">
        <f t="shared" si="31"/>
        <v>-15.902611395366035</v>
      </c>
      <c r="H100" s="940">
        <f t="shared" si="31"/>
        <v>9.9163221031381585</v>
      </c>
      <c r="I100" s="940">
        <f t="shared" si="31"/>
        <v>7.7796416689667449</v>
      </c>
      <c r="J100" s="940">
        <f t="shared" si="31"/>
        <v>-28.452582905113534</v>
      </c>
      <c r="K100" s="940">
        <f t="shared" si="31"/>
        <v>-36.6257555249801</v>
      </c>
      <c r="L100" s="932">
        <f>SUM(D100:INDEX(D100:K100,0,MATCH('RFPR cover'!$C$7,$D$6:$K$6,0)))</f>
        <v>32.259278550549453</v>
      </c>
      <c r="M100" s="933">
        <f t="shared" ref="M100:M106" si="32">SUM(D100:K100)</f>
        <v>-4.3664769744306469</v>
      </c>
      <c r="N100" s="62"/>
      <c r="O100"/>
      <c r="P100"/>
      <c r="Q100"/>
      <c r="R100"/>
      <c r="S100"/>
      <c r="T100"/>
    </row>
    <row r="101" spans="1:20">
      <c r="A101" s="268" t="s">
        <v>152</v>
      </c>
      <c r="B101" s="225" t="str">
        <f t="shared" si="30"/>
        <v>Peterborough &amp; Huntingdon</v>
      </c>
      <c r="C101" s="155" t="s">
        <v>129</v>
      </c>
      <c r="D101" s="1592">
        <f t="shared" si="31"/>
        <v>0</v>
      </c>
      <c r="E101" s="1592">
        <f t="shared" si="31"/>
        <v>0</v>
      </c>
      <c r="F101" s="1592">
        <f t="shared" si="31"/>
        <v>0</v>
      </c>
      <c r="G101" s="1592">
        <f t="shared" si="31"/>
        <v>0</v>
      </c>
      <c r="H101" s="1592">
        <f t="shared" si="31"/>
        <v>0</v>
      </c>
      <c r="I101" s="1592">
        <f t="shared" si="31"/>
        <v>0</v>
      </c>
      <c r="J101" s="1592">
        <f t="shared" si="31"/>
        <v>0</v>
      </c>
      <c r="K101" s="940">
        <f t="shared" si="31"/>
        <v>-22.167842723420314</v>
      </c>
      <c r="L101" s="1590">
        <f>SUM(D101:INDEX(D101:K101,0,MATCH('RFPR cover'!$C$7,$D$6:$K$6,0)))</f>
        <v>0</v>
      </c>
      <c r="M101" s="937">
        <f t="shared" si="32"/>
        <v>-22.167842723420314</v>
      </c>
      <c r="N101" s="62"/>
      <c r="O101"/>
      <c r="P101"/>
      <c r="Q101"/>
      <c r="R101"/>
      <c r="S101"/>
      <c r="T101"/>
    </row>
    <row r="102" spans="1:20">
      <c r="A102" s="268" t="s">
        <v>153</v>
      </c>
      <c r="B102" s="225" t="str">
        <f t="shared" si="30"/>
        <v>IED allowances recategorised from Non Uncertainty to Uncertainty</v>
      </c>
      <c r="C102" s="155" t="s">
        <v>129</v>
      </c>
      <c r="D102" s="1592">
        <f t="shared" si="31"/>
        <v>0</v>
      </c>
      <c r="E102" s="940">
        <f t="shared" si="31"/>
        <v>-2.776527487080565</v>
      </c>
      <c r="F102" s="940">
        <f t="shared" si="31"/>
        <v>-19.969877870053161</v>
      </c>
      <c r="G102" s="940">
        <f t="shared" si="31"/>
        <v>-61.969208963379643</v>
      </c>
      <c r="H102" s="940">
        <f t="shared" si="31"/>
        <v>-86.52030055355425</v>
      </c>
      <c r="I102" s="940">
        <f t="shared" si="31"/>
        <v>-88.603811669614288</v>
      </c>
      <c r="J102" s="940">
        <f t="shared" si="31"/>
        <v>-63.050739344808321</v>
      </c>
      <c r="K102" s="940">
        <f t="shared" si="31"/>
        <v>-62.092780958390414</v>
      </c>
      <c r="L102" s="936">
        <f>SUM(D102:INDEX(D102:K102,0,MATCH('RFPR cover'!$C$7,$D$6:$K$6,0)))</f>
        <v>-322.89046588849021</v>
      </c>
      <c r="M102" s="937">
        <f t="shared" si="32"/>
        <v>-384.9832468468806</v>
      </c>
      <c r="N102" s="62"/>
      <c r="O102"/>
      <c r="P102"/>
      <c r="Q102"/>
      <c r="R102"/>
      <c r="S102" s="64"/>
      <c r="T102"/>
    </row>
    <row r="103" spans="1:20">
      <c r="A103" s="268" t="s">
        <v>167</v>
      </c>
      <c r="B103" s="225" t="str">
        <f t="shared" si="30"/>
        <v>Rephasing Allowances</v>
      </c>
      <c r="C103" s="155" t="s">
        <v>129</v>
      </c>
      <c r="D103" s="940">
        <f t="shared" si="31"/>
        <v>-15.31762342515731</v>
      </c>
      <c r="E103" s="940">
        <f t="shared" si="31"/>
        <v>-11.867341720704911</v>
      </c>
      <c r="F103" s="940">
        <f t="shared" si="31"/>
        <v>4.9525945604644734</v>
      </c>
      <c r="G103" s="940">
        <f t="shared" si="31"/>
        <v>23.095948798409392</v>
      </c>
      <c r="H103" s="940">
        <f t="shared" si="31"/>
        <v>42.113082134136206</v>
      </c>
      <c r="I103" s="940">
        <f t="shared" si="31"/>
        <v>-4.1429945909390895</v>
      </c>
      <c r="J103" s="940">
        <f t="shared" si="31"/>
        <v>-20.238418624223353</v>
      </c>
      <c r="K103" s="940">
        <f t="shared" si="31"/>
        <v>-20.127656901323359</v>
      </c>
      <c r="L103" s="936">
        <f>SUM(D103:INDEX(D103:K103,0,MATCH('RFPR cover'!$C$7,$D$6:$K$6,0)))</f>
        <v>18.595247131985406</v>
      </c>
      <c r="M103" s="937">
        <f t="shared" si="32"/>
        <v>-1.5324097693379528</v>
      </c>
      <c r="N103" s="62"/>
      <c r="O103"/>
      <c r="P103"/>
      <c r="Q103"/>
      <c r="R103"/>
      <c r="S103"/>
      <c r="T103"/>
    </row>
    <row r="104" spans="1:20">
      <c r="A104" s="268" t="s">
        <v>168</v>
      </c>
      <c r="B104" s="225" t="str">
        <f t="shared" si="30"/>
        <v>[Enduring Value adjustment]</v>
      </c>
      <c r="C104" s="155" t="s">
        <v>129</v>
      </c>
      <c r="D104" s="1592">
        <f t="shared" si="31"/>
        <v>0</v>
      </c>
      <c r="E104" s="1592">
        <f t="shared" si="31"/>
        <v>0</v>
      </c>
      <c r="F104" s="1592">
        <f t="shared" si="31"/>
        <v>0</v>
      </c>
      <c r="G104" s="1592">
        <f t="shared" si="31"/>
        <v>0</v>
      </c>
      <c r="H104" s="1592">
        <f t="shared" si="31"/>
        <v>0</v>
      </c>
      <c r="I104" s="1592">
        <f t="shared" si="31"/>
        <v>0</v>
      </c>
      <c r="J104" s="1592">
        <f t="shared" si="31"/>
        <v>0</v>
      </c>
      <c r="K104" s="1592">
        <f t="shared" si="31"/>
        <v>0</v>
      </c>
      <c r="L104" s="1590">
        <f>SUM(D104:INDEX(D104:K104,0,MATCH('RFPR cover'!$C$7,$D$6:$K$6,0)))</f>
        <v>0</v>
      </c>
      <c r="M104" s="1591">
        <f t="shared" si="32"/>
        <v>0</v>
      </c>
      <c r="N104" s="62"/>
      <c r="O104"/>
      <c r="P104"/>
      <c r="Q104"/>
      <c r="R104"/>
      <c r="S104"/>
      <c r="T104"/>
    </row>
    <row r="105" spans="1:20">
      <c r="A105" s="268" t="s">
        <v>169</v>
      </c>
      <c r="B105" s="225" t="str">
        <f t="shared" si="30"/>
        <v>[Enduring Value adjustment]</v>
      </c>
      <c r="C105" s="155" t="s">
        <v>129</v>
      </c>
      <c r="D105" s="1592">
        <f t="shared" si="31"/>
        <v>0</v>
      </c>
      <c r="E105" s="1592">
        <f t="shared" si="31"/>
        <v>0</v>
      </c>
      <c r="F105" s="1592">
        <f t="shared" si="31"/>
        <v>0</v>
      </c>
      <c r="G105" s="1592">
        <f t="shared" si="31"/>
        <v>0</v>
      </c>
      <c r="H105" s="1592">
        <f t="shared" si="31"/>
        <v>0</v>
      </c>
      <c r="I105" s="1592">
        <f t="shared" si="31"/>
        <v>0</v>
      </c>
      <c r="J105" s="1592">
        <f t="shared" si="31"/>
        <v>0</v>
      </c>
      <c r="K105" s="1592">
        <f t="shared" si="31"/>
        <v>0</v>
      </c>
      <c r="L105" s="1592">
        <f>SUM(D105:INDEX(D105:K105,0,MATCH('RFPR cover'!$C$7,$D$6:$K$6,0)))</f>
        <v>0</v>
      </c>
      <c r="M105" s="1593">
        <f t="shared" si="32"/>
        <v>0</v>
      </c>
      <c r="N105" s="62"/>
      <c r="O105"/>
      <c r="P105"/>
      <c r="Q105"/>
      <c r="R105"/>
      <c r="S105"/>
      <c r="T105"/>
    </row>
    <row r="106" spans="1:20">
      <c r="A106" s="35"/>
      <c r="B106" s="1091" t="s">
        <v>189</v>
      </c>
      <c r="C106" s="155" t="s">
        <v>129</v>
      </c>
      <c r="D106" s="102">
        <f>SUM(D100:D105)</f>
        <v>20.175443474062881</v>
      </c>
      <c r="E106" s="103">
        <f t="shared" ref="E106:K106" si="33">SUM(E100:E105)</f>
        <v>10.943427517578058</v>
      </c>
      <c r="F106" s="103">
        <f t="shared" si="33"/>
        <v>-17.179137855248293</v>
      </c>
      <c r="G106" s="103">
        <f t="shared" si="33"/>
        <v>-54.775871560336284</v>
      </c>
      <c r="H106" s="103">
        <f t="shared" si="33"/>
        <v>-34.490896316279887</v>
      </c>
      <c r="I106" s="103">
        <f t="shared" si="33"/>
        <v>-84.967164591586624</v>
      </c>
      <c r="J106" s="103">
        <f t="shared" si="33"/>
        <v>-111.74174087414521</v>
      </c>
      <c r="K106" s="104">
        <f t="shared" si="33"/>
        <v>-141.01403610811417</v>
      </c>
      <c r="L106" s="102">
        <f>SUM(D106:INDEX(D106:K106,0,MATCH('RFPR cover'!$C$7,$D$6:$K$6,0)))</f>
        <v>-272.03594020595534</v>
      </c>
      <c r="M106" s="104">
        <f t="shared" si="32"/>
        <v>-413.04997631406951</v>
      </c>
      <c r="N106" s="62"/>
    </row>
    <row r="107" spans="1:20">
      <c r="A107" s="35"/>
      <c r="B107" s="1083"/>
    </row>
    <row r="108" spans="1:20">
      <c r="A108" s="35"/>
      <c r="B108" s="1090" t="s">
        <v>197</v>
      </c>
      <c r="C108" s="155" t="s">
        <v>129</v>
      </c>
      <c r="D108" s="95">
        <f t="shared" ref="D108:K108" si="34">D106*D94</f>
        <v>11.225616748968587</v>
      </c>
      <c r="E108" s="96">
        <f t="shared" si="34"/>
        <v>6.0889230707804316</v>
      </c>
      <c r="F108" s="96">
        <f t="shared" si="34"/>
        <v>-9.5584723026601495</v>
      </c>
      <c r="G108" s="96">
        <f t="shared" si="34"/>
        <v>-30.477294936171109</v>
      </c>
      <c r="H108" s="96">
        <f t="shared" si="34"/>
        <v>-19.190734710378131</v>
      </c>
      <c r="I108" s="96">
        <f t="shared" si="34"/>
        <v>-47.275730378758794</v>
      </c>
      <c r="J108" s="96">
        <f t="shared" si="34"/>
        <v>-62.173104622374396</v>
      </c>
      <c r="K108" s="96">
        <f t="shared" si="34"/>
        <v>-78.46020969055472</v>
      </c>
      <c r="L108" s="95">
        <f>SUM(D108:INDEX(D108:K108,0,MATCH('RFPR cover'!$C$7,$D$6:$K$6,0)))</f>
        <v>-151.36079713059354</v>
      </c>
      <c r="M108" s="97">
        <f>SUM(D108:K108)</f>
        <v>-229.82100682114827</v>
      </c>
    </row>
    <row r="109" spans="1:20">
      <c r="A109" s="35"/>
      <c r="B109" s="1090" t="s">
        <v>567</v>
      </c>
      <c r="C109" s="155" t="s">
        <v>129</v>
      </c>
      <c r="D109" s="92">
        <f t="shared" ref="D109:K109" si="35">D106*(1-D94)</f>
        <v>8.9498267250942938</v>
      </c>
      <c r="E109" s="93">
        <f t="shared" si="35"/>
        <v>4.8545044467976268</v>
      </c>
      <c r="F109" s="93">
        <f t="shared" si="35"/>
        <v>-7.6206655525881422</v>
      </c>
      <c r="G109" s="93">
        <f t="shared" si="35"/>
        <v>-24.298576624165175</v>
      </c>
      <c r="H109" s="93">
        <f t="shared" si="35"/>
        <v>-15.300161605901758</v>
      </c>
      <c r="I109" s="93">
        <f t="shared" si="35"/>
        <v>-37.691434212827829</v>
      </c>
      <c r="J109" s="93">
        <f t="shared" si="35"/>
        <v>-49.568636251770812</v>
      </c>
      <c r="K109" s="93">
        <f t="shared" si="35"/>
        <v>-62.553826417559442</v>
      </c>
      <c r="L109" s="92">
        <f>SUM(D109:INDEX(D109:K109,0,MATCH('RFPR cover'!$C$7,$D$6:$K$6,0)))</f>
        <v>-120.6751430753618</v>
      </c>
      <c r="M109" s="94">
        <f>SUM(D109:K109)</f>
        <v>-183.22896949292124</v>
      </c>
    </row>
    <row r="110" spans="1:20">
      <c r="A110" s="35"/>
      <c r="B110" s="1083"/>
    </row>
    <row r="111" spans="1:20">
      <c r="A111" s="35"/>
      <c r="B111" s="1091" t="s">
        <v>180</v>
      </c>
    </row>
    <row r="112" spans="1:20">
      <c r="A112" s="35"/>
      <c r="B112" s="1083" t="s">
        <v>179</v>
      </c>
      <c r="C112" s="155" t="s">
        <v>129</v>
      </c>
      <c r="D112" s="95">
        <f>D96+D108</f>
        <v>26.53401181807957</v>
      </c>
      <c r="E112" s="96">
        <f t="shared" ref="E112:K112" si="36">E96+E108</f>
        <v>23.334002257292699</v>
      </c>
      <c r="F112" s="96">
        <f t="shared" si="36"/>
        <v>3.0146541275041905</v>
      </c>
      <c r="G112" s="96">
        <f t="shared" si="36"/>
        <v>-19.924599441005896</v>
      </c>
      <c r="H112" s="96">
        <f t="shared" si="36"/>
        <v>-24.14197709421029</v>
      </c>
      <c r="I112" s="96">
        <f t="shared" si="36"/>
        <v>-66.079613616371688</v>
      </c>
      <c r="J112" s="96">
        <f t="shared" si="36"/>
        <v>-61.67269803048071</v>
      </c>
      <c r="K112" s="96">
        <f t="shared" si="36"/>
        <v>-89.22336003595629</v>
      </c>
      <c r="L112" s="95">
        <f>SUM(D112:INDEX(D112:K112,0,MATCH('RFPR cover'!$C$7,$D$6:$K$6,0)))</f>
        <v>-118.93621997919212</v>
      </c>
      <c r="M112" s="97">
        <f>SUM(D112:K112)</f>
        <v>-208.15958001514841</v>
      </c>
    </row>
    <row r="113" spans="1:20">
      <c r="A113" s="35"/>
      <c r="B113" s="1083" t="s">
        <v>279</v>
      </c>
      <c r="C113" s="155" t="s">
        <v>129</v>
      </c>
      <c r="D113" s="864">
        <f>D97+D109</f>
        <v>21.154722578181335</v>
      </c>
      <c r="E113" s="865">
        <f t="shared" ref="E113:K113" si="37">E97+E109</f>
        <v>18.603456867963768</v>
      </c>
      <c r="F113" s="865">
        <f t="shared" si="37"/>
        <v>2.4034877263854399</v>
      </c>
      <c r="G113" s="865">
        <f t="shared" si="37"/>
        <v>-15.885248583807</v>
      </c>
      <c r="H113" s="865">
        <f t="shared" si="37"/>
        <v>-19.247629473385487</v>
      </c>
      <c r="I113" s="865">
        <f t="shared" si="37"/>
        <v>-52.683171459781597</v>
      </c>
      <c r="J113" s="865">
        <f t="shared" si="37"/>
        <v>-49.169678012798776</v>
      </c>
      <c r="K113" s="865">
        <f t="shared" si="37"/>
        <v>-71.134943407530926</v>
      </c>
      <c r="L113" s="864">
        <f>SUM(D113:INDEX(D113:K113,0,MATCH('RFPR cover'!$C$7,$D$6:$K$6,0)))</f>
        <v>-94.824060357242303</v>
      </c>
      <c r="M113" s="866">
        <f>SUM(D113:K113)</f>
        <v>-165.95900376477323</v>
      </c>
    </row>
    <row r="114" spans="1:20">
      <c r="A114" s="35"/>
      <c r="B114" s="1091" t="s">
        <v>12</v>
      </c>
      <c r="C114" s="156" t="s">
        <v>129</v>
      </c>
      <c r="D114" s="145">
        <f>SUM(D112:D113)</f>
        <v>47.688734396260905</v>
      </c>
      <c r="E114" s="146">
        <f t="shared" ref="E114:K114" si="38">SUM(E112:E113)</f>
        <v>41.937459125256467</v>
      </c>
      <c r="F114" s="146">
        <f t="shared" si="38"/>
        <v>5.4181418538896304</v>
      </c>
      <c r="G114" s="146">
        <f t="shared" si="38"/>
        <v>-35.809848024812894</v>
      </c>
      <c r="H114" s="146">
        <f t="shared" si="38"/>
        <v>-43.389606567595777</v>
      </c>
      <c r="I114" s="146">
        <f t="shared" si="38"/>
        <v>-118.76278507615328</v>
      </c>
      <c r="J114" s="146">
        <f t="shared" si="38"/>
        <v>-110.84237604327949</v>
      </c>
      <c r="K114" s="146">
        <f t="shared" si="38"/>
        <v>-160.35830344348722</v>
      </c>
      <c r="L114" s="145">
        <f>SUM(D114:INDEX(D114:K114,0,MATCH('RFPR cover'!$C$7,$D$6:$K$6,0)))</f>
        <v>-213.76028033643445</v>
      </c>
      <c r="M114" s="147">
        <f>SUM(D114:K114)</f>
        <v>-374.11858377992166</v>
      </c>
    </row>
    <row r="115" spans="1:20">
      <c r="A115" s="35"/>
      <c r="B115" s="1083"/>
    </row>
    <row r="116" spans="1:20">
      <c r="A116" s="35"/>
      <c r="B116" s="1086" t="str">
        <f>B38</f>
        <v>Uncertainty rate</v>
      </c>
      <c r="C116" s="150"/>
      <c r="D116" s="81"/>
      <c r="E116" s="81"/>
      <c r="F116" s="81"/>
      <c r="G116" s="81"/>
      <c r="H116" s="81"/>
      <c r="I116" s="81"/>
      <c r="J116" s="81"/>
      <c r="K116" s="81"/>
      <c r="L116" s="81"/>
      <c r="M116" s="81"/>
      <c r="N116" s="81"/>
    </row>
    <row r="117" spans="1:20" s="35" customFormat="1">
      <c r="B117" s="1084"/>
      <c r="C117" s="138"/>
      <c r="D117" s="319"/>
      <c r="E117" s="319"/>
      <c r="F117" s="319"/>
      <c r="G117" s="319"/>
      <c r="H117" s="319"/>
      <c r="I117" s="319"/>
      <c r="J117" s="319"/>
      <c r="K117" s="319"/>
      <c r="L117" s="319"/>
      <c r="M117" s="319"/>
      <c r="N117" s="319"/>
    </row>
    <row r="118" spans="1:20">
      <c r="A118" s="35"/>
      <c r="B118" s="304" t="s">
        <v>35</v>
      </c>
      <c r="C118" s="155" t="s">
        <v>129</v>
      </c>
      <c r="D118" s="997">
        <f t="shared" ref="D118:K119" si="39">D40*D$86</f>
        <v>41.693351126454338</v>
      </c>
      <c r="E118" s="997">
        <f t="shared" si="39"/>
        <v>32.558314873418794</v>
      </c>
      <c r="F118" s="997">
        <f t="shared" si="39"/>
        <v>23.614080986546046</v>
      </c>
      <c r="G118" s="997">
        <f t="shared" si="39"/>
        <v>42.631044465125527</v>
      </c>
      <c r="H118" s="997">
        <f t="shared" si="39"/>
        <v>87.858613813351781</v>
      </c>
      <c r="I118" s="997">
        <f t="shared" si="39"/>
        <v>77.709791706998942</v>
      </c>
      <c r="J118" s="997">
        <f t="shared" si="39"/>
        <v>63.615808419175451</v>
      </c>
      <c r="K118" s="997">
        <f t="shared" si="39"/>
        <v>29.4103938208812</v>
      </c>
      <c r="L118" s="997">
        <f>SUM(D118:INDEX(D118:K118,0,MATCH('RFPR cover'!$C$7,$D$6:$K$6,0)))</f>
        <v>369.68100539107087</v>
      </c>
      <c r="M118" s="998">
        <f>SUM(D118:K118)</f>
        <v>399.09139921195208</v>
      </c>
      <c r="N118" s="62"/>
      <c r="O118" s="62"/>
    </row>
    <row r="119" spans="1:20" ht="25.5">
      <c r="A119" s="35"/>
      <c r="B119" s="1088" t="s">
        <v>196</v>
      </c>
      <c r="C119" s="155" t="s">
        <v>129</v>
      </c>
      <c r="D119" s="997">
        <f t="shared" si="39"/>
        <v>35.493066899220196</v>
      </c>
      <c r="E119" s="997">
        <f t="shared" si="39"/>
        <v>25.587296725363561</v>
      </c>
      <c r="F119" s="997">
        <f t="shared" si="39"/>
        <v>-2.1618545456596321</v>
      </c>
      <c r="G119" s="997">
        <f t="shared" si="39"/>
        <v>-15.902611395366023</v>
      </c>
      <c r="H119" s="997">
        <f t="shared" si="39"/>
        <v>9.9163221031381052</v>
      </c>
      <c r="I119" s="997">
        <f t="shared" si="39"/>
        <v>7.7796416689667334</v>
      </c>
      <c r="J119" s="997">
        <f t="shared" si="39"/>
        <v>-28.452582905113601</v>
      </c>
      <c r="K119" s="997">
        <f t="shared" si="39"/>
        <v>-36.625755524980079</v>
      </c>
      <c r="L119" s="999">
        <f>SUM(D119:INDEX(D119:K119,0,MATCH('RFPR cover'!$C$7,$D$6:$K$6,0)))</f>
        <v>32.25927855054934</v>
      </c>
      <c r="M119" s="1000">
        <f>SUM(D119:K119)</f>
        <v>-4.3664769744307392</v>
      </c>
      <c r="N119" s="62"/>
      <c r="O119" s="62"/>
    </row>
    <row r="120" spans="1:20">
      <c r="A120" s="35"/>
      <c r="B120" s="1089" t="s">
        <v>194</v>
      </c>
      <c r="C120" s="155" t="s">
        <v>129</v>
      </c>
      <c r="D120" s="102">
        <f>D119-D118</f>
        <v>-6.2002842272341425</v>
      </c>
      <c r="E120" s="103">
        <f t="shared" ref="E120:M120" si="40">E119-E118</f>
        <v>-6.9710181480552329</v>
      </c>
      <c r="F120" s="103">
        <f t="shared" si="40"/>
        <v>-25.775935532205679</v>
      </c>
      <c r="G120" s="103">
        <f t="shared" si="40"/>
        <v>-58.53365586049155</v>
      </c>
      <c r="H120" s="103">
        <f t="shared" si="40"/>
        <v>-77.942291710213681</v>
      </c>
      <c r="I120" s="103">
        <f t="shared" si="40"/>
        <v>-69.93015003803221</v>
      </c>
      <c r="J120" s="103">
        <f t="shared" si="40"/>
        <v>-92.068391324289053</v>
      </c>
      <c r="K120" s="103">
        <f t="shared" si="40"/>
        <v>-66.036149345861276</v>
      </c>
      <c r="L120" s="102">
        <f t="shared" si="40"/>
        <v>-337.4217268405215</v>
      </c>
      <c r="M120" s="104">
        <f t="shared" si="40"/>
        <v>-403.4578761863828</v>
      </c>
      <c r="N120" s="62"/>
      <c r="O120" s="1665"/>
      <c r="P120" s="1665"/>
      <c r="Q120" s="1665"/>
      <c r="R120"/>
      <c r="S120"/>
      <c r="T120"/>
    </row>
    <row r="121" spans="1:20">
      <c r="A121" s="35"/>
      <c r="B121" s="1089"/>
      <c r="C121" s="155"/>
      <c r="D121" s="58"/>
      <c r="E121" s="58"/>
      <c r="F121" s="58"/>
      <c r="G121" s="58"/>
      <c r="H121" s="58"/>
      <c r="I121" s="58"/>
      <c r="J121" s="58"/>
      <c r="K121" s="58"/>
      <c r="L121" s="58"/>
      <c r="M121" s="58"/>
      <c r="O121" s="63"/>
      <c r="P121" s="63"/>
      <c r="Q121" s="63"/>
      <c r="R121"/>
      <c r="S121"/>
      <c r="T121"/>
    </row>
    <row r="122" spans="1:20">
      <c r="A122" s="35"/>
      <c r="B122" s="1083" t="s">
        <v>177</v>
      </c>
      <c r="C122" s="136" t="s">
        <v>7</v>
      </c>
      <c r="D122" s="109">
        <f>1-INDEX(Data!$D$73:$D$100,MATCH('RFPR cover'!$C$5,Data!$B$73:$B$100,0),0)</f>
        <v>0.55640000000000001</v>
      </c>
      <c r="E122" s="110">
        <f>1-INDEX(Data!$D$73:$D$100,MATCH('RFPR cover'!$C$5,Data!$B$73:$B$100,0),0)</f>
        <v>0.55640000000000001</v>
      </c>
      <c r="F122" s="110">
        <f>1-INDEX(Data!$D$73:$D$100,MATCH('RFPR cover'!$C$5,Data!$B$73:$B$100,0),0)</f>
        <v>0.55640000000000001</v>
      </c>
      <c r="G122" s="110">
        <f>1-INDEX(Data!$D$73:$D$100,MATCH('RFPR cover'!$C$5,Data!$B$73:$B$100,0),0)</f>
        <v>0.55640000000000001</v>
      </c>
      <c r="H122" s="110">
        <f>1-INDEX(Data!$D$73:$D$100,MATCH('RFPR cover'!$C$5,Data!$B$73:$B$100,0),0)</f>
        <v>0.55640000000000001</v>
      </c>
      <c r="I122" s="110">
        <f>1-INDEX(Data!$D$73:$D$100,MATCH('RFPR cover'!$C$5,Data!$B$73:$B$100,0),0)</f>
        <v>0.55640000000000001</v>
      </c>
      <c r="J122" s="110">
        <f>1-INDEX(Data!$D$73:$D$100,MATCH('RFPR cover'!$C$5,Data!$B$73:$B$100,0),0)</f>
        <v>0.55640000000000001</v>
      </c>
      <c r="K122" s="111">
        <f>1-INDEX(Data!$D$73:$D$100,MATCH('RFPR cover'!$C$5,Data!$B$73:$B$100,0),0)</f>
        <v>0.55640000000000001</v>
      </c>
      <c r="L122" s="61"/>
      <c r="M122" s="61"/>
      <c r="O122"/>
      <c r="P122"/>
      <c r="Q122"/>
      <c r="R122"/>
      <c r="S122"/>
      <c r="T122"/>
    </row>
    <row r="123" spans="1:20">
      <c r="A123" s="35"/>
      <c r="B123" s="1083"/>
      <c r="O123"/>
      <c r="P123"/>
      <c r="Q123"/>
      <c r="R123"/>
      <c r="S123"/>
      <c r="T123"/>
    </row>
    <row r="124" spans="1:20">
      <c r="A124" s="35"/>
      <c r="B124" s="1090" t="s">
        <v>182</v>
      </c>
      <c r="C124" s="159" t="s">
        <v>129</v>
      </c>
      <c r="D124" s="95">
        <f>D120*D122</f>
        <v>-3.4498381440330768</v>
      </c>
      <c r="E124" s="96">
        <f t="shared" ref="E124:K124" si="41">E120*E122</f>
        <v>-3.8786744975779315</v>
      </c>
      <c r="F124" s="96">
        <f t="shared" si="41"/>
        <v>-14.341730530119239</v>
      </c>
      <c r="G124" s="96">
        <f t="shared" si="41"/>
        <v>-32.568126120777499</v>
      </c>
      <c r="H124" s="96">
        <f t="shared" si="41"/>
        <v>-43.367091107562892</v>
      </c>
      <c r="I124" s="96">
        <f t="shared" si="41"/>
        <v>-38.909135481161123</v>
      </c>
      <c r="J124" s="96">
        <f t="shared" si="41"/>
        <v>-51.226852932834433</v>
      </c>
      <c r="K124" s="96">
        <f t="shared" si="41"/>
        <v>-36.742513496037212</v>
      </c>
      <c r="L124" s="95">
        <f>SUM(D124:INDEX(D124:K124,0,MATCH('RFPR cover'!$C$7,$D$6:$K$6,0)))</f>
        <v>-187.74144881406619</v>
      </c>
      <c r="M124" s="97">
        <f>SUM(D124:K124)</f>
        <v>-224.48396231010341</v>
      </c>
      <c r="O124"/>
      <c r="P124"/>
      <c r="Q124"/>
      <c r="R124"/>
      <c r="S124"/>
      <c r="T124"/>
    </row>
    <row r="125" spans="1:20">
      <c r="A125" s="35"/>
      <c r="B125" s="1090" t="s">
        <v>178</v>
      </c>
      <c r="C125" s="159" t="s">
        <v>129</v>
      </c>
      <c r="D125" s="92">
        <f>D120*(1-D122)</f>
        <v>-2.7504460832010658</v>
      </c>
      <c r="E125" s="93">
        <f t="shared" ref="E125:K125" si="42">E120*(1-E122)</f>
        <v>-3.0923436504773014</v>
      </c>
      <c r="F125" s="93">
        <f t="shared" si="42"/>
        <v>-11.43420500208644</v>
      </c>
      <c r="G125" s="93">
        <f t="shared" si="42"/>
        <v>-25.96552973971405</v>
      </c>
      <c r="H125" s="93">
        <f t="shared" si="42"/>
        <v>-34.575200602650789</v>
      </c>
      <c r="I125" s="93">
        <f t="shared" si="42"/>
        <v>-31.021014556871087</v>
      </c>
      <c r="J125" s="93">
        <f t="shared" si="42"/>
        <v>-40.84153839145462</v>
      </c>
      <c r="K125" s="93">
        <f t="shared" si="42"/>
        <v>-29.29363584982406</v>
      </c>
      <c r="L125" s="92">
        <f>SUM(D125:INDEX(D125:K125,0,MATCH('RFPR cover'!$C$7,$D$6:$K$6,0)))</f>
        <v>-149.68027802645537</v>
      </c>
      <c r="M125" s="94">
        <f>SUM(D125:K125)</f>
        <v>-178.97391387627943</v>
      </c>
      <c r="O125"/>
      <c r="P125"/>
      <c r="Q125"/>
      <c r="R125"/>
      <c r="S125"/>
      <c r="T125"/>
    </row>
    <row r="126" spans="1:20">
      <c r="A126" s="35"/>
      <c r="B126" s="1083"/>
      <c r="O126"/>
      <c r="P126"/>
      <c r="Q126"/>
      <c r="R126"/>
      <c r="S126"/>
      <c r="T126"/>
    </row>
    <row r="127" spans="1:20">
      <c r="A127" s="35"/>
      <c r="B127" s="1091" t="s">
        <v>181</v>
      </c>
      <c r="N127" s="62"/>
      <c r="O127"/>
      <c r="P127"/>
      <c r="Q127"/>
      <c r="R127"/>
      <c r="S127"/>
      <c r="T127"/>
    </row>
    <row r="128" spans="1:20">
      <c r="A128" s="268" t="s">
        <v>151</v>
      </c>
      <c r="B128" s="225" t="str">
        <f t="shared" ref="B128:B133" si="43">B50</f>
        <v>Allowances in RRP</v>
      </c>
      <c r="C128" s="155" t="s">
        <v>129</v>
      </c>
      <c r="D128" s="932">
        <f t="shared" ref="D128:K130" si="44">D50*D$86</f>
        <v>-35.261078835383536</v>
      </c>
      <c r="E128" s="932">
        <f t="shared" si="44"/>
        <v>-23.896981352457583</v>
      </c>
      <c r="F128" s="932">
        <f t="shared" si="44"/>
        <v>5.3237309041318586</v>
      </c>
      <c r="G128" s="932">
        <f t="shared" si="44"/>
        <v>15.045085055489023</v>
      </c>
      <c r="H128" s="932">
        <f t="shared" si="44"/>
        <v>-9.6115621044863353</v>
      </c>
      <c r="I128" s="932">
        <f t="shared" si="44"/>
        <v>-15.988250619986053</v>
      </c>
      <c r="J128" s="932">
        <f t="shared" si="44"/>
        <v>24.416143457080018</v>
      </c>
      <c r="K128" s="932">
        <f t="shared" si="44"/>
        <v>47.583906779596212</v>
      </c>
      <c r="L128" s="932">
        <f>SUM(D128:INDEX(D128:K128,0,MATCH('RFPR cover'!$C$7,$D$6:$K$6,0)))</f>
        <v>-39.972913495612595</v>
      </c>
      <c r="M128" s="933">
        <f t="shared" ref="M128:M134" si="45">SUM(D128:K128)</f>
        <v>7.6109932839836176</v>
      </c>
      <c r="N128" s="62"/>
      <c r="O128"/>
      <c r="P128"/>
      <c r="Q128"/>
      <c r="R128"/>
      <c r="S128"/>
      <c r="T128"/>
    </row>
    <row r="129" spans="1:20">
      <c r="A129" s="268" t="s">
        <v>152</v>
      </c>
      <c r="B129" s="225" t="str">
        <f t="shared" si="43"/>
        <v>Peterborough &amp; Huntingdon</v>
      </c>
      <c r="C129" s="155" t="s">
        <v>129</v>
      </c>
      <c r="D129" s="1594">
        <f t="shared" si="44"/>
        <v>0</v>
      </c>
      <c r="E129" s="1594">
        <f t="shared" si="44"/>
        <v>0</v>
      </c>
      <c r="F129" s="1594">
        <f t="shared" si="44"/>
        <v>0</v>
      </c>
      <c r="G129" s="1594">
        <f t="shared" si="44"/>
        <v>0</v>
      </c>
      <c r="H129" s="1594">
        <f t="shared" si="44"/>
        <v>0</v>
      </c>
      <c r="I129" s="1594">
        <f t="shared" si="44"/>
        <v>0</v>
      </c>
      <c r="J129" s="1594">
        <f t="shared" si="44"/>
        <v>0</v>
      </c>
      <c r="K129" s="1594">
        <f t="shared" si="44"/>
        <v>0</v>
      </c>
      <c r="L129" s="1594">
        <f>SUM(D129:INDEX(D129:K129,0,MATCH('RFPR cover'!$C$7,$D$6:$K$6,0)))</f>
        <v>0</v>
      </c>
      <c r="M129" s="1594">
        <f t="shared" si="45"/>
        <v>0</v>
      </c>
      <c r="N129" s="62"/>
      <c r="O129"/>
      <c r="P129"/>
      <c r="Q129"/>
      <c r="R129"/>
      <c r="S129"/>
      <c r="T129"/>
    </row>
    <row r="130" spans="1:20">
      <c r="A130" s="268" t="s">
        <v>153</v>
      </c>
      <c r="B130" s="225" t="str">
        <f t="shared" si="43"/>
        <v>IED allowances recategorised from Non Uncertainty to Uncertainty</v>
      </c>
      <c r="C130" s="155" t="s">
        <v>129</v>
      </c>
      <c r="D130" s="1594">
        <f t="shared" si="44"/>
        <v>0</v>
      </c>
      <c r="E130" s="932">
        <f t="shared" si="44"/>
        <v>2.776527487080565</v>
      </c>
      <c r="F130" s="932">
        <f t="shared" si="44"/>
        <v>19.969877870053161</v>
      </c>
      <c r="G130" s="932">
        <f t="shared" si="44"/>
        <v>61.969208963379643</v>
      </c>
      <c r="H130" s="1594">
        <f t="shared" si="44"/>
        <v>86.52030055355425</v>
      </c>
      <c r="I130" s="1594">
        <f t="shared" si="44"/>
        <v>88.603811669614288</v>
      </c>
      <c r="J130" s="1594">
        <f t="shared" si="44"/>
        <v>63.050739344808321</v>
      </c>
      <c r="K130" s="1594">
        <f t="shared" si="44"/>
        <v>62.092780958390414</v>
      </c>
      <c r="L130" s="932">
        <f>SUM(D130:INDEX(D130:K130,0,MATCH('RFPR cover'!$C$7,$D$6:$K$6,0)))</f>
        <v>322.89046588849021</v>
      </c>
      <c r="M130" s="1591">
        <f t="shared" si="45"/>
        <v>384.9832468468806</v>
      </c>
      <c r="N130" s="62"/>
      <c r="O130"/>
      <c r="P130"/>
      <c r="Q130"/>
      <c r="R130"/>
      <c r="S130" s="64"/>
      <c r="T130"/>
    </row>
    <row r="131" spans="1:20">
      <c r="A131" s="268" t="s">
        <v>167</v>
      </c>
      <c r="B131" s="225" t="str">
        <f t="shared" si="43"/>
        <v>Rephasing Allowances</v>
      </c>
      <c r="C131" s="155" t="s">
        <v>129</v>
      </c>
      <c r="D131" s="932"/>
      <c r="E131" s="932"/>
      <c r="F131" s="932"/>
      <c r="G131" s="932"/>
      <c r="H131" s="932"/>
      <c r="I131" s="932"/>
      <c r="J131" s="932"/>
      <c r="K131" s="932"/>
      <c r="L131" s="936"/>
      <c r="M131" s="937"/>
      <c r="N131" s="62"/>
      <c r="O131"/>
      <c r="P131"/>
      <c r="Q131"/>
      <c r="R131"/>
      <c r="S131"/>
      <c r="T131"/>
    </row>
    <row r="132" spans="1:20">
      <c r="A132" s="268" t="s">
        <v>168</v>
      </c>
      <c r="B132" s="225" t="str">
        <f t="shared" si="43"/>
        <v>[Enduring Value adjustment]</v>
      </c>
      <c r="C132" s="155" t="s">
        <v>129</v>
      </c>
      <c r="D132" s="932"/>
      <c r="E132" s="932"/>
      <c r="F132" s="932"/>
      <c r="G132" s="932"/>
      <c r="H132" s="932"/>
      <c r="I132" s="932"/>
      <c r="J132" s="932"/>
      <c r="K132" s="932"/>
      <c r="L132" s="936"/>
      <c r="M132" s="937"/>
      <c r="N132" s="62"/>
      <c r="O132"/>
      <c r="P132"/>
      <c r="Q132"/>
      <c r="R132"/>
      <c r="S132"/>
      <c r="T132"/>
    </row>
    <row r="133" spans="1:20">
      <c r="A133" s="268" t="s">
        <v>169</v>
      </c>
      <c r="B133" s="225" t="str">
        <f t="shared" si="43"/>
        <v>[Enduring Value adjustment]</v>
      </c>
      <c r="C133" s="155" t="s">
        <v>129</v>
      </c>
      <c r="D133" s="932"/>
      <c r="E133" s="932"/>
      <c r="F133" s="932"/>
      <c r="G133" s="932"/>
      <c r="H133" s="932"/>
      <c r="I133" s="932"/>
      <c r="J133" s="932"/>
      <c r="K133" s="932"/>
      <c r="L133" s="940"/>
      <c r="M133" s="941"/>
      <c r="N133" s="62"/>
      <c r="O133"/>
      <c r="P133"/>
      <c r="Q133"/>
      <c r="R133"/>
      <c r="S133"/>
      <c r="T133"/>
    </row>
    <row r="134" spans="1:20">
      <c r="A134" s="35"/>
      <c r="B134" s="1091" t="s">
        <v>189</v>
      </c>
      <c r="C134" s="155" t="s">
        <v>129</v>
      </c>
      <c r="D134" s="102">
        <f>SUM(D128:D133)</f>
        <v>-35.261078835383536</v>
      </c>
      <c r="E134" s="103">
        <f t="shared" ref="E134:K134" si="46">SUM(E128:E133)</f>
        <v>-21.120453865377019</v>
      </c>
      <c r="F134" s="103">
        <f t="shared" si="46"/>
        <v>25.293608774185017</v>
      </c>
      <c r="G134" s="103">
        <f t="shared" si="46"/>
        <v>77.014294018868668</v>
      </c>
      <c r="H134" s="103">
        <f t="shared" si="46"/>
        <v>76.908738449067911</v>
      </c>
      <c r="I134" s="103">
        <f t="shared" si="46"/>
        <v>72.615561049628241</v>
      </c>
      <c r="J134" s="103">
        <f t="shared" si="46"/>
        <v>87.466882801888346</v>
      </c>
      <c r="K134" s="103">
        <f t="shared" si="46"/>
        <v>109.67668773798663</v>
      </c>
      <c r="L134" s="102">
        <f>SUM(D134:INDEX(D134:K134,0,MATCH('RFPR cover'!$C$7,$D$6:$K$6,0)))</f>
        <v>282.91755239287761</v>
      </c>
      <c r="M134" s="104">
        <f t="shared" si="45"/>
        <v>392.59424013086425</v>
      </c>
      <c r="N134" s="62"/>
    </row>
    <row r="135" spans="1:20">
      <c r="A135" s="35"/>
      <c r="B135" s="1083"/>
    </row>
    <row r="136" spans="1:20">
      <c r="A136" s="35"/>
      <c r="B136" s="1090" t="s">
        <v>197</v>
      </c>
      <c r="C136" s="159" t="s">
        <v>129</v>
      </c>
      <c r="D136" s="95">
        <f t="shared" ref="D136:K136" si="47">D134*D122</f>
        <v>-19.619264264007398</v>
      </c>
      <c r="E136" s="96">
        <f t="shared" si="47"/>
        <v>-11.751420530695773</v>
      </c>
      <c r="F136" s="96">
        <f t="shared" si="47"/>
        <v>14.073363921956544</v>
      </c>
      <c r="G136" s="96">
        <f t="shared" si="47"/>
        <v>42.85075319209853</v>
      </c>
      <c r="H136" s="96">
        <f t="shared" si="47"/>
        <v>42.792022073061389</v>
      </c>
      <c r="I136" s="96">
        <f t="shared" si="47"/>
        <v>40.403298168013151</v>
      </c>
      <c r="J136" s="96">
        <f t="shared" si="47"/>
        <v>48.666573590970678</v>
      </c>
      <c r="K136" s="96">
        <f t="shared" si="47"/>
        <v>61.024109057415757</v>
      </c>
      <c r="L136" s="95">
        <f>SUM(D136:INDEX(D136:K136,0,MATCH('RFPR cover'!$C$7,$D$6:$K$6,0)))</f>
        <v>157.41532615139712</v>
      </c>
      <c r="M136" s="97">
        <f>SUM(D136:K136)</f>
        <v>218.43943520881288</v>
      </c>
    </row>
    <row r="137" spans="1:20">
      <c r="A137" s="35"/>
      <c r="B137" s="1090" t="s">
        <v>567</v>
      </c>
      <c r="C137" s="159" t="s">
        <v>129</v>
      </c>
      <c r="D137" s="92">
        <f t="shared" ref="D137:K137" si="48">D134*(1-D122)</f>
        <v>-15.641814571376136</v>
      </c>
      <c r="E137" s="93">
        <f t="shared" si="48"/>
        <v>-9.3690333346812462</v>
      </c>
      <c r="F137" s="93">
        <f t="shared" si="48"/>
        <v>11.220244852228474</v>
      </c>
      <c r="G137" s="93">
        <f t="shared" si="48"/>
        <v>34.163540826770138</v>
      </c>
      <c r="H137" s="93">
        <f t="shared" si="48"/>
        <v>34.116716376006522</v>
      </c>
      <c r="I137" s="93">
        <f t="shared" si="48"/>
        <v>32.212262881615089</v>
      </c>
      <c r="J137" s="93">
        <f t="shared" si="48"/>
        <v>38.800309210917668</v>
      </c>
      <c r="K137" s="93">
        <f t="shared" si="48"/>
        <v>48.652578680570869</v>
      </c>
      <c r="L137" s="92">
        <f>SUM(D137:INDEX(D137:K137,0,MATCH('RFPR cover'!$C$7,$D$6:$K$6,0)))</f>
        <v>125.50222624148051</v>
      </c>
      <c r="M137" s="94">
        <f>SUM(D137:K137)</f>
        <v>174.15480492205137</v>
      </c>
    </row>
    <row r="138" spans="1:20">
      <c r="A138" s="35"/>
      <c r="B138" s="1083"/>
    </row>
    <row r="139" spans="1:20">
      <c r="A139" s="35"/>
      <c r="B139" s="1091" t="s">
        <v>180</v>
      </c>
    </row>
    <row r="140" spans="1:20">
      <c r="A140" s="35"/>
      <c r="B140" s="1083" t="s">
        <v>179</v>
      </c>
      <c r="C140" s="155" t="s">
        <v>129</v>
      </c>
      <c r="D140" s="95">
        <f>D124+D136</f>
        <v>-23.069102408040475</v>
      </c>
      <c r="E140" s="96">
        <f t="shared" ref="E140:K140" si="49">E124+E136</f>
        <v>-15.630095028273704</v>
      </c>
      <c r="F140" s="96">
        <f t="shared" si="49"/>
        <v>-0.26836660816269564</v>
      </c>
      <c r="G140" s="96">
        <f t="shared" si="49"/>
        <v>10.282627071321031</v>
      </c>
      <c r="H140" s="96">
        <f t="shared" si="49"/>
        <v>-0.57506903450150304</v>
      </c>
      <c r="I140" s="96">
        <f t="shared" si="49"/>
        <v>1.4941626868520288</v>
      </c>
      <c r="J140" s="96">
        <f t="shared" si="49"/>
        <v>-2.5602793418637546</v>
      </c>
      <c r="K140" s="96">
        <f t="shared" si="49"/>
        <v>24.281595561378545</v>
      </c>
      <c r="L140" s="95">
        <f>SUM(D140:INDEX(D140:K140,0,MATCH('RFPR cover'!$C$7,$D$6:$K$6,0)))</f>
        <v>-30.326122662669071</v>
      </c>
      <c r="M140" s="97">
        <f>SUM(D140:K140)</f>
        <v>-6.0445271012905266</v>
      </c>
    </row>
    <row r="141" spans="1:20">
      <c r="A141" s="35"/>
      <c r="B141" s="1083" t="s">
        <v>279</v>
      </c>
      <c r="C141" s="155" t="s">
        <v>129</v>
      </c>
      <c r="D141" s="98">
        <f>D125+D137</f>
        <v>-18.3922606545772</v>
      </c>
      <c r="E141" s="99">
        <f t="shared" ref="E141:K141" si="50">E125+E137</f>
        <v>-12.461376985158548</v>
      </c>
      <c r="F141" s="99">
        <f t="shared" si="50"/>
        <v>-0.21396014985796619</v>
      </c>
      <c r="G141" s="99">
        <f t="shared" si="50"/>
        <v>8.1980110870560878</v>
      </c>
      <c r="H141" s="99">
        <f t="shared" si="50"/>
        <v>-0.45848422664426636</v>
      </c>
      <c r="I141" s="99">
        <f t="shared" si="50"/>
        <v>1.1912483247440022</v>
      </c>
      <c r="J141" s="99">
        <f t="shared" si="50"/>
        <v>-2.041229180536952</v>
      </c>
      <c r="K141" s="99">
        <f t="shared" si="50"/>
        <v>19.358942830746809</v>
      </c>
      <c r="L141" s="98">
        <f>SUM(D141:INDEX(D141:K141,0,MATCH('RFPR cover'!$C$7,$D$6:$K$6,0)))</f>
        <v>-24.178051784974841</v>
      </c>
      <c r="M141" s="100">
        <f>SUM(D141:K141)</f>
        <v>-4.8191089542280316</v>
      </c>
    </row>
    <row r="142" spans="1:20">
      <c r="A142" s="35"/>
      <c r="B142" s="1091" t="s">
        <v>12</v>
      </c>
      <c r="C142" s="156" t="s">
        <v>129</v>
      </c>
      <c r="D142" s="139">
        <f>SUM(D140:D141)</f>
        <v>-41.461363062617679</v>
      </c>
      <c r="E142" s="140">
        <f t="shared" ref="E142:K142" si="51">SUM(E140:E141)</f>
        <v>-28.091472013432252</v>
      </c>
      <c r="F142" s="140">
        <f t="shared" si="51"/>
        <v>-0.48232675802066183</v>
      </c>
      <c r="G142" s="140">
        <f t="shared" si="51"/>
        <v>18.480638158377118</v>
      </c>
      <c r="H142" s="140">
        <f t="shared" si="51"/>
        <v>-1.0335532611457694</v>
      </c>
      <c r="I142" s="140">
        <f t="shared" si="51"/>
        <v>2.685411011596031</v>
      </c>
      <c r="J142" s="140">
        <f t="shared" si="51"/>
        <v>-4.6015085224007066</v>
      </c>
      <c r="K142" s="140">
        <f t="shared" si="51"/>
        <v>43.64053839212535</v>
      </c>
      <c r="L142" s="139">
        <f>SUM(D142:INDEX(D142:K142,0,MATCH('RFPR cover'!$C$7,$D$6:$K$6,0)))</f>
        <v>-54.504174447643919</v>
      </c>
      <c r="M142" s="141">
        <f>SUM(D142:K142)</f>
        <v>-10.863636055518569</v>
      </c>
    </row>
    <row r="143" spans="1:20">
      <c r="A143" s="35"/>
      <c r="B143" s="1091"/>
      <c r="C143" s="156"/>
      <c r="D143" s="156"/>
      <c r="E143" s="156"/>
      <c r="F143" s="156"/>
      <c r="G143" s="156"/>
      <c r="H143" s="156"/>
      <c r="I143" s="156"/>
      <c r="J143" s="156"/>
      <c r="K143" s="156"/>
      <c r="L143" s="156"/>
      <c r="M143" s="156"/>
    </row>
    <row r="144" spans="1:20">
      <c r="A144" s="35"/>
      <c r="B144" s="1086" t="s">
        <v>256</v>
      </c>
      <c r="C144" s="150"/>
      <c r="D144" s="81"/>
      <c r="E144" s="81"/>
      <c r="F144" s="81"/>
      <c r="G144" s="81"/>
      <c r="H144" s="81"/>
      <c r="I144" s="81"/>
      <c r="J144" s="81"/>
      <c r="K144" s="81"/>
      <c r="L144" s="81"/>
      <c r="M144" s="81"/>
      <c r="N144" s="81"/>
    </row>
    <row r="145" spans="1:20">
      <c r="A145" s="35"/>
      <c r="B145" s="1083"/>
      <c r="O145"/>
      <c r="P145"/>
      <c r="Q145"/>
      <c r="R145"/>
      <c r="S145"/>
      <c r="T145"/>
    </row>
    <row r="146" spans="1:20">
      <c r="A146" s="35"/>
      <c r="B146" s="1091" t="s">
        <v>180</v>
      </c>
    </row>
    <row r="147" spans="1:20">
      <c r="A147" s="35"/>
      <c r="B147" s="1083" t="s">
        <v>179</v>
      </c>
      <c r="C147" s="155" t="s">
        <v>129</v>
      </c>
      <c r="D147" s="95">
        <f>D112+D140</f>
        <v>3.4649094100390947</v>
      </c>
      <c r="E147" s="96">
        <f t="shared" ref="E147:K147" si="52">E112+E140</f>
        <v>7.7039072290189949</v>
      </c>
      <c r="F147" s="96">
        <f t="shared" si="52"/>
        <v>2.7462875193414948</v>
      </c>
      <c r="G147" s="96">
        <f t="shared" si="52"/>
        <v>-9.6419723696848649</v>
      </c>
      <c r="H147" s="96">
        <f t="shared" si="52"/>
        <v>-24.717046128711793</v>
      </c>
      <c r="I147" s="96">
        <f t="shared" si="52"/>
        <v>-64.585450929519652</v>
      </c>
      <c r="J147" s="96">
        <f t="shared" si="52"/>
        <v>-64.232977372344465</v>
      </c>
      <c r="K147" s="96">
        <f t="shared" si="52"/>
        <v>-64.941764474577752</v>
      </c>
      <c r="L147" s="95">
        <f>SUM(D147:INDEX(D147:K147,0,MATCH('RFPR cover'!$C$7,$D$6:$K$6,0)))</f>
        <v>-149.26234264186118</v>
      </c>
      <c r="M147" s="97">
        <f>SUM(D147:K147)</f>
        <v>-214.20410711643893</v>
      </c>
    </row>
    <row r="148" spans="1:20">
      <c r="A148" s="35"/>
      <c r="B148" s="1083" t="s">
        <v>279</v>
      </c>
      <c r="C148" s="155" t="s">
        <v>129</v>
      </c>
      <c r="D148" s="98">
        <f t="shared" ref="D148:K148" si="53">D113+D141</f>
        <v>2.7624619236041354</v>
      </c>
      <c r="E148" s="99">
        <f t="shared" si="53"/>
        <v>6.1420798828052199</v>
      </c>
      <c r="F148" s="99">
        <f t="shared" si="53"/>
        <v>2.1895275765274738</v>
      </c>
      <c r="G148" s="99">
        <f t="shared" si="53"/>
        <v>-7.6872374967509121</v>
      </c>
      <c r="H148" s="99">
        <f t="shared" si="53"/>
        <v>-19.706113700029753</v>
      </c>
      <c r="I148" s="99">
        <f t="shared" si="53"/>
        <v>-51.491923135037595</v>
      </c>
      <c r="J148" s="99">
        <f t="shared" si="53"/>
        <v>-51.210907193335728</v>
      </c>
      <c r="K148" s="99">
        <f t="shared" si="53"/>
        <v>-51.776000576784114</v>
      </c>
      <c r="L148" s="98">
        <f>SUM(D148:INDEX(D148:K148,0,MATCH('RFPR cover'!$C$7,$D$6:$K$6,0)))</f>
        <v>-119.00211214221716</v>
      </c>
      <c r="M148" s="100">
        <f>SUM(D148:K148)</f>
        <v>-170.77811271900129</v>
      </c>
    </row>
    <row r="149" spans="1:20">
      <c r="A149" s="35"/>
      <c r="B149" s="1091" t="s">
        <v>12</v>
      </c>
      <c r="C149" s="156" t="s">
        <v>129</v>
      </c>
      <c r="D149" s="139">
        <f>SUM(D147:D148)</f>
        <v>6.2273713336432301</v>
      </c>
      <c r="E149" s="140">
        <f t="shared" ref="E149:K149" si="54">SUM(E147:E148)</f>
        <v>13.845987111824215</v>
      </c>
      <c r="F149" s="140">
        <f t="shared" si="54"/>
        <v>4.9358150958689686</v>
      </c>
      <c r="G149" s="140">
        <f t="shared" si="54"/>
        <v>-17.329209866435775</v>
      </c>
      <c r="H149" s="140">
        <f t="shared" si="54"/>
        <v>-44.423159828741547</v>
      </c>
      <c r="I149" s="140">
        <f t="shared" si="54"/>
        <v>-116.07737406455725</v>
      </c>
      <c r="J149" s="140">
        <f t="shared" si="54"/>
        <v>-115.44388456568019</v>
      </c>
      <c r="K149" s="140">
        <f t="shared" si="54"/>
        <v>-116.71776505136187</v>
      </c>
      <c r="L149" s="139">
        <f>SUM(D149:INDEX(D149:K149,0,MATCH('RFPR cover'!$C$7,$D$6:$K$6,0)))</f>
        <v>-268.26445478407834</v>
      </c>
      <c r="M149" s="141">
        <f>SUM(D149:K149)</f>
        <v>-384.98221983544022</v>
      </c>
    </row>
    <row r="150" spans="1:20">
      <c r="A150" s="35"/>
      <c r="B150" s="1090"/>
      <c r="D150" s="136"/>
      <c r="E150" s="136"/>
      <c r="F150" s="136"/>
      <c r="G150" s="136"/>
      <c r="H150" s="136"/>
      <c r="I150" s="136"/>
      <c r="J150" s="136"/>
      <c r="K150" s="136"/>
    </row>
    <row r="151" spans="1:20">
      <c r="A151" s="35"/>
      <c r="B151" s="1083"/>
    </row>
    <row r="152" spans="1:20">
      <c r="A152" s="81"/>
      <c r="B152" s="1082"/>
      <c r="C152" s="150"/>
      <c r="D152" s="81"/>
      <c r="E152" s="81"/>
      <c r="F152" s="81"/>
      <c r="G152" s="81"/>
      <c r="H152" s="81"/>
      <c r="I152" s="81"/>
      <c r="J152" s="81"/>
      <c r="K152" s="81"/>
      <c r="L152" s="81"/>
      <c r="M152" s="81"/>
      <c r="N152" s="81"/>
    </row>
    <row r="153" spans="1:20">
      <c r="B153" s="1083"/>
    </row>
    <row r="154" spans="1:20">
      <c r="B154" s="1083"/>
    </row>
  </sheetData>
  <sheetProtection algorithmName="SHA-512" hashValue="A3TFn96hy9HG1HvpCF0IfUAeFy4/rPYw80eYn2TitgHO9WcW6Gup0z3CdM2DFwmOs+OL6viU/wt9BDSytLY3ZA==" saltValue="ff84IB6naRcNbf5gTfC15A==" spinCount="100000" sheet="1" objects="1" scenarios="1"/>
  <mergeCells count="4">
    <mergeCell ref="O14:Q14"/>
    <mergeCell ref="O42:Q42"/>
    <mergeCell ref="O92:Q92"/>
    <mergeCell ref="O120:Q120"/>
  </mergeCells>
  <conditionalFormatting sqref="D6:K6">
    <cfRule type="expression" dxfId="68" priority="25">
      <formula>AND(D$5="Actuals",E$5="Forecast")</formula>
    </cfRule>
  </conditionalFormatting>
  <conditionalFormatting sqref="B118:M142">
    <cfRule type="expression" dxfId="67" priority="21">
      <formula>$B$38="n/a"</formula>
    </cfRule>
  </conditionalFormatting>
  <conditionalFormatting sqref="D5:K5">
    <cfRule type="expression" dxfId="66" priority="20">
      <formula>AND(D$5="Actuals",E$5="Forecast")</formula>
    </cfRule>
  </conditionalFormatting>
  <conditionalFormatting sqref="B38:N39 B42:N49 B40:C41 L40:N41 B56:N64 C50:C53 L50:M53 B54:K55 N54:N55">
    <cfRule type="expression" dxfId="65" priority="19">
      <formula>$B$38="n/a"</formula>
    </cfRule>
  </conditionalFormatting>
  <conditionalFormatting sqref="D25:E25">
    <cfRule type="expression" dxfId="64" priority="8">
      <formula>D$5="N/A"</formula>
    </cfRule>
  </conditionalFormatting>
  <conditionalFormatting sqref="I23:K25">
    <cfRule type="expression" dxfId="63" priority="7">
      <formula>I$5="N/A"</formula>
    </cfRule>
  </conditionalFormatting>
  <conditionalFormatting sqref="J22:K22">
    <cfRule type="expression" dxfId="62" priority="6">
      <formula>J$5="N/A"</formula>
    </cfRule>
  </conditionalFormatting>
  <conditionalFormatting sqref="F22:G22">
    <cfRule type="expression" dxfId="61" priority="5">
      <formula>F$5="N/A"</formula>
    </cfRule>
  </conditionalFormatting>
  <conditionalFormatting sqref="E24:H24">
    <cfRule type="expression" dxfId="60" priority="4">
      <formula>E$5="N/A"</formula>
    </cfRule>
  </conditionalFormatting>
  <conditionalFormatting sqref="D40:K41">
    <cfRule type="expression" dxfId="59" priority="3">
      <formula>D$5="N/A"</formula>
    </cfRule>
  </conditionalFormatting>
  <conditionalFormatting sqref="D50:K50">
    <cfRule type="expression" dxfId="58" priority="2">
      <formula>D$5="N/A"</formula>
    </cfRule>
  </conditionalFormatting>
  <conditionalFormatting sqref="D53:K53 E52:K52">
    <cfRule type="expression" dxfId="57" priority="1">
      <formula>D$5="N/A"</formula>
    </cfRule>
  </conditionalFormatting>
  <pageMargins left="0.70866141732283472" right="0.70866141732283472" top="0.74803149606299213" bottom="0.74803149606299213" header="0.31496062992125984" footer="0.31496062992125984"/>
  <pageSetup paperSize="8" scale="32"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zoomScale="80" zoomScaleNormal="80" workbookViewId="0">
      <pane ySplit="6" topLeftCell="A7" activePane="bottomLeft" state="frozen"/>
      <selection activeCell="B75" sqref="A1:XFD1048576"/>
      <selection pane="bottomLeft" activeCell="B72" sqref="B72"/>
    </sheetView>
  </sheetViews>
  <sheetFormatPr defaultRowHeight="12.75"/>
  <cols>
    <col min="1" max="1" width="8.375" customWidth="1"/>
    <col min="2" max="2" width="71.375" bestFit="1" customWidth="1"/>
    <col min="3" max="3" width="13.375" style="136" customWidth="1"/>
    <col min="4" max="11" width="11.125" customWidth="1"/>
    <col min="12" max="12" width="12.875" customWidth="1"/>
    <col min="13" max="13" width="12.75" customWidth="1"/>
    <col min="14" max="14" width="5" customWidth="1"/>
  </cols>
  <sheetData>
    <row r="1" spans="1:14" s="37" customFormat="1" ht="20.25">
      <c r="A1" s="1454" t="s">
        <v>261</v>
      </c>
      <c r="B1" s="1455"/>
      <c r="C1" s="153"/>
      <c r="D1" s="131"/>
      <c r="E1" s="131"/>
      <c r="F1" s="131"/>
      <c r="G1" s="131"/>
      <c r="H1" s="131"/>
      <c r="I1" s="127"/>
      <c r="J1" s="127"/>
      <c r="K1" s="127"/>
      <c r="L1" s="127"/>
      <c r="M1" s="127"/>
      <c r="N1" s="128"/>
    </row>
    <row r="2" spans="1:14" s="37" customFormat="1" ht="20.25">
      <c r="A2" s="1456" t="str">
        <f>'RFPR cover'!C5</f>
        <v>NGGT (TO)</v>
      </c>
      <c r="B2" s="1457"/>
      <c r="C2" s="154"/>
      <c r="D2" s="36"/>
      <c r="E2" s="36"/>
      <c r="F2" s="36"/>
      <c r="G2" s="36"/>
      <c r="H2" s="36"/>
      <c r="I2" s="27"/>
      <c r="J2" s="27"/>
      <c r="K2" s="27"/>
      <c r="L2" s="27"/>
      <c r="M2" s="27"/>
      <c r="N2" s="123"/>
    </row>
    <row r="3" spans="1:14" s="37" customFormat="1" ht="20.25">
      <c r="A3" s="1458">
        <f>'RFPR cover'!C7</f>
        <v>2020</v>
      </c>
      <c r="B3" s="1459"/>
      <c r="C3" s="135"/>
      <c r="D3" s="132"/>
      <c r="E3" s="132"/>
      <c r="F3" s="132"/>
      <c r="G3" s="132"/>
      <c r="H3" s="132"/>
      <c r="I3" s="28"/>
      <c r="J3" s="28"/>
      <c r="K3" s="28"/>
      <c r="L3" s="28"/>
      <c r="M3" s="28"/>
      <c r="N3" s="125"/>
    </row>
    <row r="4" spans="1:14" s="2" customFormat="1" ht="12.75" customHeight="1">
      <c r="B4" s="3"/>
      <c r="C4" s="136"/>
    </row>
    <row r="5" spans="1:14" s="2" customFormat="1" ht="12.75" customHeight="1">
      <c r="B5" s="3"/>
      <c r="C5" s="136"/>
      <c r="D5" s="543" t="str">
        <f>IF(D6&lt;='RFPR cover'!$C$7,"Actuals","Forecast")</f>
        <v>Actuals</v>
      </c>
      <c r="E5" s="544" t="str">
        <f>IF(E6&lt;='RFPR cover'!$C$7,"Actuals","Forecast")</f>
        <v>Actuals</v>
      </c>
      <c r="F5" s="544" t="str">
        <f>IF(F6&lt;='RFPR cover'!$C$7,"Actuals","Forecast")</f>
        <v>Actuals</v>
      </c>
      <c r="G5" s="544" t="str">
        <f>IF(G6&lt;='RFPR cover'!$C$7,"Actuals","Forecast")</f>
        <v>Actuals</v>
      </c>
      <c r="H5" s="544" t="str">
        <f>IF(H6&lt;='RFPR cover'!$C$7,"Actuals","Forecast")</f>
        <v>Actuals</v>
      </c>
      <c r="I5" s="544" t="str">
        <f>IF(I6&lt;='RFPR cover'!$C$7,"Actuals","Forecast")</f>
        <v>Actuals</v>
      </c>
      <c r="J5" s="544" t="str">
        <f>IF(J6&lt;='RFPR cover'!$C$7,"Actuals","Forecast")</f>
        <v>Actuals</v>
      </c>
      <c r="K5" s="545" t="str">
        <f>IF(K6&lt;='RFPR cover'!$C$7,"Actuals","Forecast")</f>
        <v>Forecast</v>
      </c>
    </row>
    <row r="6" spans="1:14" s="2" customFormat="1" ht="29.25" customHeight="1">
      <c r="C6" s="136"/>
      <c r="D6" s="117">
        <f>'RFPR cover'!$C$13</f>
        <v>2014</v>
      </c>
      <c r="E6" s="118">
        <f>D6+1</f>
        <v>2015</v>
      </c>
      <c r="F6" s="118">
        <f t="shared" ref="F6:K6" si="0">E6+1</f>
        <v>2016</v>
      </c>
      <c r="G6" s="118">
        <f t="shared" si="0"/>
        <v>2017</v>
      </c>
      <c r="H6" s="118">
        <f t="shared" si="0"/>
        <v>2018</v>
      </c>
      <c r="I6" s="118">
        <f t="shared" si="0"/>
        <v>2019</v>
      </c>
      <c r="J6" s="118">
        <f t="shared" si="0"/>
        <v>2020</v>
      </c>
      <c r="K6" s="118">
        <f t="shared" si="0"/>
        <v>2021</v>
      </c>
      <c r="L6" s="101" t="str">
        <f>"Cumulative to "&amp;'RFPR cover'!$C$7</f>
        <v>Cumulative to 2020</v>
      </c>
      <c r="M6" s="119" t="s">
        <v>110</v>
      </c>
    </row>
    <row r="7" spans="1:14" s="2" customFormat="1">
      <c r="A7" s="35"/>
      <c r="C7" s="136"/>
    </row>
    <row r="8" spans="1:14" s="2" customFormat="1">
      <c r="A8" s="35"/>
      <c r="B8" s="116" t="s">
        <v>198</v>
      </c>
      <c r="C8" s="150"/>
      <c r="D8" s="80"/>
      <c r="E8" s="80"/>
      <c r="F8" s="80"/>
      <c r="G8" s="80"/>
      <c r="H8" s="80"/>
      <c r="I8" s="80"/>
      <c r="J8" s="80"/>
      <c r="K8" s="80"/>
      <c r="L8" s="80"/>
      <c r="M8" s="80"/>
      <c r="N8" s="80"/>
    </row>
    <row r="9" spans="1:14" s="2" customFormat="1">
      <c r="A9" s="35"/>
      <c r="B9" s="433" t="s">
        <v>649</v>
      </c>
      <c r="C9" s="433"/>
      <c r="D9" s="433"/>
      <c r="E9" s="433"/>
      <c r="F9" s="433"/>
      <c r="G9" s="433"/>
      <c r="H9" s="433"/>
      <c r="I9" s="433"/>
      <c r="J9" s="433"/>
      <c r="K9" s="433"/>
      <c r="L9" s="433"/>
      <c r="M9" s="433"/>
      <c r="N9" s="433"/>
    </row>
    <row r="10" spans="1:14" s="2" customFormat="1">
      <c r="A10" s="35"/>
      <c r="B10" s="12"/>
      <c r="C10" s="889"/>
      <c r="D10" s="1479"/>
      <c r="E10" s="1479"/>
      <c r="F10" s="1479"/>
      <c r="G10" s="1479"/>
      <c r="H10" s="1479"/>
      <c r="I10" s="1479"/>
      <c r="J10" s="1479"/>
      <c r="K10" s="1479"/>
    </row>
    <row r="11" spans="1:14" s="2" customFormat="1">
      <c r="A11" s="224" t="s">
        <v>151</v>
      </c>
      <c r="B11" s="35" t="str">
        <f>Data!B153</f>
        <v>Stakeholder Satisfaction Output</v>
      </c>
      <c r="C11" s="155" t="str">
        <f>'RFPR cover'!$C$14</f>
        <v>£m 09/10</v>
      </c>
      <c r="D11" s="942">
        <v>1.5335813597111279</v>
      </c>
      <c r="E11" s="942">
        <v>2.9417762516864703</v>
      </c>
      <c r="F11" s="942">
        <v>2.8612990050079463</v>
      </c>
      <c r="G11" s="942">
        <v>4.9945672002665846</v>
      </c>
      <c r="H11" s="942">
        <v>2.8364776268996192</v>
      </c>
      <c r="I11" s="942">
        <v>3.157434817543225</v>
      </c>
      <c r="J11" s="942">
        <v>4.2771319567755519</v>
      </c>
      <c r="K11" s="942">
        <v>3.2288954596986463</v>
      </c>
      <c r="L11" s="997">
        <f>SUM(D11:INDEX(D11:K11,0,MATCH('RFPR cover'!$C$7,$D$6:$K$6,0)))</f>
        <v>22.602268217890526</v>
      </c>
      <c r="M11" s="998">
        <f t="shared" ref="M11:M12" si="1">SUM(D11:K11)</f>
        <v>25.831163677589171</v>
      </c>
    </row>
    <row r="12" spans="1:14" s="2" customFormat="1">
      <c r="A12" s="224" t="s">
        <v>152</v>
      </c>
      <c r="B12" s="35" t="str">
        <f>Data!B154</f>
        <v>Permits revenue adjustment</v>
      </c>
      <c r="C12" s="155" t="str">
        <f>'RFPR cover'!$C$14</f>
        <v>£m 09/10</v>
      </c>
      <c r="D12" s="1473">
        <v>0</v>
      </c>
      <c r="E12" s="942">
        <v>24.853485390227949</v>
      </c>
      <c r="F12" s="1473">
        <v>0</v>
      </c>
      <c r="G12" s="1473">
        <v>0</v>
      </c>
      <c r="H12" s="1473">
        <v>0</v>
      </c>
      <c r="I12" s="1473">
        <v>0</v>
      </c>
      <c r="J12" s="1473">
        <v>0</v>
      </c>
      <c r="K12" s="1473">
        <v>0</v>
      </c>
      <c r="L12" s="1001">
        <f>SUM(D12:INDEX(D12:K12,0,MATCH('RFPR cover'!$C$7,$D$6:$K$6,0)))</f>
        <v>24.853485390227949</v>
      </c>
      <c r="M12" s="1002">
        <f t="shared" si="1"/>
        <v>24.853485390227949</v>
      </c>
    </row>
    <row r="13" spans="1:14" s="2" customFormat="1">
      <c r="A13" s="224" t="s">
        <v>153</v>
      </c>
      <c r="B13" s="35" t="str">
        <f>Data!B155</f>
        <v/>
      </c>
      <c r="C13" s="155" t="str">
        <f>'RFPR cover'!$C$14</f>
        <v>£m 09/10</v>
      </c>
      <c r="D13" s="944"/>
      <c r="E13" s="945"/>
      <c r="F13" s="945"/>
      <c r="G13" s="945"/>
      <c r="H13" s="945"/>
      <c r="I13" s="945"/>
      <c r="J13" s="945"/>
      <c r="K13" s="945"/>
      <c r="L13" s="1001"/>
      <c r="M13" s="1002"/>
    </row>
    <row r="14" spans="1:14" s="2" customFormat="1">
      <c r="A14" s="224" t="s">
        <v>167</v>
      </c>
      <c r="B14" s="35" t="str">
        <f>Data!B156</f>
        <v/>
      </c>
      <c r="C14" s="155" t="str">
        <f>'RFPR cover'!$C$14</f>
        <v>£m 09/10</v>
      </c>
      <c r="D14" s="944"/>
      <c r="E14" s="945"/>
      <c r="F14" s="945"/>
      <c r="G14" s="945"/>
      <c r="H14" s="945"/>
      <c r="I14" s="945"/>
      <c r="J14" s="945"/>
      <c r="K14" s="945"/>
      <c r="L14" s="1001"/>
      <c r="M14" s="1002"/>
    </row>
    <row r="15" spans="1:14" s="2" customFormat="1">
      <c r="A15" s="224" t="s">
        <v>168</v>
      </c>
      <c r="B15" s="35" t="str">
        <f>Data!B157</f>
        <v/>
      </c>
      <c r="C15" s="155" t="str">
        <f>'RFPR cover'!$C$14</f>
        <v>£m 09/10</v>
      </c>
      <c r="D15" s="944"/>
      <c r="E15" s="945"/>
      <c r="F15" s="945"/>
      <c r="G15" s="945"/>
      <c r="H15" s="945"/>
      <c r="I15" s="945"/>
      <c r="J15" s="945"/>
      <c r="K15" s="945"/>
      <c r="L15" s="1001"/>
      <c r="M15" s="1002"/>
    </row>
    <row r="16" spans="1:14" s="2" customFormat="1">
      <c r="A16" s="224" t="s">
        <v>169</v>
      </c>
      <c r="B16" s="35" t="str">
        <f>Data!B158</f>
        <v/>
      </c>
      <c r="C16" s="155" t="str">
        <f>'RFPR cover'!$C$14</f>
        <v>£m 09/10</v>
      </c>
      <c r="D16" s="944"/>
      <c r="E16" s="945"/>
      <c r="F16" s="945"/>
      <c r="G16" s="945"/>
      <c r="H16" s="945"/>
      <c r="I16" s="945"/>
      <c r="J16" s="945"/>
      <c r="K16" s="945"/>
      <c r="L16" s="1001"/>
      <c r="M16" s="1002"/>
    </row>
    <row r="17" spans="1:16" s="2" customFormat="1">
      <c r="A17" s="224" t="s">
        <v>763</v>
      </c>
      <c r="B17" s="35" t="str">
        <f>Data!B159</f>
        <v/>
      </c>
      <c r="C17" s="155" t="str">
        <f>'RFPR cover'!$C$14</f>
        <v>£m 09/10</v>
      </c>
      <c r="D17" s="1319"/>
      <c r="E17" s="1320"/>
      <c r="F17" s="1320"/>
      <c r="G17" s="1320"/>
      <c r="H17" s="1320"/>
      <c r="I17" s="1320"/>
      <c r="J17" s="1320"/>
      <c r="K17" s="1321"/>
      <c r="L17" s="1001"/>
      <c r="M17" s="1002"/>
    </row>
    <row r="18" spans="1:16" s="2" customFormat="1">
      <c r="A18" s="35"/>
      <c r="B18" s="12" t="s">
        <v>202</v>
      </c>
      <c r="C18" s="156" t="str">
        <f>'RFPR cover'!$C$14</f>
        <v>£m 09/10</v>
      </c>
      <c r="D18" s="957">
        <f>SUM(D11:D17)</f>
        <v>1.5335813597111279</v>
      </c>
      <c r="E18" s="957">
        <f t="shared" ref="E18:K18" si="2">SUM(E11:E17)</f>
        <v>27.795261641914419</v>
      </c>
      <c r="F18" s="957">
        <f t="shared" si="2"/>
        <v>2.8612990050079463</v>
      </c>
      <c r="G18" s="957">
        <f t="shared" si="2"/>
        <v>4.9945672002665846</v>
      </c>
      <c r="H18" s="957">
        <f t="shared" si="2"/>
        <v>2.8364776268996192</v>
      </c>
      <c r="I18" s="957">
        <f t="shared" si="2"/>
        <v>3.157434817543225</v>
      </c>
      <c r="J18" s="957">
        <f t="shared" si="2"/>
        <v>4.2771319567755519</v>
      </c>
      <c r="K18" s="957">
        <f t="shared" si="2"/>
        <v>3.2288954596986463</v>
      </c>
      <c r="L18" s="957">
        <f>SUM(L11:L17)</f>
        <v>47.455753608118471</v>
      </c>
      <c r="M18" s="957">
        <f>SUM(M11:M17)</f>
        <v>50.684649067817119</v>
      </c>
    </row>
    <row r="19" spans="1:16" s="2" customFormat="1">
      <c r="A19" s="35"/>
      <c r="B19" s="12"/>
      <c r="C19" s="156"/>
      <c r="D19" s="156"/>
      <c r="E19" s="156"/>
      <c r="F19" s="156"/>
      <c r="G19" s="156"/>
      <c r="H19" s="156"/>
      <c r="I19" s="156"/>
      <c r="J19" s="156"/>
      <c r="K19" s="156"/>
      <c r="L19" s="156"/>
      <c r="M19" s="156"/>
    </row>
    <row r="20" spans="1:16" s="2" customFormat="1">
      <c r="A20" s="35"/>
      <c r="B20" s="12" t="s">
        <v>631</v>
      </c>
      <c r="C20" s="156"/>
      <c r="D20" s="156"/>
      <c r="E20" s="156"/>
      <c r="F20" s="156"/>
      <c r="G20" s="156"/>
      <c r="H20" s="156"/>
      <c r="I20" s="156"/>
      <c r="J20" s="156"/>
      <c r="K20" s="156"/>
      <c r="L20" s="156"/>
      <c r="M20" s="156"/>
    </row>
    <row r="21" spans="1:16" s="2" customFormat="1">
      <c r="A21" s="268" t="str">
        <f>A11</f>
        <v>a</v>
      </c>
      <c r="B21" s="1666" t="s">
        <v>1063</v>
      </c>
      <c r="C21" s="1666"/>
      <c r="D21" s="1666"/>
      <c r="E21" s="1666"/>
      <c r="F21" s="1666"/>
      <c r="G21" s="1666"/>
      <c r="H21" s="1666"/>
      <c r="I21" s="1666"/>
      <c r="J21" s="1666"/>
      <c r="K21" s="1666"/>
      <c r="L21" s="1666"/>
      <c r="M21" s="1666"/>
    </row>
    <row r="22" spans="1:16" s="2" customFormat="1">
      <c r="A22" s="268" t="str">
        <f>A12</f>
        <v>b</v>
      </c>
      <c r="B22" s="1666" t="s">
        <v>1064</v>
      </c>
      <c r="C22" s="1666"/>
      <c r="D22" s="1666"/>
      <c r="E22" s="1666"/>
      <c r="F22" s="1666"/>
      <c r="G22" s="1666"/>
      <c r="H22" s="1666"/>
      <c r="I22" s="1666"/>
      <c r="J22" s="1666"/>
      <c r="K22" s="1666"/>
      <c r="L22" s="1666"/>
      <c r="M22" s="1666"/>
    </row>
    <row r="23" spans="1:16" s="2" customFormat="1">
      <c r="A23" s="268" t="str">
        <f>A13</f>
        <v>c</v>
      </c>
      <c r="B23" s="1666"/>
      <c r="C23" s="1666"/>
      <c r="D23" s="1666"/>
      <c r="E23" s="1666"/>
      <c r="F23" s="1666"/>
      <c r="G23" s="1666"/>
      <c r="H23" s="1666"/>
      <c r="I23" s="1666"/>
      <c r="J23" s="1666"/>
      <c r="K23" s="1666"/>
      <c r="L23" s="1666"/>
      <c r="M23" s="1666"/>
    </row>
    <row r="24" spans="1:16" s="2" customFormat="1">
      <c r="A24" s="268" t="str">
        <f>A14</f>
        <v>d</v>
      </c>
      <c r="B24" s="1666"/>
      <c r="C24" s="1666"/>
      <c r="D24" s="1666"/>
      <c r="E24" s="1666"/>
      <c r="F24" s="1666"/>
      <c r="G24" s="1666"/>
      <c r="H24" s="1666"/>
      <c r="I24" s="1666"/>
      <c r="J24" s="1666"/>
      <c r="K24" s="1666"/>
      <c r="L24" s="1666"/>
      <c r="M24" s="1666"/>
    </row>
    <row r="25" spans="1:16" s="2" customFormat="1">
      <c r="A25" s="268" t="str">
        <f>A15</f>
        <v>e</v>
      </c>
      <c r="B25" s="1666"/>
      <c r="C25" s="1666"/>
      <c r="D25" s="1666"/>
      <c r="E25" s="1666"/>
      <c r="F25" s="1666"/>
      <c r="G25" s="1666"/>
      <c r="H25" s="1666"/>
      <c r="I25" s="1666"/>
      <c r="J25" s="1666"/>
      <c r="K25" s="1666"/>
      <c r="L25" s="1666"/>
      <c r="M25" s="1666"/>
    </row>
    <row r="26" spans="1:16" s="2" customFormat="1">
      <c r="A26" s="268" t="s">
        <v>169</v>
      </c>
      <c r="B26" s="1315"/>
      <c r="C26" s="1315"/>
      <c r="D26" s="1315"/>
      <c r="E26" s="1315"/>
      <c r="F26" s="1315"/>
      <c r="G26" s="1315"/>
      <c r="H26" s="1315"/>
      <c r="I26" s="1315"/>
      <c r="J26" s="1315"/>
      <c r="K26" s="1315"/>
      <c r="L26" s="1315"/>
      <c r="M26" s="1315"/>
    </row>
    <row r="27" spans="1:16" s="2" customFormat="1">
      <c r="A27" s="268" t="s">
        <v>763</v>
      </c>
      <c r="B27" s="1315"/>
      <c r="C27" s="1315"/>
      <c r="D27" s="1315"/>
      <c r="E27" s="1315"/>
      <c r="F27" s="1315"/>
      <c r="G27" s="1315"/>
      <c r="H27" s="1315"/>
      <c r="I27" s="1315"/>
      <c r="J27" s="1315"/>
      <c r="K27" s="1315"/>
      <c r="L27" s="1315"/>
      <c r="M27" s="1315"/>
    </row>
    <row r="28" spans="1:16" s="881" customFormat="1">
      <c r="A28" s="38"/>
      <c r="B28" s="885"/>
      <c r="C28" s="885"/>
      <c r="D28" s="885"/>
      <c r="E28" s="885"/>
      <c r="F28" s="885"/>
      <c r="G28" s="885"/>
      <c r="H28" s="885"/>
      <c r="I28" s="885"/>
      <c r="J28" s="885"/>
      <c r="K28" s="885"/>
      <c r="L28" s="885"/>
      <c r="M28" s="885"/>
    </row>
    <row r="29" spans="1:16" s="2" customFormat="1">
      <c r="B29" s="12"/>
      <c r="C29" s="136"/>
      <c r="D29" s="52"/>
      <c r="E29" s="52"/>
      <c r="F29" s="52"/>
      <c r="G29" s="52"/>
      <c r="H29" s="52"/>
      <c r="I29" s="52"/>
      <c r="J29" s="52"/>
      <c r="K29" s="52"/>
    </row>
    <row r="30" spans="1:16" s="2" customFormat="1">
      <c r="A30" s="35"/>
      <c r="B30" s="116" t="s">
        <v>199</v>
      </c>
      <c r="C30" s="150"/>
      <c r="D30" s="80"/>
      <c r="E30" s="80"/>
      <c r="F30" s="80"/>
      <c r="G30" s="80"/>
      <c r="H30" s="80"/>
      <c r="I30" s="80"/>
      <c r="J30" s="80"/>
      <c r="K30" s="80"/>
      <c r="L30" s="80"/>
      <c r="M30" s="80"/>
      <c r="N30" s="80"/>
    </row>
    <row r="31" spans="1:16" s="2" customFormat="1">
      <c r="A31" s="35"/>
      <c r="B31" s="35"/>
      <c r="C31" s="35"/>
      <c r="D31" s="35"/>
      <c r="E31" s="35"/>
      <c r="F31" s="35"/>
      <c r="G31" s="35"/>
      <c r="H31" s="35"/>
      <c r="I31" s="35"/>
      <c r="J31" s="35"/>
      <c r="K31" s="35"/>
      <c r="L31" s="35"/>
      <c r="M31" s="35"/>
      <c r="N31" s="35"/>
      <c r="O31" s="35"/>
      <c r="P31" s="35"/>
    </row>
    <row r="32" spans="1:16" s="2" customFormat="1">
      <c r="A32" s="35"/>
      <c r="B32" s="433" t="s">
        <v>210</v>
      </c>
      <c r="C32" s="290"/>
      <c r="D32" s="292"/>
      <c r="E32" s="292"/>
      <c r="F32" s="292"/>
      <c r="G32" s="292"/>
      <c r="H32" s="292"/>
      <c r="I32" s="292"/>
      <c r="J32" s="292"/>
      <c r="K32" s="292"/>
      <c r="L32" s="292"/>
      <c r="M32" s="292"/>
      <c r="N32" s="292"/>
    </row>
    <row r="33" spans="1:14" s="2" customFormat="1">
      <c r="A33" s="35"/>
      <c r="B33" s="434" t="s">
        <v>240</v>
      </c>
      <c r="C33" s="290"/>
      <c r="D33" s="292"/>
      <c r="E33" s="292"/>
      <c r="F33" s="292"/>
      <c r="G33" s="292"/>
      <c r="H33" s="292"/>
      <c r="I33" s="292"/>
      <c r="J33" s="292"/>
      <c r="K33" s="292"/>
      <c r="L33" s="292"/>
      <c r="M33" s="292"/>
      <c r="N33" s="292"/>
    </row>
    <row r="34" spans="1:14" s="2" customFormat="1">
      <c r="A34" s="35"/>
      <c r="B34" s="434" t="s">
        <v>764</v>
      </c>
      <c r="C34" s="290"/>
      <c r="D34" s="292"/>
      <c r="E34" s="292"/>
      <c r="F34" s="292"/>
      <c r="G34" s="292"/>
      <c r="H34" s="292"/>
      <c r="I34" s="292"/>
      <c r="J34" s="292"/>
      <c r="K34" s="292"/>
      <c r="L34" s="292"/>
      <c r="M34" s="292"/>
      <c r="N34" s="292"/>
    </row>
    <row r="35" spans="1:14" s="2" customFormat="1">
      <c r="A35" s="35"/>
      <c r="B35" s="434" t="s">
        <v>208</v>
      </c>
      <c r="C35" s="290"/>
      <c r="D35" s="292"/>
      <c r="E35" s="292"/>
      <c r="F35" s="292"/>
      <c r="G35" s="292"/>
      <c r="H35" s="292"/>
      <c r="I35" s="292"/>
      <c r="J35" s="292"/>
      <c r="K35" s="292"/>
      <c r="L35" s="292"/>
      <c r="M35" s="292"/>
      <c r="N35" s="292"/>
    </row>
    <row r="36" spans="1:14" s="2" customFormat="1">
      <c r="A36" s="35"/>
      <c r="B36" s="434" t="s">
        <v>201</v>
      </c>
      <c r="C36" s="290"/>
      <c r="D36" s="292"/>
      <c r="E36" s="292"/>
      <c r="F36" s="292"/>
      <c r="G36" s="292"/>
      <c r="H36" s="292"/>
      <c r="I36" s="292"/>
      <c r="J36" s="292"/>
      <c r="K36" s="292"/>
      <c r="L36" s="292"/>
      <c r="M36" s="292"/>
      <c r="N36" s="292"/>
    </row>
    <row r="37" spans="1:14" s="2" customFormat="1">
      <c r="A37" s="35"/>
      <c r="B37" s="434" t="s">
        <v>207</v>
      </c>
      <c r="C37" s="290"/>
      <c r="D37" s="292"/>
      <c r="E37" s="292"/>
      <c r="F37" s="292"/>
      <c r="G37" s="292"/>
      <c r="H37" s="292"/>
      <c r="I37" s="292"/>
      <c r="J37" s="292"/>
      <c r="K37" s="292"/>
      <c r="L37" s="292"/>
      <c r="M37" s="292"/>
      <c r="N37" s="292"/>
    </row>
    <row r="38" spans="1:14" s="2" customFormat="1">
      <c r="B38" s="12"/>
      <c r="C38" s="136"/>
    </row>
    <row r="39" spans="1:14" s="2" customFormat="1">
      <c r="A39" s="160" t="str">
        <f t="shared" ref="A39:A45" si="3">A11</f>
        <v>a</v>
      </c>
      <c r="B39" s="35" t="str">
        <f>$B$11&amp;""</f>
        <v>Stakeholder Satisfaction Output</v>
      </c>
      <c r="C39" s="155" t="str">
        <f>'RFPR cover'!$C$14</f>
        <v>£m 09/10</v>
      </c>
      <c r="D39" s="997">
        <f>D51</f>
        <v>1.2268650877689025</v>
      </c>
      <c r="E39" s="997">
        <f t="shared" ref="E39:K39" si="4">E51</f>
        <v>2.3534210013491763</v>
      </c>
      <c r="F39" s="997">
        <f t="shared" si="4"/>
        <v>2.3176521940564365</v>
      </c>
      <c r="G39" s="997">
        <f t="shared" si="4"/>
        <v>4.0455994322159334</v>
      </c>
      <c r="H39" s="997">
        <f t="shared" si="4"/>
        <v>2.2975468777886916</v>
      </c>
      <c r="I39" s="997">
        <f t="shared" si="4"/>
        <v>2.5575222022100124</v>
      </c>
      <c r="J39" s="997">
        <f t="shared" si="4"/>
        <v>3.4644768849881973</v>
      </c>
      <c r="K39" s="997">
        <f t="shared" si="4"/>
        <v>2.6154053223559037</v>
      </c>
      <c r="L39" s="997">
        <f>SUM(D39:INDEX(D39:K39,0,MATCH('RFPR cover'!$C$7,$D$6:$K$6,0)))</f>
        <v>18.263083680377349</v>
      </c>
      <c r="M39" s="998">
        <f t="shared" ref="M39:M40" si="5">SUM(D39:K39)</f>
        <v>20.878489002733254</v>
      </c>
    </row>
    <row r="40" spans="1:14" s="2" customFormat="1">
      <c r="A40" s="160" t="str">
        <f t="shared" si="3"/>
        <v>b</v>
      </c>
      <c r="B40" s="35" t="str">
        <f>$B$12&amp;""</f>
        <v>Permits revenue adjustment</v>
      </c>
      <c r="C40" s="155" t="str">
        <f>'RFPR cover'!$C$14</f>
        <v>£m 09/10</v>
      </c>
      <c r="D40" s="1569">
        <f>D55</f>
        <v>0</v>
      </c>
      <c r="E40" s="997">
        <f t="shared" ref="E40:K40" si="6">E55</f>
        <v>19.88278831218236</v>
      </c>
      <c r="F40" s="1569">
        <f t="shared" si="6"/>
        <v>0</v>
      </c>
      <c r="G40" s="1569">
        <f t="shared" si="6"/>
        <v>0</v>
      </c>
      <c r="H40" s="1569">
        <f t="shared" si="6"/>
        <v>0</v>
      </c>
      <c r="I40" s="1569">
        <f t="shared" si="6"/>
        <v>0</v>
      </c>
      <c r="J40" s="1569">
        <f t="shared" si="6"/>
        <v>0</v>
      </c>
      <c r="K40" s="1569">
        <f t="shared" si="6"/>
        <v>0</v>
      </c>
      <c r="L40" s="1001">
        <f>SUM(D40:INDEX(D40:K40,0,MATCH('RFPR cover'!$C$7,$D$6:$K$6,0)))</f>
        <v>19.88278831218236</v>
      </c>
      <c r="M40" s="1002">
        <f t="shared" si="5"/>
        <v>19.88278831218236</v>
      </c>
    </row>
    <row r="41" spans="1:14" s="2" customFormat="1">
      <c r="A41" s="160" t="str">
        <f t="shared" si="3"/>
        <v>c</v>
      </c>
      <c r="B41" s="35" t="str">
        <f>$B$13&amp;""</f>
        <v/>
      </c>
      <c r="C41" s="155" t="str">
        <f>'RFPR cover'!$C$14</f>
        <v>£m 09/10</v>
      </c>
      <c r="D41" s="997"/>
      <c r="E41" s="997"/>
      <c r="F41" s="997"/>
      <c r="G41" s="997"/>
      <c r="H41" s="997"/>
      <c r="I41" s="997"/>
      <c r="J41" s="997"/>
      <c r="K41" s="997"/>
      <c r="L41" s="1001"/>
      <c r="M41" s="1002"/>
    </row>
    <row r="42" spans="1:14" s="2" customFormat="1">
      <c r="A42" s="160" t="str">
        <f t="shared" si="3"/>
        <v>d</v>
      </c>
      <c r="B42" s="35" t="str">
        <f>$B$14&amp;""</f>
        <v/>
      </c>
      <c r="C42" s="155" t="str">
        <f>'RFPR cover'!$C$14</f>
        <v>£m 09/10</v>
      </c>
      <c r="D42" s="997"/>
      <c r="E42" s="997"/>
      <c r="F42" s="997"/>
      <c r="G42" s="997"/>
      <c r="H42" s="997"/>
      <c r="I42" s="997"/>
      <c r="J42" s="997"/>
      <c r="K42" s="997"/>
      <c r="L42" s="1001"/>
      <c r="M42" s="1002"/>
    </row>
    <row r="43" spans="1:14" s="2" customFormat="1">
      <c r="A43" s="160" t="str">
        <f t="shared" si="3"/>
        <v>e</v>
      </c>
      <c r="B43" s="35" t="str">
        <f>$B$15&amp;""</f>
        <v/>
      </c>
      <c r="C43" s="155" t="str">
        <f>'RFPR cover'!$C$14</f>
        <v>£m 09/10</v>
      </c>
      <c r="D43" s="997"/>
      <c r="E43" s="997"/>
      <c r="F43" s="997"/>
      <c r="G43" s="997"/>
      <c r="H43" s="997"/>
      <c r="I43" s="997"/>
      <c r="J43" s="997"/>
      <c r="K43" s="997"/>
      <c r="L43" s="1001"/>
      <c r="M43" s="1002"/>
    </row>
    <row r="44" spans="1:14" s="2" customFormat="1">
      <c r="A44" s="160" t="str">
        <f t="shared" si="3"/>
        <v>f</v>
      </c>
      <c r="B44" s="35" t="str">
        <f>$B$16&amp;""</f>
        <v/>
      </c>
      <c r="C44" s="155" t="str">
        <f>'RFPR cover'!$C$14</f>
        <v>£m 09/10</v>
      </c>
      <c r="D44" s="997"/>
      <c r="E44" s="997"/>
      <c r="F44" s="997"/>
      <c r="G44" s="997"/>
      <c r="H44" s="997"/>
      <c r="I44" s="997"/>
      <c r="J44" s="997"/>
      <c r="K44" s="997"/>
      <c r="L44" s="1001"/>
      <c r="M44" s="1002"/>
    </row>
    <row r="45" spans="1:14" s="2" customFormat="1">
      <c r="A45" s="160" t="str">
        <f t="shared" si="3"/>
        <v>g</v>
      </c>
      <c r="B45" s="35" t="str">
        <f>$B$17&amp;""</f>
        <v/>
      </c>
      <c r="C45" s="155" t="str">
        <f>'RFPR cover'!$C$14</f>
        <v>£m 09/10</v>
      </c>
      <c r="D45" s="997"/>
      <c r="E45" s="997"/>
      <c r="F45" s="997"/>
      <c r="G45" s="997"/>
      <c r="H45" s="997"/>
      <c r="I45" s="997"/>
      <c r="J45" s="997"/>
      <c r="K45" s="997"/>
      <c r="L45" s="1001"/>
      <c r="M45" s="1002"/>
    </row>
    <row r="46" spans="1:14" s="2" customFormat="1">
      <c r="B46" s="12" t="s">
        <v>203</v>
      </c>
      <c r="C46" s="156" t="str">
        <f>'RFPR cover'!$C$14</f>
        <v>£m 09/10</v>
      </c>
      <c r="D46" s="957">
        <f>SUM(D39:D45)</f>
        <v>1.2268650877689025</v>
      </c>
      <c r="E46" s="957">
        <f t="shared" ref="E46:M46" si="7">SUM(E39:E45)</f>
        <v>22.236209313531536</v>
      </c>
      <c r="F46" s="957">
        <f t="shared" si="7"/>
        <v>2.3176521940564365</v>
      </c>
      <c r="G46" s="957">
        <f t="shared" si="7"/>
        <v>4.0455994322159334</v>
      </c>
      <c r="H46" s="958">
        <f t="shared" si="7"/>
        <v>2.2975468777886916</v>
      </c>
      <c r="I46" s="958">
        <f t="shared" si="7"/>
        <v>2.5575222022100124</v>
      </c>
      <c r="J46" s="958">
        <f t="shared" si="7"/>
        <v>3.4644768849881973</v>
      </c>
      <c r="K46" s="958">
        <f t="shared" si="7"/>
        <v>2.6154053223559037</v>
      </c>
      <c r="L46" s="957">
        <f t="shared" si="7"/>
        <v>38.145871992559705</v>
      </c>
      <c r="M46" s="957">
        <f t="shared" si="7"/>
        <v>40.761277314915617</v>
      </c>
    </row>
    <row r="47" spans="1:14" s="2" customFormat="1">
      <c r="B47" s="12"/>
      <c r="C47" s="156"/>
      <c r="D47" s="156"/>
      <c r="E47" s="156"/>
      <c r="F47" s="156"/>
      <c r="G47" s="156"/>
      <c r="H47" s="156"/>
      <c r="I47" s="156"/>
      <c r="J47" s="156"/>
      <c r="K47" s="156"/>
      <c r="L47" s="156"/>
      <c r="M47" s="156"/>
    </row>
    <row r="48" spans="1:14" s="2" customFormat="1">
      <c r="B48" s="12"/>
      <c r="C48" s="156"/>
      <c r="D48" s="161"/>
      <c r="E48" s="156"/>
      <c r="F48" s="156"/>
      <c r="G48" s="156"/>
      <c r="H48" s="156"/>
      <c r="I48" s="156"/>
      <c r="J48" s="156"/>
      <c r="K48" s="156"/>
      <c r="L48" s="156"/>
      <c r="M48" s="156"/>
    </row>
    <row r="49" spans="1:13" s="2" customFormat="1">
      <c r="A49" s="160" t="str">
        <f>$A$11</f>
        <v>a</v>
      </c>
      <c r="B49" s="171" t="str">
        <f>INDEX($B$11:$B$15,MATCH($A49,$A$11:$A$15,0),0)&amp;""</f>
        <v>Stakeholder Satisfaction Output</v>
      </c>
      <c r="C49" s="155" t="str">
        <f>'RFPR cover'!$C$14</f>
        <v>£m 09/10</v>
      </c>
      <c r="D49" s="1092">
        <f>INDEX($D$11:$K$17,MATCH($A49,$A$11:$A$17,0),0)</f>
        <v>1.5335813597111279</v>
      </c>
      <c r="E49" s="1092">
        <f t="shared" ref="E49:K49" si="8">INDEX($D$11:$K$17,MATCH($A49,$A$11:$A$17,0),0)</f>
        <v>2.9417762516864703</v>
      </c>
      <c r="F49" s="1092">
        <f t="shared" si="8"/>
        <v>2.8612990050079463</v>
      </c>
      <c r="G49" s="1092">
        <f t="shared" si="8"/>
        <v>4.9945672002665846</v>
      </c>
      <c r="H49" s="1092">
        <f t="shared" si="8"/>
        <v>2.8364776268996192</v>
      </c>
      <c r="I49" s="1092">
        <f t="shared" si="8"/>
        <v>3.157434817543225</v>
      </c>
      <c r="J49" s="1092">
        <f t="shared" si="8"/>
        <v>4.2771319567755519</v>
      </c>
      <c r="K49" s="1092">
        <f t="shared" si="8"/>
        <v>3.2288954596986463</v>
      </c>
      <c r="L49" s="1092">
        <f>SUM(D49:INDEX(D49:K49,0,MATCH('RFPR cover'!$C$7,$D$6:$K$6,0)))</f>
        <v>22.602268217890526</v>
      </c>
      <c r="M49" s="1093">
        <f>SUM(D49:K49)</f>
        <v>25.831163677589171</v>
      </c>
    </row>
    <row r="50" spans="1:13" s="2" customFormat="1">
      <c r="A50" s="160"/>
      <c r="B50" s="35" t="s">
        <v>200</v>
      </c>
      <c r="C50" s="293" t="s">
        <v>201</v>
      </c>
      <c r="D50" s="1362">
        <f>IF($C50=$B$33,$B$33,INDEX(Data!$G$14:$G$30,MATCH('R5 - Output Incentives'!D$6+RIGHT('R5 - Output Incentives'!$C50,2),Data!$C$14:$C$30,0),0))</f>
        <v>0.2</v>
      </c>
      <c r="E50" s="1363">
        <f>IF($C50=$B$33,$B$33,INDEX(Data!$G$14:$G$30,MATCH('R5 - Output Incentives'!E$6+RIGHT('R5 - Output Incentives'!$C50,2),Data!$C$14:$C$30,0),0))</f>
        <v>0.2</v>
      </c>
      <c r="F50" s="1363">
        <f>IF($C50=$B$33,$B$33,INDEX(Data!$G$14:$G$30,MATCH('R5 - Output Incentives'!F$6+RIGHT('R5 - Output Incentives'!$C50,2),Data!$C$14:$C$30,0),0))</f>
        <v>0.19</v>
      </c>
      <c r="G50" s="1363">
        <f>IF($C50=$B$33,$B$33,INDEX(Data!$G$14:$G$30,MATCH('R5 - Output Incentives'!G$6+RIGHT('R5 - Output Incentives'!$C50,2),Data!$C$14:$C$30,0),0))</f>
        <v>0.19</v>
      </c>
      <c r="H50" s="1363">
        <f>IF($C50=$B$33,$B$33,INDEX(Data!$G$14:$G$30,MATCH('R5 - Output Incentives'!H$6+RIGHT('R5 - Output Incentives'!$C50,2),Data!$C$14:$C$30,0),0))</f>
        <v>0.19</v>
      </c>
      <c r="I50" s="1363">
        <f>IF($C50=$B$33,$B$33,INDEX(Data!$G$14:$G$30,MATCH('R5 - Output Incentives'!I$6+RIGHT('R5 - Output Incentives'!$C50,2),Data!$C$14:$C$30,0),0))</f>
        <v>0.19</v>
      </c>
      <c r="J50" s="1363">
        <f>IF($C50=$B$33,$B$33,INDEX(Data!$G$14:$G$30,MATCH('R5 - Output Incentives'!J$6+RIGHT('R5 - Output Incentives'!$C50,2),Data!$C$14:$C$30,0),0))</f>
        <v>0.19</v>
      </c>
      <c r="K50" s="1364">
        <f>IF($C50=$B$33,$B$33,INDEX(Data!$G$14:$G$30,MATCH('R5 - Output Incentives'!K$6+RIGHT('R5 - Output Incentives'!$C50,2),Data!$C$14:$C$30,0),0))</f>
        <v>0.19</v>
      </c>
      <c r="L50" s="1094"/>
      <c r="M50" s="1095"/>
    </row>
    <row r="51" spans="1:13" s="2" customFormat="1">
      <c r="A51" s="160"/>
      <c r="B51" s="35" t="s">
        <v>209</v>
      </c>
      <c r="C51" s="155"/>
      <c r="D51" s="957">
        <f>IFERROR(D49*(1-D50),0)</f>
        <v>1.2268650877689025</v>
      </c>
      <c r="E51" s="958">
        <f t="shared" ref="E51:K51" si="9">IFERROR(E49*(1-E50),0)</f>
        <v>2.3534210013491763</v>
      </c>
      <c r="F51" s="958">
        <f t="shared" si="9"/>
        <v>2.3176521940564365</v>
      </c>
      <c r="G51" s="958">
        <f t="shared" si="9"/>
        <v>4.0455994322159334</v>
      </c>
      <c r="H51" s="958">
        <f t="shared" si="9"/>
        <v>2.2975468777886916</v>
      </c>
      <c r="I51" s="958">
        <f t="shared" si="9"/>
        <v>2.5575222022100124</v>
      </c>
      <c r="J51" s="958">
        <f t="shared" si="9"/>
        <v>3.4644768849881973</v>
      </c>
      <c r="K51" s="958">
        <f t="shared" si="9"/>
        <v>2.6154053223559037</v>
      </c>
      <c r="L51" s="995">
        <f>SUM(D51:INDEX(D51:K51,0,MATCH('RFPR cover'!$C$7,$D$6:$K$6,0)))</f>
        <v>18.263083680377349</v>
      </c>
      <c r="M51" s="996">
        <f>SUM(D51:K51)</f>
        <v>20.878489002733254</v>
      </c>
    </row>
    <row r="52" spans="1:13" s="2" customFormat="1">
      <c r="A52" s="160"/>
      <c r="B52" s="51"/>
      <c r="C52" s="156"/>
      <c r="D52" s="156"/>
      <c r="E52" s="156"/>
      <c r="F52" s="156"/>
      <c r="G52" s="156"/>
      <c r="H52" s="156"/>
      <c r="I52" s="156"/>
      <c r="J52" s="156"/>
      <c r="K52" s="156"/>
      <c r="L52" s="156"/>
      <c r="M52" s="156"/>
    </row>
    <row r="53" spans="1:13" s="2" customFormat="1">
      <c r="A53" s="160" t="str">
        <f>$A$12</f>
        <v>b</v>
      </c>
      <c r="B53" s="171" t="str">
        <f>INDEX($B$11:$B$15,MATCH($A53,$A$11:$A$15,0),0)&amp;""</f>
        <v>Permits revenue adjustment</v>
      </c>
      <c r="C53" s="155" t="str">
        <f>'RFPR cover'!$C$14</f>
        <v>£m 09/10</v>
      </c>
      <c r="D53" s="1568">
        <f>INDEX($D$11:$K$17,MATCH($A53,$A$11:$A$17,0),0)</f>
        <v>0</v>
      </c>
      <c r="E53" s="1092">
        <f t="shared" ref="E53:K53" si="10">INDEX($D$11:$K$17,MATCH($A53,$A$11:$A$17,0),0)</f>
        <v>24.853485390227949</v>
      </c>
      <c r="F53" s="1568">
        <f t="shared" si="10"/>
        <v>0</v>
      </c>
      <c r="G53" s="1568">
        <f t="shared" si="10"/>
        <v>0</v>
      </c>
      <c r="H53" s="1568">
        <f t="shared" si="10"/>
        <v>0</v>
      </c>
      <c r="I53" s="1568">
        <f t="shared" si="10"/>
        <v>0</v>
      </c>
      <c r="J53" s="1568">
        <f t="shared" si="10"/>
        <v>0</v>
      </c>
      <c r="K53" s="1568">
        <f t="shared" si="10"/>
        <v>0</v>
      </c>
      <c r="L53" s="997">
        <f>SUM(D53:INDEX(D53:K53,0,MATCH('RFPR cover'!$C$7,$D$6:$K$6,0)))</f>
        <v>24.853485390227949</v>
      </c>
      <c r="M53" s="998">
        <f>SUM(D53:K53)</f>
        <v>24.853485390227949</v>
      </c>
    </row>
    <row r="54" spans="1:13" s="2" customFormat="1">
      <c r="A54" s="160"/>
      <c r="B54" s="35" t="s">
        <v>200</v>
      </c>
      <c r="C54" s="293" t="s">
        <v>201</v>
      </c>
      <c r="D54" s="1362">
        <f>IF($C54=$B$33,$B$33,INDEX(Data!$G$14:$G$30,MATCH('R5 - Output Incentives'!D$6+RIGHT('R5 - Output Incentives'!$C54,2),Data!$C$14:$C$30,0),0))</f>
        <v>0.2</v>
      </c>
      <c r="E54" s="1363">
        <f>IF($C54=$B$33,$B$33,INDEX(Data!$G$14:$G$30,MATCH('R5 - Output Incentives'!E$6+RIGHT('R5 - Output Incentives'!$C54,2),Data!$C$14:$C$30,0),0))</f>
        <v>0.2</v>
      </c>
      <c r="F54" s="1363">
        <f>IF($C54=$B$33,$B$33,INDEX(Data!$G$14:$G$30,MATCH('R5 - Output Incentives'!F$6+RIGHT('R5 - Output Incentives'!$C54,2),Data!$C$14:$C$30,0),0))</f>
        <v>0.19</v>
      </c>
      <c r="G54" s="1363">
        <f>IF($C54=$B$33,$B$33,INDEX(Data!$G$14:$G$30,MATCH('R5 - Output Incentives'!G$6+RIGHT('R5 - Output Incentives'!$C54,2),Data!$C$14:$C$30,0),0))</f>
        <v>0.19</v>
      </c>
      <c r="H54" s="1363">
        <f>IF($C54=$B$33,$B$33,INDEX(Data!$G$14:$G$30,MATCH('R5 - Output Incentives'!H$6+RIGHT('R5 - Output Incentives'!$C54,2),Data!$C$14:$C$30,0),0))</f>
        <v>0.19</v>
      </c>
      <c r="I54" s="1363">
        <f>IF($C54=$B$33,$B$33,INDEX(Data!$G$14:$G$30,MATCH('R5 - Output Incentives'!I$6+RIGHT('R5 - Output Incentives'!$C54,2),Data!$C$14:$C$30,0),0))</f>
        <v>0.19</v>
      </c>
      <c r="J54" s="1363">
        <f>IF($C54=$B$33,$B$33,INDEX(Data!$G$14:$G$30,MATCH('R5 - Output Incentives'!J$6+RIGHT('R5 - Output Incentives'!$C54,2),Data!$C$14:$C$30,0),0))</f>
        <v>0.19</v>
      </c>
      <c r="K54" s="1364">
        <f>IF($C54=$B$33,$B$33,INDEX(Data!$G$14:$G$30,MATCH('R5 - Output Incentives'!K$6+RIGHT('R5 - Output Incentives'!$C54,2),Data!$C$14:$C$30,0),0))</f>
        <v>0.19</v>
      </c>
      <c r="L54" s="1094"/>
      <c r="M54" s="1095"/>
    </row>
    <row r="55" spans="1:13" s="2" customFormat="1">
      <c r="A55" s="160"/>
      <c r="B55" s="35" t="s">
        <v>209</v>
      </c>
      <c r="C55" s="155"/>
      <c r="D55" s="1566">
        <f>IFERROR(D53*(1-D54),0)</f>
        <v>0</v>
      </c>
      <c r="E55" s="958">
        <f t="shared" ref="E55:K55" si="11">IFERROR(E53*(1-E54),0)</f>
        <v>19.88278831218236</v>
      </c>
      <c r="F55" s="1567">
        <f t="shared" si="11"/>
        <v>0</v>
      </c>
      <c r="G55" s="1567">
        <f t="shared" si="11"/>
        <v>0</v>
      </c>
      <c r="H55" s="1567">
        <f t="shared" si="11"/>
        <v>0</v>
      </c>
      <c r="I55" s="1567">
        <f t="shared" si="11"/>
        <v>0</v>
      </c>
      <c r="J55" s="1567">
        <f t="shared" si="11"/>
        <v>0</v>
      </c>
      <c r="K55" s="1567">
        <f t="shared" si="11"/>
        <v>0</v>
      </c>
      <c r="L55" s="995">
        <f>SUM(D55:INDEX(D55:K55,0,MATCH('RFPR cover'!$C$7,$D$6:$K$6,0)))</f>
        <v>19.88278831218236</v>
      </c>
      <c r="M55" s="996">
        <f>SUM(D55:K55)</f>
        <v>19.88278831218236</v>
      </c>
    </row>
    <row r="56" spans="1:13" s="2" customFormat="1">
      <c r="A56" s="160"/>
      <c r="B56" s="51"/>
      <c r="C56" s="156"/>
      <c r="D56" s="156"/>
      <c r="E56" s="156"/>
      <c r="F56" s="156"/>
      <c r="G56" s="156"/>
      <c r="H56" s="156"/>
      <c r="I56" s="156"/>
      <c r="J56" s="156"/>
      <c r="K56" s="156"/>
      <c r="L56" s="156"/>
      <c r="M56" s="156"/>
    </row>
    <row r="57" spans="1:13" s="2" customFormat="1">
      <c r="A57" s="160" t="str">
        <f>$A$13</f>
        <v>c</v>
      </c>
      <c r="B57" s="171" t="str">
        <f>INDEX($B$11:$B$15,MATCH($A57,$A$11:$A$15,0),0)&amp;""</f>
        <v/>
      </c>
      <c r="C57" s="155" t="str">
        <f>'RFPR cover'!$C$14</f>
        <v>£m 09/10</v>
      </c>
      <c r="D57" s="1568">
        <f>INDEX($D$11:$K$17,MATCH($A57,$A$11:$A$17,0),0)</f>
        <v>0</v>
      </c>
      <c r="E57" s="1568">
        <f t="shared" ref="E57:K57" si="12">INDEX($D$11:$K$17,MATCH($A57,$A$11:$A$17,0),0)</f>
        <v>0</v>
      </c>
      <c r="F57" s="1568">
        <f t="shared" si="12"/>
        <v>0</v>
      </c>
      <c r="G57" s="1568">
        <f t="shared" si="12"/>
        <v>0</v>
      </c>
      <c r="H57" s="1568">
        <f t="shared" si="12"/>
        <v>0</v>
      </c>
      <c r="I57" s="1568">
        <f t="shared" si="12"/>
        <v>0</v>
      </c>
      <c r="J57" s="1568">
        <f t="shared" si="12"/>
        <v>0</v>
      </c>
      <c r="K57" s="1568">
        <f t="shared" si="12"/>
        <v>0</v>
      </c>
      <c r="L57" s="1569">
        <f>SUM(D57:INDEX(D57:K57,0,MATCH('RFPR cover'!$C$7,$D$6:$K$6,0)))</f>
        <v>0</v>
      </c>
      <c r="M57" s="1570">
        <f>SUM(D57:K57)</f>
        <v>0</v>
      </c>
    </row>
    <row r="58" spans="1:13" s="2" customFormat="1">
      <c r="A58" s="160"/>
      <c r="B58" s="35" t="s">
        <v>200</v>
      </c>
      <c r="C58" s="293" t="s">
        <v>240</v>
      </c>
      <c r="D58" s="1362" t="str">
        <f>IF($C58=$B$33,$B$33,INDEX(Data!$G$14:$G$30,MATCH('R5 - Output Incentives'!D$6+RIGHT('R5 - Output Incentives'!$C58,2),Data!$C$14:$C$30,0),0))</f>
        <v>-</v>
      </c>
      <c r="E58" s="1363" t="str">
        <f>IF($C58=$B$33,$B$33,INDEX(Data!$G$14:$G$30,MATCH('R5 - Output Incentives'!E$6+RIGHT('R5 - Output Incentives'!$C58,2),Data!$C$14:$C$30,0),0))</f>
        <v>-</v>
      </c>
      <c r="F58" s="1363" t="str">
        <f>IF($C58=$B$33,$B$33,INDEX(Data!$G$14:$G$30,MATCH('R5 - Output Incentives'!F$6+RIGHT('R5 - Output Incentives'!$C58,2),Data!$C$14:$C$30,0),0))</f>
        <v>-</v>
      </c>
      <c r="G58" s="1363" t="str">
        <f>IF($C58=$B$33,$B$33,INDEX(Data!$G$14:$G$30,MATCH('R5 - Output Incentives'!G$6+RIGHT('R5 - Output Incentives'!$C58,2),Data!$C$14:$C$30,0),0))</f>
        <v>-</v>
      </c>
      <c r="H58" s="1363" t="str">
        <f>IF($C58=$B$33,$B$33,INDEX(Data!$G$14:$G$30,MATCH('R5 - Output Incentives'!H$6+RIGHT('R5 - Output Incentives'!$C58,2),Data!$C$14:$C$30,0),0))</f>
        <v>-</v>
      </c>
      <c r="I58" s="1363" t="str">
        <f>IF($C58=$B$33,$B$33,INDEX(Data!$G$14:$G$30,MATCH('R5 - Output Incentives'!I$6+RIGHT('R5 - Output Incentives'!$C58,2),Data!$C$14:$C$30,0),0))</f>
        <v>-</v>
      </c>
      <c r="J58" s="1363" t="str">
        <f>IF($C58=$B$33,$B$33,INDEX(Data!$G$14:$G$30,MATCH('R5 - Output Incentives'!J$6+RIGHT('R5 - Output Incentives'!$C58,2),Data!$C$14:$C$30,0),0))</f>
        <v>-</v>
      </c>
      <c r="K58" s="1364" t="str">
        <f>IF($C58=$B$33,$B$33,INDEX(Data!$G$14:$G$30,MATCH('R5 - Output Incentives'!K$6+RIGHT('R5 - Output Incentives'!$C58,2),Data!$C$14:$C$30,0),0))</f>
        <v>-</v>
      </c>
      <c r="L58" s="1094"/>
      <c r="M58" s="1095"/>
    </row>
    <row r="59" spans="1:13" s="2" customFormat="1">
      <c r="A59" s="160"/>
      <c r="B59" s="35" t="s">
        <v>209</v>
      </c>
      <c r="C59" s="155"/>
      <c r="D59" s="1566">
        <f>IFERROR(D57*(1-D58),0)</f>
        <v>0</v>
      </c>
      <c r="E59" s="1567">
        <f t="shared" ref="E59:K59" si="13">IFERROR(E57*(1-E58),0)</f>
        <v>0</v>
      </c>
      <c r="F59" s="1567">
        <f t="shared" si="13"/>
        <v>0</v>
      </c>
      <c r="G59" s="1567">
        <f t="shared" si="13"/>
        <v>0</v>
      </c>
      <c r="H59" s="1567">
        <f t="shared" si="13"/>
        <v>0</v>
      </c>
      <c r="I59" s="1567">
        <f t="shared" si="13"/>
        <v>0</v>
      </c>
      <c r="J59" s="1567">
        <f t="shared" si="13"/>
        <v>0</v>
      </c>
      <c r="K59" s="1567">
        <f t="shared" si="13"/>
        <v>0</v>
      </c>
      <c r="L59" s="1571">
        <f>SUM(D59:INDEX(D59:K59,0,MATCH('RFPR cover'!$C$7,$D$6:$K$6,0)))</f>
        <v>0</v>
      </c>
      <c r="M59" s="1572">
        <f>SUM(D59:K59)</f>
        <v>0</v>
      </c>
    </row>
    <row r="60" spans="1:13" s="2" customFormat="1">
      <c r="A60" s="160"/>
      <c r="B60" s="51"/>
      <c r="C60" s="156"/>
      <c r="D60" s="156"/>
      <c r="E60" s="156"/>
      <c r="F60" s="156"/>
      <c r="G60" s="156"/>
      <c r="H60" s="156"/>
      <c r="I60" s="156"/>
      <c r="J60" s="156"/>
      <c r="K60" s="156"/>
      <c r="L60" s="156"/>
      <c r="M60" s="156"/>
    </row>
    <row r="61" spans="1:13" s="2" customFormat="1">
      <c r="A61" s="160" t="str">
        <f>$A$14</f>
        <v>d</v>
      </c>
      <c r="B61" s="171" t="str">
        <f>INDEX($B$11:$B$15,MATCH($A61,$A$11:$A$15,0),0)&amp;""</f>
        <v/>
      </c>
      <c r="C61" s="155" t="str">
        <f>'RFPR cover'!$C$14</f>
        <v>£m 09/10</v>
      </c>
      <c r="D61" s="1568">
        <f>INDEX($D$11:$K$17,MATCH($A61,$A$11:$A$17,0),0)</f>
        <v>0</v>
      </c>
      <c r="E61" s="1568">
        <f t="shared" ref="E61:K61" si="14">INDEX($D$11:$K$17,MATCH($A61,$A$11:$A$17,0),0)</f>
        <v>0</v>
      </c>
      <c r="F61" s="1568">
        <f t="shared" si="14"/>
        <v>0</v>
      </c>
      <c r="G61" s="1568">
        <f t="shared" si="14"/>
        <v>0</v>
      </c>
      <c r="H61" s="1568">
        <f t="shared" si="14"/>
        <v>0</v>
      </c>
      <c r="I61" s="1568">
        <f t="shared" si="14"/>
        <v>0</v>
      </c>
      <c r="J61" s="1568">
        <f t="shared" si="14"/>
        <v>0</v>
      </c>
      <c r="K61" s="1568">
        <f t="shared" si="14"/>
        <v>0</v>
      </c>
      <c r="L61" s="1569">
        <f>SUM(D61:INDEX(D61:K61,0,MATCH('RFPR cover'!$C$7,$D$6:$K$6,0)))</f>
        <v>0</v>
      </c>
      <c r="M61" s="1570">
        <f>SUM(D61:K61)</f>
        <v>0</v>
      </c>
    </row>
    <row r="62" spans="1:13" s="2" customFormat="1">
      <c r="A62" s="160"/>
      <c r="B62" s="35" t="s">
        <v>200</v>
      </c>
      <c r="C62" s="293" t="s">
        <v>240</v>
      </c>
      <c r="D62" s="1362" t="str">
        <f>IF($C62=$B$33,$B$33,INDEX(Data!$G$14:$G$30,MATCH('R5 - Output Incentives'!D$6+RIGHT('R5 - Output Incentives'!$C62,2),Data!$C$14:$C$30,0),0))</f>
        <v>-</v>
      </c>
      <c r="E62" s="1363" t="str">
        <f>IF($C62=$B$33,$B$33,INDEX(Data!$G$14:$G$30,MATCH('R5 - Output Incentives'!E$6+RIGHT('R5 - Output Incentives'!$C62,2),Data!$C$14:$C$30,0),0))</f>
        <v>-</v>
      </c>
      <c r="F62" s="1363" t="str">
        <f>IF($C62=$B$33,$B$33,INDEX(Data!$G$14:$G$30,MATCH('R5 - Output Incentives'!F$6+RIGHT('R5 - Output Incentives'!$C62,2),Data!$C$14:$C$30,0),0))</f>
        <v>-</v>
      </c>
      <c r="G62" s="1363" t="str">
        <f>IF($C62=$B$33,$B$33,INDEX(Data!$G$14:$G$30,MATCH('R5 - Output Incentives'!G$6+RIGHT('R5 - Output Incentives'!$C62,2),Data!$C$14:$C$30,0),0))</f>
        <v>-</v>
      </c>
      <c r="H62" s="1363" t="str">
        <f>IF($C62=$B$33,$B$33,INDEX(Data!$G$14:$G$30,MATCH('R5 - Output Incentives'!H$6+RIGHT('R5 - Output Incentives'!$C62,2),Data!$C$14:$C$30,0),0))</f>
        <v>-</v>
      </c>
      <c r="I62" s="1363" t="str">
        <f>IF($C62=$B$33,$B$33,INDEX(Data!$G$14:$G$30,MATCH('R5 - Output Incentives'!I$6+RIGHT('R5 - Output Incentives'!$C62,2),Data!$C$14:$C$30,0),0))</f>
        <v>-</v>
      </c>
      <c r="J62" s="1363" t="str">
        <f>IF($C62=$B$33,$B$33,INDEX(Data!$G$14:$G$30,MATCH('R5 - Output Incentives'!J$6+RIGHT('R5 - Output Incentives'!$C62,2),Data!$C$14:$C$30,0),0))</f>
        <v>-</v>
      </c>
      <c r="K62" s="1364" t="str">
        <f>IF($C62=$B$33,$B$33,INDEX(Data!$G$14:$G$30,MATCH('R5 - Output Incentives'!K$6+RIGHT('R5 - Output Incentives'!$C62,2),Data!$C$14:$C$30,0),0))</f>
        <v>-</v>
      </c>
      <c r="L62" s="1094"/>
      <c r="M62" s="1095"/>
    </row>
    <row r="63" spans="1:13" s="2" customFormat="1">
      <c r="A63" s="160"/>
      <c r="B63" s="35" t="s">
        <v>209</v>
      </c>
      <c r="C63" s="155"/>
      <c r="D63" s="1566">
        <f>IFERROR(D61*(1-D62),0)</f>
        <v>0</v>
      </c>
      <c r="E63" s="1567">
        <f t="shared" ref="E63:K63" si="15">IFERROR(E61*(1-E62),0)</f>
        <v>0</v>
      </c>
      <c r="F63" s="1567">
        <f t="shared" si="15"/>
        <v>0</v>
      </c>
      <c r="G63" s="1567">
        <f t="shared" si="15"/>
        <v>0</v>
      </c>
      <c r="H63" s="1567">
        <f t="shared" si="15"/>
        <v>0</v>
      </c>
      <c r="I63" s="1567">
        <f t="shared" si="15"/>
        <v>0</v>
      </c>
      <c r="J63" s="1567">
        <f t="shared" si="15"/>
        <v>0</v>
      </c>
      <c r="K63" s="1567">
        <f t="shared" si="15"/>
        <v>0</v>
      </c>
      <c r="L63" s="1571">
        <f>SUM(D63:INDEX(D63:K63,0,MATCH('RFPR cover'!$C$7,$D$6:$K$6,0)))</f>
        <v>0</v>
      </c>
      <c r="M63" s="1572">
        <f>SUM(D63:K63)</f>
        <v>0</v>
      </c>
    </row>
    <row r="64" spans="1:13" s="2" customFormat="1">
      <c r="A64" s="160"/>
      <c r="B64" s="51"/>
      <c r="C64" s="156"/>
      <c r="D64" s="156"/>
      <c r="E64" s="156"/>
      <c r="F64" s="156"/>
      <c r="G64" s="156"/>
      <c r="H64" s="156"/>
      <c r="I64" s="156"/>
      <c r="J64" s="156"/>
      <c r="K64" s="156"/>
      <c r="L64" s="156"/>
      <c r="M64" s="156"/>
    </row>
    <row r="65" spans="1:14" s="2" customFormat="1">
      <c r="A65" s="160" t="str">
        <f>$A$15</f>
        <v>e</v>
      </c>
      <c r="B65" s="171" t="str">
        <f>INDEX($B$11:$B$15,MATCH($A65,$A$11:$A$15,0),0)&amp;""</f>
        <v/>
      </c>
      <c r="C65" s="155" t="str">
        <f>'RFPR cover'!$C$14</f>
        <v>£m 09/10</v>
      </c>
      <c r="D65" s="1568">
        <f>INDEX($D$11:$K$17,MATCH($A65,$A$11:$A$17,0),0)</f>
        <v>0</v>
      </c>
      <c r="E65" s="1568">
        <f t="shared" ref="E65:K65" si="16">INDEX($D$11:$K$17,MATCH($A65,$A$11:$A$17,0),0)</f>
        <v>0</v>
      </c>
      <c r="F65" s="1568">
        <f t="shared" si="16"/>
        <v>0</v>
      </c>
      <c r="G65" s="1568">
        <f t="shared" si="16"/>
        <v>0</v>
      </c>
      <c r="H65" s="1568">
        <f t="shared" si="16"/>
        <v>0</v>
      </c>
      <c r="I65" s="1568">
        <f t="shared" si="16"/>
        <v>0</v>
      </c>
      <c r="J65" s="1568">
        <f t="shared" si="16"/>
        <v>0</v>
      </c>
      <c r="K65" s="1568">
        <f t="shared" si="16"/>
        <v>0</v>
      </c>
      <c r="L65" s="1569">
        <f>SUM(D65:INDEX(D65:K65,0,MATCH('RFPR cover'!$C$7,$D$6:$K$6,0)))</f>
        <v>0</v>
      </c>
      <c r="M65" s="1570">
        <f>SUM(D65:K65)</f>
        <v>0</v>
      </c>
    </row>
    <row r="66" spans="1:14" s="2" customFormat="1">
      <c r="A66" s="160"/>
      <c r="B66" s="35" t="s">
        <v>200</v>
      </c>
      <c r="C66" s="293" t="s">
        <v>240</v>
      </c>
      <c r="D66" s="1362" t="str">
        <f>IF($C66=$B$33,$B$33,INDEX(Data!$G$14:$G$30,MATCH('R5 - Output Incentives'!D$6+RIGHT('R5 - Output Incentives'!$C66,2),Data!$C$14:$C$30,0),0))</f>
        <v>-</v>
      </c>
      <c r="E66" s="1363" t="str">
        <f>IF($C66=$B$33,$B$33,INDEX(Data!$G$14:$G$30,MATCH('R5 - Output Incentives'!E$6+RIGHT('R5 - Output Incentives'!$C66,2),Data!$C$14:$C$30,0),0))</f>
        <v>-</v>
      </c>
      <c r="F66" s="1363" t="str">
        <f>IF($C66=$B$33,$B$33,INDEX(Data!$G$14:$G$30,MATCH('R5 - Output Incentives'!F$6+RIGHT('R5 - Output Incentives'!$C66,2),Data!$C$14:$C$30,0),0))</f>
        <v>-</v>
      </c>
      <c r="G66" s="1363" t="str">
        <f>IF($C66=$B$33,$B$33,INDEX(Data!$G$14:$G$30,MATCH('R5 - Output Incentives'!G$6+RIGHT('R5 - Output Incentives'!$C66,2),Data!$C$14:$C$30,0),0))</f>
        <v>-</v>
      </c>
      <c r="H66" s="1363" t="str">
        <f>IF($C66=$B$33,$B$33,INDEX(Data!$G$14:$G$30,MATCH('R5 - Output Incentives'!H$6+RIGHT('R5 - Output Incentives'!$C66,2),Data!$C$14:$C$30,0),0))</f>
        <v>-</v>
      </c>
      <c r="I66" s="1363" t="str">
        <f>IF($C66=$B$33,$B$33,INDEX(Data!$G$14:$G$30,MATCH('R5 - Output Incentives'!I$6+RIGHT('R5 - Output Incentives'!$C66,2),Data!$C$14:$C$30,0),0))</f>
        <v>-</v>
      </c>
      <c r="J66" s="1363" t="str">
        <f>IF($C66=$B$33,$B$33,INDEX(Data!$G$14:$G$30,MATCH('R5 - Output Incentives'!J$6+RIGHT('R5 - Output Incentives'!$C66,2),Data!$C$14:$C$30,0),0))</f>
        <v>-</v>
      </c>
      <c r="K66" s="1364" t="str">
        <f>IF($C66=$B$33,$B$33,INDEX(Data!$G$14:$G$30,MATCH('R5 - Output Incentives'!K$6+RIGHT('R5 - Output Incentives'!$C66,2),Data!$C$14:$C$30,0),0))</f>
        <v>-</v>
      </c>
      <c r="L66" s="1094"/>
      <c r="M66" s="1095"/>
    </row>
    <row r="67" spans="1:14" s="2" customFormat="1">
      <c r="A67" s="160"/>
      <c r="B67" s="35" t="s">
        <v>209</v>
      </c>
      <c r="C67" s="155"/>
      <c r="D67" s="1566">
        <f>IFERROR(D65*(1-D66),0)</f>
        <v>0</v>
      </c>
      <c r="E67" s="1567">
        <f t="shared" ref="E67:K67" si="17">IFERROR(E65*(1-E66),0)</f>
        <v>0</v>
      </c>
      <c r="F67" s="1567">
        <f t="shared" si="17"/>
        <v>0</v>
      </c>
      <c r="G67" s="1567">
        <f t="shared" si="17"/>
        <v>0</v>
      </c>
      <c r="H67" s="1567">
        <f t="shared" si="17"/>
        <v>0</v>
      </c>
      <c r="I67" s="1567">
        <f t="shared" si="17"/>
        <v>0</v>
      </c>
      <c r="J67" s="1567">
        <f t="shared" si="17"/>
        <v>0</v>
      </c>
      <c r="K67" s="1567">
        <f t="shared" si="17"/>
        <v>0</v>
      </c>
      <c r="L67" s="1571">
        <f>SUM(D67:INDEX(D67:K67,0,MATCH('RFPR cover'!$C$7,$D$6:$K$6,0)))</f>
        <v>0</v>
      </c>
      <c r="M67" s="1572">
        <f>SUM(D67:K67)</f>
        <v>0</v>
      </c>
    </row>
    <row r="68" spans="1:14" s="2" customFormat="1">
      <c r="A68" s="160"/>
      <c r="B68" s="51"/>
      <c r="C68" s="156"/>
      <c r="D68" s="156"/>
      <c r="E68" s="156"/>
      <c r="F68" s="156"/>
      <c r="G68" s="156"/>
      <c r="H68" s="156"/>
      <c r="I68" s="156"/>
      <c r="J68" s="156"/>
      <c r="K68" s="156"/>
      <c r="L68" s="156"/>
      <c r="M68" s="156"/>
    </row>
    <row r="69" spans="1:14" s="2" customFormat="1">
      <c r="A69" s="160" t="str">
        <f>$A$16</f>
        <v>f</v>
      </c>
      <c r="B69" s="171" t="str">
        <f>INDEX($B$11:$B$17,MATCH($A69,$A$11:$A$17,0),0)&amp;""</f>
        <v/>
      </c>
      <c r="C69" s="155" t="str">
        <f>'RFPR cover'!$C$14</f>
        <v>£m 09/10</v>
      </c>
      <c r="D69" s="1568">
        <f>INDEX($D$11:$K$17,MATCH($A69,$A$11:$A$17,0),0)</f>
        <v>0</v>
      </c>
      <c r="E69" s="1568">
        <f t="shared" ref="E69:K69" si="18">INDEX($D$11:$K$17,MATCH($A69,$A$11:$A$17,0),0)</f>
        <v>0</v>
      </c>
      <c r="F69" s="1568">
        <f t="shared" si="18"/>
        <v>0</v>
      </c>
      <c r="G69" s="1568">
        <f t="shared" si="18"/>
        <v>0</v>
      </c>
      <c r="H69" s="1568">
        <f t="shared" si="18"/>
        <v>0</v>
      </c>
      <c r="I69" s="1568">
        <f t="shared" si="18"/>
        <v>0</v>
      </c>
      <c r="J69" s="1568">
        <f t="shared" si="18"/>
        <v>0</v>
      </c>
      <c r="K69" s="1568">
        <f t="shared" si="18"/>
        <v>0</v>
      </c>
      <c r="L69" s="1569">
        <f>SUM(D69:INDEX(D69:K69,0,MATCH('RFPR cover'!$C$7,$D$6:$K$6,0)))</f>
        <v>0</v>
      </c>
      <c r="M69" s="1570">
        <f>SUM(D69:K69)</f>
        <v>0</v>
      </c>
    </row>
    <row r="70" spans="1:14" s="2" customFormat="1">
      <c r="A70" s="160"/>
      <c r="B70" s="35" t="s">
        <v>200</v>
      </c>
      <c r="C70" s="293" t="s">
        <v>240</v>
      </c>
      <c r="D70" s="1362" t="str">
        <f>IF($C70=$B$33,$B$33,INDEX(Data!$G$14:$G$30,MATCH('R5 - Output Incentives'!D$6+RIGHT('R5 - Output Incentives'!$C70,2),Data!$C$14:$C$30,0),0))</f>
        <v>-</v>
      </c>
      <c r="E70" s="1363" t="str">
        <f>IF($C70=$B$33,$B$33,INDEX(Data!$G$14:$G$30,MATCH('R5 - Output Incentives'!E$6+RIGHT('R5 - Output Incentives'!$C70,2),Data!$C$14:$C$30,0),0))</f>
        <v>-</v>
      </c>
      <c r="F70" s="1363" t="str">
        <f>IF($C70=$B$33,$B$33,INDEX(Data!$G$14:$G$30,MATCH('R5 - Output Incentives'!F$6+RIGHT('R5 - Output Incentives'!$C70,2),Data!$C$14:$C$30,0),0))</f>
        <v>-</v>
      </c>
      <c r="G70" s="1363" t="str">
        <f>IF($C70=$B$33,$B$33,INDEX(Data!$G$14:$G$30,MATCH('R5 - Output Incentives'!G$6+RIGHT('R5 - Output Incentives'!$C70,2),Data!$C$14:$C$30,0),0))</f>
        <v>-</v>
      </c>
      <c r="H70" s="1363" t="str">
        <f>IF($C70=$B$33,$B$33,INDEX(Data!$G$14:$G$30,MATCH('R5 - Output Incentives'!H$6+RIGHT('R5 - Output Incentives'!$C70,2),Data!$C$14:$C$30,0),0))</f>
        <v>-</v>
      </c>
      <c r="I70" s="1363" t="str">
        <f>IF($C70=$B$33,$B$33,INDEX(Data!$G$14:$G$30,MATCH('R5 - Output Incentives'!I$6+RIGHT('R5 - Output Incentives'!$C70,2),Data!$C$14:$C$30,0),0))</f>
        <v>-</v>
      </c>
      <c r="J70" s="1363" t="str">
        <f>IF($C70=$B$33,$B$33,INDEX(Data!$G$14:$G$30,MATCH('R5 - Output Incentives'!J$6+RIGHT('R5 - Output Incentives'!$C70,2),Data!$C$14:$C$30,0),0))</f>
        <v>-</v>
      </c>
      <c r="K70" s="1364" t="str">
        <f>IF($C70=$B$33,$B$33,INDEX(Data!$G$14:$G$30,MATCH('R5 - Output Incentives'!K$6+RIGHT('R5 - Output Incentives'!$C70,2),Data!$C$14:$C$30,0),0))</f>
        <v>-</v>
      </c>
      <c r="L70" s="1094"/>
      <c r="M70" s="1095"/>
    </row>
    <row r="71" spans="1:14" s="2" customFormat="1">
      <c r="A71" s="160"/>
      <c r="B71" s="35" t="s">
        <v>209</v>
      </c>
      <c r="C71" s="155"/>
      <c r="D71" s="1566">
        <f>IFERROR(D69*(1-D70),0)</f>
        <v>0</v>
      </c>
      <c r="E71" s="1567">
        <f t="shared" ref="E71:K71" si="19">IFERROR(E69*(1-E70),0)</f>
        <v>0</v>
      </c>
      <c r="F71" s="1567">
        <f t="shared" si="19"/>
        <v>0</v>
      </c>
      <c r="G71" s="1567">
        <f t="shared" si="19"/>
        <v>0</v>
      </c>
      <c r="H71" s="1567">
        <f t="shared" si="19"/>
        <v>0</v>
      </c>
      <c r="I71" s="1567">
        <f t="shared" si="19"/>
        <v>0</v>
      </c>
      <c r="J71" s="1567">
        <f t="shared" si="19"/>
        <v>0</v>
      </c>
      <c r="K71" s="1567">
        <f t="shared" si="19"/>
        <v>0</v>
      </c>
      <c r="L71" s="1571">
        <f>SUM(D71:INDEX(D71:K71,0,MATCH('RFPR cover'!$C$7,$D$6:$K$6,0)))</f>
        <v>0</v>
      </c>
      <c r="M71" s="1572">
        <f>SUM(D71:K71)</f>
        <v>0</v>
      </c>
    </row>
    <row r="72" spans="1:14" s="2" customFormat="1">
      <c r="A72" s="160"/>
      <c r="B72" s="51"/>
      <c r="C72" s="156"/>
      <c r="D72" s="156"/>
      <c r="E72" s="156"/>
      <c r="F72" s="156"/>
      <c r="G72" s="156"/>
      <c r="H72" s="156"/>
      <c r="I72" s="156"/>
      <c r="J72" s="156"/>
      <c r="K72" s="156"/>
      <c r="L72" s="156"/>
      <c r="M72" s="156"/>
    </row>
    <row r="73" spans="1:14" s="2" customFormat="1">
      <c r="A73" s="160" t="s">
        <v>763</v>
      </c>
      <c r="B73" s="171" t="str">
        <f>INDEX($B$11:$B$17,MATCH($A73,$A$11:$A$17,0),0)&amp;""</f>
        <v/>
      </c>
      <c r="C73" s="155" t="str">
        <f>'RFPR cover'!$C$14</f>
        <v>£m 09/10</v>
      </c>
      <c r="D73" s="1568">
        <f>INDEX($D$11:$K$17,MATCH($A73,$A$11:$A$17,0),0)</f>
        <v>0</v>
      </c>
      <c r="E73" s="1568">
        <f t="shared" ref="E73:K73" si="20">INDEX($D$11:$K$17,MATCH($A73,$A$11:$A$17,0),0)</f>
        <v>0</v>
      </c>
      <c r="F73" s="1568">
        <f t="shared" si="20"/>
        <v>0</v>
      </c>
      <c r="G73" s="1568">
        <f t="shared" si="20"/>
        <v>0</v>
      </c>
      <c r="H73" s="1568">
        <f t="shared" si="20"/>
        <v>0</v>
      </c>
      <c r="I73" s="1568">
        <f t="shared" si="20"/>
        <v>0</v>
      </c>
      <c r="J73" s="1568">
        <f t="shared" si="20"/>
        <v>0</v>
      </c>
      <c r="K73" s="1568">
        <f t="shared" si="20"/>
        <v>0</v>
      </c>
      <c r="L73" s="1569">
        <f>SUM(D73:INDEX(D73:K73,0,MATCH('RFPR cover'!$C$7,$D$6:$K$6,0)))</f>
        <v>0</v>
      </c>
      <c r="M73" s="1570">
        <f>SUM(D73:K73)</f>
        <v>0</v>
      </c>
    </row>
    <row r="74" spans="1:14" s="2" customFormat="1">
      <c r="A74" s="160"/>
      <c r="B74" s="35" t="s">
        <v>200</v>
      </c>
      <c r="C74" s="293" t="s">
        <v>240</v>
      </c>
      <c r="D74" s="1362" t="str">
        <f>IF($C74=$B$33,$B$33,INDEX(Data!$G$14:$G$30,MATCH('R5 - Output Incentives'!D$6+RIGHT('R5 - Output Incentives'!$C74,2),Data!$C$14:$C$30,0),0))</f>
        <v>-</v>
      </c>
      <c r="E74" s="1363" t="str">
        <f>IF($C74=$B$33,$B$33,INDEX(Data!$G$14:$G$30,MATCH('R5 - Output Incentives'!E$6+RIGHT('R5 - Output Incentives'!$C74,2),Data!$C$14:$C$30,0),0))</f>
        <v>-</v>
      </c>
      <c r="F74" s="1363" t="str">
        <f>IF($C74=$B$33,$B$33,INDEX(Data!$G$14:$G$30,MATCH('R5 - Output Incentives'!F$6+RIGHT('R5 - Output Incentives'!$C74,2),Data!$C$14:$C$30,0),0))</f>
        <v>-</v>
      </c>
      <c r="G74" s="1363" t="str">
        <f>IF($C74=$B$33,$B$33,INDEX(Data!$G$14:$G$30,MATCH('R5 - Output Incentives'!G$6+RIGHT('R5 - Output Incentives'!$C74,2),Data!$C$14:$C$30,0),0))</f>
        <v>-</v>
      </c>
      <c r="H74" s="1363" t="str">
        <f>IF($C74=$B$33,$B$33,INDEX(Data!$G$14:$G$30,MATCH('R5 - Output Incentives'!H$6+RIGHT('R5 - Output Incentives'!$C74,2),Data!$C$14:$C$30,0),0))</f>
        <v>-</v>
      </c>
      <c r="I74" s="1363" t="str">
        <f>IF($C74=$B$33,$B$33,INDEX(Data!$G$14:$G$30,MATCH('R5 - Output Incentives'!I$6+RIGHT('R5 - Output Incentives'!$C74,2),Data!$C$14:$C$30,0),0))</f>
        <v>-</v>
      </c>
      <c r="J74" s="1363" t="str">
        <f>IF($C74=$B$33,$B$33,INDEX(Data!$G$14:$G$30,MATCH('R5 - Output Incentives'!J$6+RIGHT('R5 - Output Incentives'!$C74,2),Data!$C$14:$C$30,0),0))</f>
        <v>-</v>
      </c>
      <c r="K74" s="1364" t="str">
        <f>IF($C74=$B$33,$B$33,INDEX(Data!$G$14:$G$30,MATCH('R5 - Output Incentives'!K$6+RIGHT('R5 - Output Incentives'!$C74,2),Data!$C$14:$C$30,0),0))</f>
        <v>-</v>
      </c>
      <c r="L74" s="1094"/>
      <c r="M74" s="1095"/>
    </row>
    <row r="75" spans="1:14" s="2" customFormat="1">
      <c r="A75" s="160"/>
      <c r="B75" s="35" t="s">
        <v>209</v>
      </c>
      <c r="C75" s="155"/>
      <c r="D75" s="1566">
        <f>IFERROR(D73*(1-D74),0)</f>
        <v>0</v>
      </c>
      <c r="E75" s="1567">
        <f t="shared" ref="E75:K75" si="21">IFERROR(E73*(1-E74),0)</f>
        <v>0</v>
      </c>
      <c r="F75" s="1567">
        <f t="shared" si="21"/>
        <v>0</v>
      </c>
      <c r="G75" s="1567">
        <f t="shared" si="21"/>
        <v>0</v>
      </c>
      <c r="H75" s="1567">
        <f t="shared" si="21"/>
        <v>0</v>
      </c>
      <c r="I75" s="1567">
        <f t="shared" si="21"/>
        <v>0</v>
      </c>
      <c r="J75" s="1567">
        <f t="shared" si="21"/>
        <v>0</v>
      </c>
      <c r="K75" s="1567">
        <f t="shared" si="21"/>
        <v>0</v>
      </c>
      <c r="L75" s="1571">
        <f>SUM(D75:INDEX(D75:K75,0,MATCH('RFPR cover'!$C$7,$D$6:$K$6,0)))</f>
        <v>0</v>
      </c>
      <c r="M75" s="1572">
        <f>SUM(D75:K75)</f>
        <v>0</v>
      </c>
    </row>
    <row r="76" spans="1:14" s="881" customFormat="1" ht="14.25" customHeight="1">
      <c r="A76" s="880"/>
      <c r="C76" s="882"/>
      <c r="D76" s="883"/>
      <c r="E76" s="883"/>
      <c r="F76" s="883"/>
      <c r="G76" s="883"/>
      <c r="H76" s="883"/>
      <c r="I76" s="883"/>
      <c r="J76" s="883"/>
      <c r="K76" s="883"/>
      <c r="L76" s="884"/>
      <c r="M76" s="884"/>
    </row>
    <row r="77" spans="1:14" s="2" customFormat="1">
      <c r="B77" s="116" t="s">
        <v>655</v>
      </c>
      <c r="C77" s="150"/>
      <c r="D77" s="133"/>
      <c r="E77" s="133"/>
      <c r="F77" s="133"/>
      <c r="G77" s="133"/>
      <c r="H77" s="133"/>
      <c r="I77" s="133"/>
      <c r="J77" s="133"/>
      <c r="K77" s="133"/>
      <c r="L77" s="80"/>
      <c r="M77" s="80"/>
      <c r="N77" s="80"/>
    </row>
    <row r="78" spans="1:14" s="2" customFormat="1">
      <c r="B78" s="433" t="s">
        <v>654</v>
      </c>
      <c r="C78" s="290"/>
      <c r="D78" s="291"/>
      <c r="E78" s="291"/>
      <c r="F78" s="291"/>
      <c r="G78" s="291"/>
      <c r="H78" s="291"/>
      <c r="I78" s="291"/>
      <c r="J78" s="291"/>
      <c r="K78" s="291"/>
      <c r="L78" s="292"/>
      <c r="M78" s="292"/>
      <c r="N78" s="292"/>
    </row>
    <row r="79" spans="1:14" s="2" customFormat="1">
      <c r="B79" s="433" t="s">
        <v>656</v>
      </c>
      <c r="C79" s="290"/>
      <c r="D79" s="291"/>
      <c r="E79" s="291"/>
      <c r="F79" s="291"/>
      <c r="G79" s="291"/>
      <c r="H79" s="291"/>
      <c r="I79" s="291"/>
      <c r="J79" s="291"/>
      <c r="K79" s="291"/>
      <c r="L79" s="292"/>
      <c r="M79" s="292"/>
      <c r="N79" s="292"/>
    </row>
    <row r="80" spans="1:14" s="881" customFormat="1">
      <c r="B80" s="886"/>
      <c r="C80" s="887"/>
      <c r="D80" s="888"/>
      <c r="E80" s="888"/>
      <c r="F80" s="888"/>
      <c r="G80" s="888"/>
      <c r="H80" s="888"/>
      <c r="I80" s="888"/>
      <c r="J80" s="888"/>
      <c r="K80" s="888"/>
    </row>
    <row r="81" spans="1:12" s="2" customFormat="1">
      <c r="B81" s="12"/>
      <c r="C81" s="889" t="s">
        <v>657</v>
      </c>
      <c r="D81" s="893" t="str">
        <f t="shared" ref="D81:K81" si="22">IF($C50=$B$33,D$6,IF(D$6-RIGHT($C50,1)&lt;$D$6,"Pre-RIIO",D$6-RIGHT($C50,1)))</f>
        <v>Pre-RIIO</v>
      </c>
      <c r="E81" s="894" t="str">
        <f t="shared" si="22"/>
        <v>Pre-RIIO</v>
      </c>
      <c r="F81" s="894">
        <f t="shared" si="22"/>
        <v>2014</v>
      </c>
      <c r="G81" s="894">
        <f t="shared" si="22"/>
        <v>2015</v>
      </c>
      <c r="H81" s="894">
        <f t="shared" si="22"/>
        <v>2016</v>
      </c>
      <c r="I81" s="894">
        <f t="shared" si="22"/>
        <v>2017</v>
      </c>
      <c r="J81" s="894">
        <f t="shared" si="22"/>
        <v>2018</v>
      </c>
      <c r="K81" s="895">
        <f t="shared" si="22"/>
        <v>2019</v>
      </c>
    </row>
    <row r="82" spans="1:12" s="2" customFormat="1">
      <c r="A82" s="3" t="str">
        <f>A11</f>
        <v>a</v>
      </c>
      <c r="B82" s="129" t="str">
        <f>B11&amp;""</f>
        <v>Stakeholder Satisfaction Output</v>
      </c>
      <c r="C82" s="136" t="s">
        <v>129</v>
      </c>
      <c r="D82" s="1474">
        <v>0</v>
      </c>
      <c r="E82" s="1474">
        <v>0</v>
      </c>
      <c r="F82" s="972">
        <v>1.8077671179625114</v>
      </c>
      <c r="G82" s="972">
        <v>3.5360744843504035</v>
      </c>
      <c r="H82" s="972">
        <v>3.4684160992532789</v>
      </c>
      <c r="I82" s="972">
        <v>6.1759425253522968</v>
      </c>
      <c r="J82" s="972">
        <v>3.6512069036395296</v>
      </c>
      <c r="K82" s="972">
        <v>4.205556991422192</v>
      </c>
    </row>
    <row r="83" spans="1:12" s="2" customFormat="1">
      <c r="A83" s="3"/>
      <c r="B83" s="129"/>
      <c r="C83" s="136"/>
      <c r="D83" s="136"/>
      <c r="E83" s="136"/>
      <c r="F83" s="136"/>
      <c r="G83" s="136"/>
      <c r="H83" s="136"/>
      <c r="I83" s="136"/>
      <c r="J83" s="136"/>
      <c r="K83" s="136"/>
      <c r="L83" s="136"/>
    </row>
    <row r="84" spans="1:12" s="2" customFormat="1">
      <c r="A84" s="3"/>
      <c r="B84" s="129"/>
      <c r="C84" s="889" t="s">
        <v>657</v>
      </c>
      <c r="D84" s="893" t="str">
        <f t="shared" ref="D84:K84" si="23">IF($C54=$B$33,D$6,IF(D$6-RIGHT($C54,1)&lt;$D$6,"Pre-RIIO",D$6-RIGHT($C54,1)))</f>
        <v>Pre-RIIO</v>
      </c>
      <c r="E84" s="894" t="str">
        <f t="shared" si="23"/>
        <v>Pre-RIIO</v>
      </c>
      <c r="F84" s="894">
        <f t="shared" si="23"/>
        <v>2014</v>
      </c>
      <c r="G84" s="894">
        <f t="shared" si="23"/>
        <v>2015</v>
      </c>
      <c r="H84" s="894">
        <f t="shared" si="23"/>
        <v>2016</v>
      </c>
      <c r="I84" s="894">
        <f t="shared" si="23"/>
        <v>2017</v>
      </c>
      <c r="J84" s="894">
        <f t="shared" si="23"/>
        <v>2018</v>
      </c>
      <c r="K84" s="895">
        <f t="shared" si="23"/>
        <v>2019</v>
      </c>
    </row>
    <row r="85" spans="1:12" s="2" customFormat="1">
      <c r="A85" s="3" t="str">
        <f>A12</f>
        <v>b</v>
      </c>
      <c r="B85" s="129" t="str">
        <f>B12&amp;""</f>
        <v>Permits revenue adjustment</v>
      </c>
      <c r="C85" s="136" t="s">
        <v>129</v>
      </c>
      <c r="D85" s="1474">
        <v>0</v>
      </c>
      <c r="E85" s="1474">
        <v>0</v>
      </c>
      <c r="F85" s="1474">
        <v>0</v>
      </c>
      <c r="G85" s="972">
        <v>32.181539440893751</v>
      </c>
      <c r="H85" s="1474">
        <v>0</v>
      </c>
      <c r="I85" s="1474">
        <v>0</v>
      </c>
      <c r="J85" s="1474">
        <v>0</v>
      </c>
      <c r="K85" s="1474">
        <v>0</v>
      </c>
    </row>
    <row r="86" spans="1:12" s="2" customFormat="1">
      <c r="A86" s="3"/>
      <c r="B86" s="129"/>
      <c r="C86" s="136"/>
      <c r="D86" s="136"/>
      <c r="E86" s="136"/>
      <c r="F86" s="136"/>
      <c r="G86" s="136"/>
      <c r="H86" s="136"/>
      <c r="I86" s="136"/>
      <c r="J86" s="136"/>
      <c r="K86" s="136"/>
      <c r="L86" s="136"/>
    </row>
    <row r="87" spans="1:12" s="2" customFormat="1">
      <c r="A87" s="3"/>
      <c r="B87" s="129"/>
      <c r="C87" s="889" t="s">
        <v>657</v>
      </c>
      <c r="D87" s="893">
        <f t="shared" ref="D87:K87" si="24">IF($C58=$B$33,D$6,IF(D$6-RIGHT($C58,1)&lt;$D$6,"Pre-RIIO",D$6-RIGHT($C58,1)))</f>
        <v>2014</v>
      </c>
      <c r="E87" s="894">
        <f t="shared" si="24"/>
        <v>2015</v>
      </c>
      <c r="F87" s="894">
        <f t="shared" si="24"/>
        <v>2016</v>
      </c>
      <c r="G87" s="894">
        <f t="shared" si="24"/>
        <v>2017</v>
      </c>
      <c r="H87" s="894">
        <f t="shared" si="24"/>
        <v>2018</v>
      </c>
      <c r="I87" s="894">
        <f t="shared" si="24"/>
        <v>2019</v>
      </c>
      <c r="J87" s="894">
        <f t="shared" si="24"/>
        <v>2020</v>
      </c>
      <c r="K87" s="895">
        <f t="shared" si="24"/>
        <v>2021</v>
      </c>
    </row>
    <row r="88" spans="1:12" s="2" customFormat="1">
      <c r="A88" s="3" t="str">
        <f>A13</f>
        <v>c</v>
      </c>
      <c r="B88" s="129" t="str">
        <f>B13&amp;""</f>
        <v/>
      </c>
      <c r="C88" s="136" t="s">
        <v>129</v>
      </c>
      <c r="D88" s="972"/>
      <c r="E88" s="973"/>
      <c r="F88" s="973"/>
      <c r="G88" s="973"/>
      <c r="H88" s="961"/>
      <c r="I88" s="961"/>
      <c r="J88" s="961"/>
      <c r="K88" s="961"/>
    </row>
    <row r="89" spans="1:12" s="2" customFormat="1">
      <c r="A89" s="3"/>
      <c r="B89" s="129"/>
      <c r="C89" s="136"/>
      <c r="D89" s="136"/>
      <c r="E89" s="136"/>
      <c r="F89" s="136"/>
      <c r="G89" s="136"/>
      <c r="H89" s="136"/>
      <c r="I89" s="136"/>
      <c r="J89" s="136"/>
      <c r="K89" s="136"/>
      <c r="L89" s="136"/>
    </row>
    <row r="90" spans="1:12" s="2" customFormat="1">
      <c r="A90" s="3"/>
      <c r="B90" s="129"/>
      <c r="C90" s="889" t="s">
        <v>657</v>
      </c>
      <c r="D90" s="893">
        <f t="shared" ref="D90:K90" si="25">IF($C62=$B$33,D$6,IF(D$6-RIGHT($C62,1)&lt;$D$6,"Pre-RIIO",D$6-RIGHT($C62,1)))</f>
        <v>2014</v>
      </c>
      <c r="E90" s="894">
        <f t="shared" si="25"/>
        <v>2015</v>
      </c>
      <c r="F90" s="894">
        <f t="shared" si="25"/>
        <v>2016</v>
      </c>
      <c r="G90" s="894">
        <f t="shared" si="25"/>
        <v>2017</v>
      </c>
      <c r="H90" s="894">
        <f t="shared" si="25"/>
        <v>2018</v>
      </c>
      <c r="I90" s="894">
        <f t="shared" si="25"/>
        <v>2019</v>
      </c>
      <c r="J90" s="894">
        <f t="shared" si="25"/>
        <v>2020</v>
      </c>
      <c r="K90" s="895">
        <f t="shared" si="25"/>
        <v>2021</v>
      </c>
    </row>
    <row r="91" spans="1:12" s="2" customFormat="1">
      <c r="A91" s="3" t="str">
        <f>A14</f>
        <v>d</v>
      </c>
      <c r="B91" s="129" t="str">
        <f>B14&amp;""</f>
        <v/>
      </c>
      <c r="C91" s="136" t="s">
        <v>129</v>
      </c>
      <c r="D91" s="972"/>
      <c r="E91" s="973"/>
      <c r="F91" s="973"/>
      <c r="G91" s="973"/>
      <c r="H91" s="961"/>
      <c r="I91" s="961"/>
      <c r="J91" s="961"/>
      <c r="K91" s="961"/>
    </row>
    <row r="92" spans="1:12" s="2" customFormat="1">
      <c r="A92" s="3"/>
      <c r="B92" s="129"/>
      <c r="C92" s="136"/>
      <c r="D92" s="136"/>
      <c r="E92" s="136"/>
      <c r="F92" s="136"/>
      <c r="G92" s="136"/>
      <c r="H92" s="136"/>
      <c r="I92" s="136"/>
      <c r="J92" s="136"/>
      <c r="K92" s="136"/>
      <c r="L92" s="136"/>
    </row>
    <row r="93" spans="1:12" s="2" customFormat="1">
      <c r="A93" s="3"/>
      <c r="B93" s="129"/>
      <c r="C93" s="889" t="s">
        <v>657</v>
      </c>
      <c r="D93" s="893">
        <f>IF($C66=$B$33,D$6,IF(D$6-RIGHT($C66,1)&lt;$D$6,"Pre-RIIO",D$6-RIGHT($C66,1)))</f>
        <v>2014</v>
      </c>
      <c r="E93" s="894">
        <f t="shared" ref="E93:K93" si="26">IF($C66=$B$33,E$6,IF(E$6-RIGHT($C66,1)&lt;$D$6,"Pre-RIIO",E$6-RIGHT($C66,1)))</f>
        <v>2015</v>
      </c>
      <c r="F93" s="894">
        <f t="shared" si="26"/>
        <v>2016</v>
      </c>
      <c r="G93" s="894">
        <f t="shared" si="26"/>
        <v>2017</v>
      </c>
      <c r="H93" s="894">
        <f t="shared" si="26"/>
        <v>2018</v>
      </c>
      <c r="I93" s="894">
        <f t="shared" si="26"/>
        <v>2019</v>
      </c>
      <c r="J93" s="894">
        <f t="shared" si="26"/>
        <v>2020</v>
      </c>
      <c r="K93" s="895">
        <f t="shared" si="26"/>
        <v>2021</v>
      </c>
    </row>
    <row r="94" spans="1:12" s="2" customFormat="1">
      <c r="A94" s="3" t="str">
        <f>A15</f>
        <v>e</v>
      </c>
      <c r="B94" s="129" t="str">
        <f>B15&amp;""</f>
        <v/>
      </c>
      <c r="C94" s="136" t="s">
        <v>129</v>
      </c>
      <c r="D94" s="972"/>
      <c r="E94" s="973"/>
      <c r="F94" s="973"/>
      <c r="G94" s="973"/>
      <c r="H94" s="961"/>
      <c r="I94" s="961"/>
      <c r="J94" s="961"/>
      <c r="K94" s="961"/>
    </row>
    <row r="95" spans="1:12" s="2" customFormat="1">
      <c r="A95" s="3"/>
      <c r="B95" s="129"/>
      <c r="C95" s="136"/>
      <c r="D95" s="136"/>
      <c r="E95" s="136"/>
      <c r="F95" s="136"/>
      <c r="G95" s="136"/>
      <c r="H95" s="136"/>
      <c r="I95" s="136"/>
      <c r="J95" s="136"/>
      <c r="K95" s="136"/>
      <c r="L95" s="136"/>
    </row>
    <row r="96" spans="1:12" s="2" customFormat="1">
      <c r="A96" s="3"/>
      <c r="B96" s="129"/>
      <c r="C96" s="889" t="s">
        <v>657</v>
      </c>
      <c r="D96" s="893">
        <f>IF($C70=$B$33,D$6,IF(D$6-RIGHT($C70,1)&lt;$D$6,"Pre-RIIO",D$6-RIGHT($C70,1)))</f>
        <v>2014</v>
      </c>
      <c r="E96" s="893">
        <f t="shared" ref="E96:K96" si="27">IF($C70=$B$33,E$6,IF(E$6-RIGHT($C70,1)&lt;$D$6,"Pre-RIIO",E$6-RIGHT($C70,1)))</f>
        <v>2015</v>
      </c>
      <c r="F96" s="893">
        <f t="shared" si="27"/>
        <v>2016</v>
      </c>
      <c r="G96" s="893">
        <f t="shared" si="27"/>
        <v>2017</v>
      </c>
      <c r="H96" s="893">
        <f t="shared" si="27"/>
        <v>2018</v>
      </c>
      <c r="I96" s="893">
        <f t="shared" si="27"/>
        <v>2019</v>
      </c>
      <c r="J96" s="893">
        <f t="shared" si="27"/>
        <v>2020</v>
      </c>
      <c r="K96" s="893">
        <f t="shared" si="27"/>
        <v>2021</v>
      </c>
    </row>
    <row r="97" spans="1:13" s="2" customFormat="1">
      <c r="A97" s="3" t="str">
        <f>A16</f>
        <v>f</v>
      </c>
      <c r="B97" s="129" t="str">
        <f>B16&amp;""</f>
        <v/>
      </c>
      <c r="C97" s="136" t="s">
        <v>129</v>
      </c>
      <c r="D97" s="972"/>
      <c r="E97" s="973"/>
      <c r="F97" s="973"/>
      <c r="G97" s="973"/>
      <c r="H97" s="961"/>
      <c r="I97" s="961"/>
      <c r="J97" s="961"/>
      <c r="K97" s="961"/>
    </row>
    <row r="98" spans="1:13" s="2" customFormat="1">
      <c r="A98" s="3"/>
      <c r="B98" s="129"/>
      <c r="C98" s="136"/>
      <c r="D98" s="136"/>
      <c r="E98" s="136"/>
      <c r="F98" s="136"/>
      <c r="G98" s="136"/>
      <c r="H98" s="136"/>
      <c r="I98" s="136"/>
      <c r="J98" s="136"/>
      <c r="K98" s="136"/>
      <c r="L98" s="136"/>
    </row>
    <row r="99" spans="1:13" s="2" customFormat="1">
      <c r="A99" s="3"/>
      <c r="B99" s="129"/>
      <c r="C99" s="889" t="s">
        <v>657</v>
      </c>
      <c r="D99" s="893">
        <f>IF($C74=$B$33,D$6,IF(D$6-RIGHT($C74,1)&lt;$D$6,"Pre-RIIO",D$6-RIGHT($C74,1)))</f>
        <v>2014</v>
      </c>
      <c r="E99" s="893">
        <f t="shared" ref="E99:K99" si="28">IF($C74=$B$33,E$6,IF(E$6-RIGHT($C74,1)&lt;$D$6,"Pre-RIIO",E$6-RIGHT($C74,1)))</f>
        <v>2015</v>
      </c>
      <c r="F99" s="893">
        <f t="shared" si="28"/>
        <v>2016</v>
      </c>
      <c r="G99" s="893">
        <f t="shared" si="28"/>
        <v>2017</v>
      </c>
      <c r="H99" s="893">
        <f t="shared" si="28"/>
        <v>2018</v>
      </c>
      <c r="I99" s="893">
        <f t="shared" si="28"/>
        <v>2019</v>
      </c>
      <c r="J99" s="893">
        <f t="shared" si="28"/>
        <v>2020</v>
      </c>
      <c r="K99" s="893">
        <f t="shared" si="28"/>
        <v>2021</v>
      </c>
    </row>
    <row r="100" spans="1:13" s="2" customFormat="1">
      <c r="A100" s="3" t="str">
        <f>A17</f>
        <v>g</v>
      </c>
      <c r="B100" s="129" t="str">
        <f>B17&amp;""</f>
        <v/>
      </c>
      <c r="C100" s="136" t="s">
        <v>129</v>
      </c>
      <c r="D100" s="972"/>
      <c r="E100" s="973"/>
      <c r="F100" s="973"/>
      <c r="G100" s="973"/>
      <c r="H100" s="961"/>
      <c r="I100" s="961"/>
      <c r="J100" s="961"/>
      <c r="K100" s="961"/>
    </row>
    <row r="101" spans="1:13" s="2" customFormat="1">
      <c r="A101" s="3"/>
      <c r="B101" s="129"/>
      <c r="C101" s="136"/>
      <c r="D101" s="136"/>
      <c r="E101" s="136"/>
      <c r="F101" s="136"/>
      <c r="G101" s="136"/>
      <c r="H101" s="136"/>
      <c r="I101" s="136"/>
      <c r="J101" s="136"/>
      <c r="K101" s="136"/>
      <c r="L101" s="136"/>
      <c r="M101" s="136"/>
    </row>
    <row r="102" spans="1:13" s="2" customFormat="1">
      <c r="B102" s="12" t="s">
        <v>157</v>
      </c>
      <c r="C102" s="157" t="s">
        <v>129</v>
      </c>
      <c r="D102" s="1566">
        <f>SUM(D82,D85,D88,D91,D94,D97,D100)</f>
        <v>0</v>
      </c>
      <c r="E102" s="1566">
        <f t="shared" ref="E102:K102" si="29">SUM(E82,E85,E88,E91,E94,E97,E100)</f>
        <v>0</v>
      </c>
      <c r="F102" s="957">
        <f t="shared" si="29"/>
        <v>1.8077671179625114</v>
      </c>
      <c r="G102" s="957">
        <f t="shared" si="29"/>
        <v>35.717613925244152</v>
      </c>
      <c r="H102" s="958">
        <f>SUM(H82,H85,H88,H91,H94,H97,H100)</f>
        <v>3.4684160992532789</v>
      </c>
      <c r="I102" s="958">
        <f t="shared" si="29"/>
        <v>6.1759425253522968</v>
      </c>
      <c r="J102" s="958">
        <f t="shared" si="29"/>
        <v>3.6512069036395296</v>
      </c>
      <c r="K102" s="958">
        <f t="shared" si="29"/>
        <v>4.205556991422192</v>
      </c>
    </row>
    <row r="103" spans="1:13" s="2" customFormat="1">
      <c r="C103" s="136"/>
    </row>
    <row r="104" spans="1:13" s="2" customFormat="1">
      <c r="A104" s="35"/>
      <c r="B104" s="12" t="s">
        <v>631</v>
      </c>
      <c r="C104" s="156"/>
      <c r="D104" s="156"/>
      <c r="E104" s="156"/>
      <c r="F104" s="156"/>
      <c r="G104" s="156"/>
      <c r="H104" s="156"/>
      <c r="I104" s="156"/>
      <c r="J104" s="156"/>
      <c r="K104" s="156"/>
      <c r="L104" s="156"/>
      <c r="M104" s="156"/>
    </row>
    <row r="105" spans="1:13" s="2" customFormat="1">
      <c r="A105" s="268" t="str">
        <f>A82</f>
        <v>a</v>
      </c>
      <c r="B105" s="1666" t="s">
        <v>1065</v>
      </c>
      <c r="C105" s="1666"/>
      <c r="D105" s="1666"/>
      <c r="E105" s="1666"/>
      <c r="F105" s="1666"/>
      <c r="G105" s="1666"/>
      <c r="H105" s="1666"/>
      <c r="I105" s="1666"/>
      <c r="J105" s="1666"/>
      <c r="K105" s="1666"/>
      <c r="L105" s="1666"/>
      <c r="M105" s="1666"/>
    </row>
    <row r="106" spans="1:13" s="2" customFormat="1">
      <c r="A106" s="268" t="str">
        <f>A85</f>
        <v>b</v>
      </c>
      <c r="B106" s="1666" t="s">
        <v>1065</v>
      </c>
      <c r="C106" s="1666"/>
      <c r="D106" s="1666"/>
      <c r="E106" s="1666"/>
      <c r="F106" s="1666"/>
      <c r="G106" s="1666"/>
      <c r="H106" s="1666"/>
      <c r="I106" s="1666"/>
      <c r="J106" s="1666"/>
      <c r="K106" s="1666"/>
      <c r="L106" s="1666"/>
      <c r="M106" s="1666"/>
    </row>
    <row r="107" spans="1:13" s="2" customFormat="1">
      <c r="A107" s="268" t="str">
        <f>A88</f>
        <v>c</v>
      </c>
      <c r="B107" s="1666"/>
      <c r="C107" s="1666"/>
      <c r="D107" s="1666"/>
      <c r="E107" s="1666"/>
      <c r="F107" s="1666"/>
      <c r="G107" s="1666"/>
      <c r="H107" s="1666"/>
      <c r="I107" s="1666"/>
      <c r="J107" s="1666"/>
      <c r="K107" s="1666"/>
      <c r="L107" s="1666"/>
      <c r="M107" s="1666"/>
    </row>
    <row r="108" spans="1:13" s="2" customFormat="1">
      <c r="A108" s="268" t="str">
        <f>A91</f>
        <v>d</v>
      </c>
      <c r="B108" s="1666"/>
      <c r="C108" s="1666"/>
      <c r="D108" s="1666"/>
      <c r="E108" s="1666"/>
      <c r="F108" s="1666"/>
      <c r="G108" s="1666"/>
      <c r="H108" s="1666"/>
      <c r="I108" s="1666"/>
      <c r="J108" s="1666"/>
      <c r="K108" s="1666"/>
      <c r="L108" s="1666"/>
      <c r="M108" s="1666"/>
    </row>
    <row r="109" spans="1:13" s="2" customFormat="1">
      <c r="A109" s="268" t="str">
        <f>A94</f>
        <v>e</v>
      </c>
      <c r="B109" s="1666"/>
      <c r="C109" s="1666"/>
      <c r="D109" s="1666"/>
      <c r="E109" s="1666"/>
      <c r="F109" s="1666"/>
      <c r="G109" s="1666"/>
      <c r="H109" s="1666"/>
      <c r="I109" s="1666"/>
      <c r="J109" s="1666"/>
      <c r="K109" s="1666"/>
      <c r="L109" s="1666"/>
      <c r="M109" s="1666"/>
    </row>
    <row r="110" spans="1:13" s="2" customFormat="1">
      <c r="A110" s="268" t="str">
        <f>A97</f>
        <v>f</v>
      </c>
      <c r="B110" s="1666"/>
      <c r="C110" s="1666"/>
      <c r="D110" s="1666"/>
      <c r="E110" s="1666"/>
      <c r="F110" s="1666"/>
      <c r="G110" s="1666"/>
      <c r="H110" s="1666"/>
      <c r="I110" s="1666"/>
      <c r="J110" s="1666"/>
      <c r="K110" s="1666"/>
      <c r="L110" s="1666"/>
      <c r="M110" s="1666"/>
    </row>
    <row r="111" spans="1:13" s="2" customFormat="1">
      <c r="A111" s="268" t="str">
        <f>A100</f>
        <v>g</v>
      </c>
      <c r="B111" s="1666"/>
      <c r="C111" s="1666"/>
      <c r="D111" s="1666"/>
      <c r="E111" s="1666"/>
      <c r="F111" s="1666"/>
      <c r="G111" s="1666"/>
      <c r="H111" s="1666"/>
      <c r="I111" s="1666"/>
      <c r="J111" s="1666"/>
      <c r="K111" s="1666"/>
      <c r="L111" s="1666"/>
      <c r="M111" s="1666"/>
    </row>
    <row r="112" spans="1:13" s="881" customFormat="1">
      <c r="A112" s="880"/>
      <c r="C112" s="882"/>
      <c r="D112" s="883"/>
      <c r="E112" s="883"/>
      <c r="F112" s="883"/>
      <c r="G112" s="883"/>
      <c r="H112" s="883"/>
      <c r="I112" s="883"/>
      <c r="J112" s="883"/>
      <c r="K112" s="883"/>
      <c r="L112" s="884"/>
      <c r="M112" s="884"/>
    </row>
    <row r="113" spans="1:14" s="881" customFormat="1">
      <c r="A113" s="880"/>
      <c r="C113" s="882"/>
      <c r="D113" s="882"/>
      <c r="E113" s="882"/>
      <c r="F113" s="882"/>
      <c r="G113" s="882"/>
      <c r="H113" s="882"/>
      <c r="I113" s="882"/>
      <c r="J113" s="882"/>
      <c r="K113" s="882"/>
      <c r="L113" s="882"/>
      <c r="M113" s="882"/>
    </row>
    <row r="114" spans="1:14" s="2" customFormat="1">
      <c r="A114" s="80"/>
      <c r="B114" s="80"/>
      <c r="C114" s="150"/>
      <c r="D114" s="80"/>
      <c r="E114" s="80"/>
      <c r="F114" s="80"/>
      <c r="G114" s="80"/>
      <c r="H114" s="80"/>
      <c r="I114" s="80"/>
      <c r="J114" s="80"/>
      <c r="K114" s="80"/>
      <c r="L114" s="80"/>
      <c r="M114" s="80"/>
      <c r="N114" s="80"/>
    </row>
  </sheetData>
  <sheetProtection algorithmName="SHA-512" hashValue="j6cVJ9OAuMc4llVqvGiTY/cngjgEHQxiiwpAMkK/sUU7zjXcO8M+Hz2SIss6fQ8GLYb/BTVRCrUR+udU3QFmSw==" saltValue="nIyjwrPuYt0teVaA2oeKBQ==" spinCount="100000" sheet="1" objects="1" scenarios="1"/>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56" priority="31">
      <formula>AND(D$5="Actuals",E$5="Forecast")</formula>
    </cfRule>
  </conditionalFormatting>
  <conditionalFormatting sqref="D5:K5">
    <cfRule type="expression" dxfId="55"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2ad0a9b0ba9d5ceb6c85f9807402a5b5">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7fbd24befec1801dbb376a81dbb9f876"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2.xml><?xml version="1.0" encoding="utf-8"?>
<ds:datastoreItem xmlns:ds="http://schemas.openxmlformats.org/officeDocument/2006/customXml" ds:itemID="{23302359-0A5A-443C-AC8D-7BDD5B842A3E}">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AB66B223-94C9-4513-8310-EF4A627C7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C285FE4-1466-4BF7-8FA9-67F63A3D57B8}">
  <ds:schemaRef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http://purl.org/dc/terms/"/>
    <ds:schemaRef ds:uri="5ad33e04-3d86-4e44-b3d6-74911d1c86b4"/>
    <ds:schemaRef ds:uri="http://purl.org/dc/dcmitype/"/>
    <ds:schemaRef ds:uri="63673c0b-1bab-4386-bc6f-d04c68d12be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Mick Watson</dc:creator>
  <cp:lastModifiedBy>Hoffman,Jo</cp:lastModifiedBy>
  <cp:lastPrinted>2020-07-02T13:43:52Z</cp:lastPrinted>
  <dcterms:created xsi:type="dcterms:W3CDTF">2018-06-13T08:32:09Z</dcterms:created>
  <dcterms:modified xsi:type="dcterms:W3CDTF">2020-08-27T07:26:04Z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76c3927d-9d0f-4b5b-afc3-851e8447321f</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_AdHocReviewCycleID">
    <vt:i4>913554583</vt:i4>
  </property>
  <property fmtid="{D5CDD505-2E9C-101B-9397-08002B2CF9AE}" pid="6" name="_EmailSubject">
    <vt:lpwstr>Draft RFPR Template and Guidance [OFFICIAL ]</vt:lpwstr>
  </property>
  <property fmtid="{D5CDD505-2E9C-101B-9397-08002B2CF9AE}" pid="7" name="_AuthorEmail">
    <vt:lpwstr>agaw@spenergynetworks.co.uk</vt:lpwstr>
  </property>
  <property fmtid="{D5CDD505-2E9C-101B-9397-08002B2CF9AE}" pid="8" name="_AuthorEmailDisplayName">
    <vt:lpwstr>Gaw, Alasdair</vt:lpwstr>
  </property>
  <property fmtid="{D5CDD505-2E9C-101B-9397-08002B2CF9AE}" pid="9" name="_ReviewingToolsShownOnce">
    <vt:lpwstr/>
  </property>
  <property fmtid="{D5CDD505-2E9C-101B-9397-08002B2CF9AE}" pid="10" name="ContentTypeId">
    <vt:lpwstr>0x0101008FACEE1482D0DC4F956443B220845885</vt:lpwstr>
  </property>
  <property fmtid="{D5CDD505-2E9C-101B-9397-08002B2CF9AE}" pid="11" name="BJSCc5a055b0-1bed-4579_x">
    <vt:lpwstr/>
  </property>
  <property fmtid="{D5CDD505-2E9C-101B-9397-08002B2CF9AE}" pid="12" name="BJSCSummaryMarking">
    <vt:lpwstr>OFFICIAL</vt:lpwstr>
  </property>
  <property fmtid="{D5CDD505-2E9C-101B-9397-08002B2CF9AE}" pid="13"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SCdd9eba61-d6b9-469b_x">
    <vt:lpwstr/>
  </property>
  <property fmtid="{D5CDD505-2E9C-101B-9397-08002B2CF9AE}" pid="15" name="Publication Date:">
    <vt:filetime>2018-10-01T10:01:08Z</vt:filetime>
  </property>
  <property fmtid="{D5CDD505-2E9C-101B-9397-08002B2CF9AE}" pid="16" name="::">
    <vt:lpwstr>-Main Document</vt:lpwstr>
  </property>
  <property fmtid="{D5CDD505-2E9C-101B-9397-08002B2CF9AE}" pid="17" name="Classification">
    <vt:lpwstr>Unclassified</vt:lpwstr>
  </property>
  <property fmtid="{D5CDD505-2E9C-101B-9397-08002B2CF9AE}" pid="18"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9" name="bjDocumentLabelXML-0">
    <vt:lpwstr>nternal/label"&gt;&lt;element uid="id_classification_nonbusiness" value="" /&gt;&lt;/sisl&gt;</vt:lpwstr>
  </property>
  <property fmtid="{D5CDD505-2E9C-101B-9397-08002B2CF9AE}" pid="20" name="bjDocumentSecurityLabel">
    <vt:lpwstr>OFFICIAL</vt:lpwstr>
  </property>
</Properties>
</file>