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defaultThemeVersion="166925"/>
  <mc:AlternateContent xmlns:mc="http://schemas.openxmlformats.org/markup-compatibility/2006">
    <mc:Choice Requires="x15">
      <x15ac:absPath xmlns:x15ac="http://schemas.microsoft.com/office/spreadsheetml/2010/11/ac" url="C:\Users\laura.johnson\OneDrive - National Grid\MOD 678\FCC\"/>
    </mc:Choice>
  </mc:AlternateContent>
  <xr:revisionPtr revIDLastSave="3" documentId="8_{FE4E4E8E-5357-4B77-881C-FCE2A6713B5B}" xr6:coauthVersionLast="44" xr6:coauthVersionMax="44" xr10:uidLastSave="{C09B1188-CA58-4D7C-B0C7-CF26A6F68654}"/>
  <bookViews>
    <workbookView xWindow="-120" yWindow="-120" windowWidth="20730" windowHeight="11160" xr2:uid="{00000000-000D-0000-FFFF-FFFF00000000}"/>
  </bookViews>
  <sheets>
    <sheet name="Cover Sheet" sheetId="16" r:id="rId1"/>
    <sheet name="1. Exit Historic Flows" sheetId="6" r:id="rId2"/>
    <sheet name="2. Forecast Normalisation" sheetId="7" r:id="rId3"/>
    <sheet name="3. Utilisation Factor" sheetId="8" r:id="rId4"/>
    <sheet name="4. GDN Y" sheetId="12" r:id="rId5"/>
    <sheet name="5. Future Sold" sheetId="9" r:id="rId6"/>
    <sheet name="6. PARCA" sheetId="14" r:id="rId7"/>
    <sheet name="Exit FCC Summary (5 Yr)" sheetId="2" r:id="rId8"/>
  </sheets>
  <definedNames>
    <definedName name="Flow" localSheetId="1">#REF!</definedName>
    <definedName name="Flow" localSheetId="2">#REF!</definedName>
    <definedName name="Flow" localSheetId="3">#REF!</definedName>
    <definedName name="Flow" localSheetId="4">#REF!</definedName>
    <definedName name="Flow" localSheetId="5">#REF!</definedName>
    <definedName name="Flow" localSheetId="6">#REF!</definedName>
    <definedName name="Flo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7" l="1"/>
  <c r="B12" i="7"/>
  <c r="B11" i="7" l="1"/>
  <c r="B9" i="7"/>
  <c r="B8" i="7"/>
  <c r="B7" i="7"/>
  <c r="B6" i="7"/>
  <c r="J237" i="2" l="1"/>
  <c r="I237" i="2"/>
  <c r="X204" i="8" l="1"/>
  <c r="X130" i="8"/>
  <c r="X88" i="8"/>
  <c r="H80" i="6"/>
  <c r="H79" i="6"/>
  <c r="H78" i="6"/>
  <c r="H76" i="6"/>
  <c r="H54" i="6"/>
  <c r="H23" i="6"/>
  <c r="H210" i="6"/>
  <c r="X211" i="8" l="1"/>
  <c r="X210" i="8"/>
  <c r="F60" i="14" l="1"/>
  <c r="G60" i="14" s="1"/>
  <c r="F86" i="14"/>
  <c r="G86" i="14" s="1"/>
  <c r="F87" i="14"/>
  <c r="G87" i="14" s="1"/>
  <c r="F88" i="14"/>
  <c r="G88" i="14" s="1"/>
  <c r="F89" i="14"/>
  <c r="G89" i="14"/>
  <c r="F90" i="14"/>
  <c r="G90" i="14" s="1"/>
  <c r="F91" i="14"/>
  <c r="G91" i="14" s="1"/>
  <c r="F92" i="14"/>
  <c r="G92" i="14" s="1"/>
  <c r="F93" i="14"/>
  <c r="G93" i="14"/>
  <c r="F94" i="14"/>
  <c r="G94" i="14" s="1"/>
  <c r="F95" i="14"/>
  <c r="G95" i="14" s="1"/>
  <c r="F96" i="14"/>
  <c r="G96" i="14" s="1"/>
  <c r="F97" i="14"/>
  <c r="G97" i="14"/>
  <c r="F98" i="14"/>
  <c r="G98" i="14" s="1"/>
  <c r="F99" i="14"/>
  <c r="G99" i="14" s="1"/>
  <c r="F100" i="14"/>
  <c r="G100" i="14" s="1"/>
  <c r="F101" i="14"/>
  <c r="G101" i="14"/>
  <c r="F102" i="14"/>
  <c r="G102" i="14" s="1"/>
  <c r="F103" i="14"/>
  <c r="G103" i="14" s="1"/>
  <c r="F104" i="14"/>
  <c r="G104" i="14" s="1"/>
  <c r="F105" i="14"/>
  <c r="G105" i="14"/>
  <c r="F106" i="14"/>
  <c r="G106" i="14" s="1"/>
  <c r="F107" i="14"/>
  <c r="G107" i="14" s="1"/>
  <c r="F108" i="14"/>
  <c r="G108" i="14" s="1"/>
  <c r="F109" i="14"/>
  <c r="G109" i="14"/>
  <c r="F110" i="14"/>
  <c r="G110" i="14" s="1"/>
  <c r="F111" i="14"/>
  <c r="G111" i="14" s="1"/>
  <c r="F112" i="14"/>
  <c r="G112" i="14" s="1"/>
  <c r="F113" i="14"/>
  <c r="G113" i="14"/>
  <c r="F114" i="14"/>
  <c r="G114" i="14" s="1"/>
  <c r="F115" i="14"/>
  <c r="G115" i="14" s="1"/>
  <c r="F116" i="14"/>
  <c r="G116" i="14" s="1"/>
  <c r="F117" i="14"/>
  <c r="G117" i="14"/>
  <c r="F118" i="14"/>
  <c r="G118" i="14" s="1"/>
  <c r="F119" i="14"/>
  <c r="G119" i="14" s="1"/>
  <c r="F120" i="14"/>
  <c r="G120" i="14" s="1"/>
  <c r="F121" i="14"/>
  <c r="G121" i="14"/>
  <c r="F122" i="14"/>
  <c r="G122" i="14" s="1"/>
  <c r="F123" i="14"/>
  <c r="G123" i="14" s="1"/>
  <c r="F124" i="14"/>
  <c r="G124" i="14" s="1"/>
  <c r="F125" i="14"/>
  <c r="G125" i="14"/>
  <c r="F126" i="14"/>
  <c r="G126" i="14" s="1"/>
  <c r="F127" i="14"/>
  <c r="G127" i="14" s="1"/>
  <c r="F128" i="14"/>
  <c r="G128" i="14" s="1"/>
  <c r="F129" i="14"/>
  <c r="G129" i="14"/>
  <c r="F130" i="14"/>
  <c r="G130" i="14" s="1"/>
  <c r="F131" i="14"/>
  <c r="G131" i="14" s="1"/>
  <c r="F132" i="14"/>
  <c r="G132" i="14" s="1"/>
  <c r="F133" i="14"/>
  <c r="G133" i="14"/>
  <c r="F134" i="14"/>
  <c r="G134" i="14" s="1"/>
  <c r="F135" i="14"/>
  <c r="G135" i="14" s="1"/>
  <c r="F136" i="14"/>
  <c r="G136" i="14" s="1"/>
  <c r="F137" i="14"/>
  <c r="G137" i="14"/>
  <c r="F138" i="14"/>
  <c r="G138" i="14" s="1"/>
  <c r="F139" i="14"/>
  <c r="G139" i="14" s="1"/>
  <c r="F140" i="14"/>
  <c r="G140" i="14" s="1"/>
  <c r="F141" i="14"/>
  <c r="G141" i="14"/>
  <c r="F142" i="14"/>
  <c r="G142" i="14" s="1"/>
  <c r="F143" i="14"/>
  <c r="G143" i="14" s="1"/>
  <c r="F144" i="14"/>
  <c r="G144" i="14" s="1"/>
  <c r="F145" i="14"/>
  <c r="G145" i="14"/>
  <c r="F146" i="14"/>
  <c r="G146" i="14" s="1"/>
  <c r="F147" i="14"/>
  <c r="G147" i="14" s="1"/>
  <c r="F148" i="14"/>
  <c r="G148" i="14" s="1"/>
  <c r="F149" i="14"/>
  <c r="G149" i="14"/>
  <c r="F150" i="14"/>
  <c r="G150" i="14" s="1"/>
  <c r="F151" i="14"/>
  <c r="G151" i="14" s="1"/>
  <c r="F152" i="14"/>
  <c r="G152" i="14" s="1"/>
  <c r="F153" i="14"/>
  <c r="G153" i="14"/>
  <c r="F154" i="14"/>
  <c r="G154" i="14" s="1"/>
  <c r="F155" i="14"/>
  <c r="G155" i="14" s="1"/>
  <c r="F156" i="14"/>
  <c r="G156" i="14" s="1"/>
  <c r="F157" i="14"/>
  <c r="G157" i="14"/>
  <c r="F158" i="14"/>
  <c r="G158" i="14" s="1"/>
  <c r="F159" i="14"/>
  <c r="G159" i="14" s="1"/>
  <c r="F160" i="14"/>
  <c r="G160" i="14" s="1"/>
  <c r="F161" i="14"/>
  <c r="G161" i="14"/>
  <c r="F162" i="14"/>
  <c r="G162" i="14" s="1"/>
  <c r="F163" i="14"/>
  <c r="G163" i="14" s="1"/>
  <c r="F164" i="14"/>
  <c r="G164" i="14" s="1"/>
  <c r="F165" i="14"/>
  <c r="G165" i="14"/>
  <c r="F166" i="14"/>
  <c r="G166" i="14" s="1"/>
  <c r="F167" i="14"/>
  <c r="G167" i="14" s="1"/>
  <c r="F168" i="14"/>
  <c r="G168" i="14" s="1"/>
  <c r="F169" i="14"/>
  <c r="G169" i="14"/>
  <c r="F170" i="14"/>
  <c r="G170" i="14" s="1"/>
  <c r="F171" i="14"/>
  <c r="G171" i="14" s="1"/>
  <c r="F172" i="14"/>
  <c r="G172" i="14" s="1"/>
  <c r="F173" i="14"/>
  <c r="G173" i="14"/>
  <c r="F174" i="14"/>
  <c r="G174" i="14" s="1"/>
  <c r="F175" i="14"/>
  <c r="G175" i="14" s="1"/>
  <c r="F176" i="14"/>
  <c r="G176" i="14" s="1"/>
  <c r="F177" i="14"/>
  <c r="G177" i="14"/>
  <c r="F178" i="14"/>
  <c r="G178" i="14" s="1"/>
  <c r="F179" i="14"/>
  <c r="G179" i="14" s="1"/>
  <c r="F180" i="14"/>
  <c r="G180" i="14" s="1"/>
  <c r="F181" i="14"/>
  <c r="G181" i="14"/>
  <c r="F182" i="14"/>
  <c r="G182" i="14" s="1"/>
  <c r="F183" i="14"/>
  <c r="G183" i="14" s="1"/>
  <c r="F184" i="14"/>
  <c r="G184" i="14" s="1"/>
  <c r="F185" i="14"/>
  <c r="G185" i="14"/>
  <c r="F186" i="14"/>
  <c r="G186" i="14" s="1"/>
  <c r="F187" i="14"/>
  <c r="G187" i="14" s="1"/>
  <c r="F188" i="14"/>
  <c r="G188" i="14" s="1"/>
  <c r="F189" i="14"/>
  <c r="G189" i="14"/>
  <c r="F190" i="14"/>
  <c r="G190" i="14" s="1"/>
  <c r="F191" i="14"/>
  <c r="G191" i="14" s="1"/>
  <c r="F192" i="14"/>
  <c r="G192" i="14" s="1"/>
  <c r="F193" i="14"/>
  <c r="G193" i="14"/>
  <c r="F194" i="14"/>
  <c r="G194" i="14" s="1"/>
  <c r="F195" i="14"/>
  <c r="G195" i="14" s="1"/>
  <c r="F196" i="14"/>
  <c r="G196" i="14" s="1"/>
  <c r="F197" i="14"/>
  <c r="G197" i="14"/>
  <c r="F198" i="14"/>
  <c r="G198" i="14" s="1"/>
  <c r="F199" i="14"/>
  <c r="G199" i="14" s="1"/>
  <c r="F200" i="14"/>
  <c r="G200" i="14" s="1"/>
  <c r="F201" i="14"/>
  <c r="G201" i="14"/>
  <c r="F202" i="14"/>
  <c r="G202" i="14" s="1"/>
  <c r="F203" i="14"/>
  <c r="G203" i="14" s="1"/>
  <c r="F204" i="14"/>
  <c r="G204" i="14" s="1"/>
  <c r="F205" i="14"/>
  <c r="G205" i="14"/>
  <c r="F206" i="14"/>
  <c r="G206" i="14" s="1"/>
  <c r="F207" i="14"/>
  <c r="G207" i="14" s="1"/>
  <c r="F208" i="14"/>
  <c r="G208" i="14" s="1"/>
  <c r="F209" i="14"/>
  <c r="G209" i="14"/>
  <c r="F210" i="14"/>
  <c r="G210" i="14" s="1"/>
  <c r="F211" i="14"/>
  <c r="G211" i="14" s="1"/>
  <c r="F212" i="14"/>
  <c r="G212" i="14" s="1"/>
  <c r="F213" i="14"/>
  <c r="G213" i="14"/>
  <c r="F214" i="14"/>
  <c r="G214" i="14" s="1"/>
  <c r="F215" i="14"/>
  <c r="G215" i="14" s="1"/>
  <c r="F216" i="14"/>
  <c r="G216" i="14" s="1"/>
  <c r="F217" i="14"/>
  <c r="G217" i="14"/>
  <c r="F218" i="14"/>
  <c r="G218" i="14" s="1"/>
  <c r="F219" i="14"/>
  <c r="G219" i="14" s="1"/>
  <c r="F220" i="14"/>
  <c r="G220" i="14" s="1"/>
  <c r="F221" i="14"/>
  <c r="G221" i="14"/>
  <c r="F222" i="14"/>
  <c r="G222" i="14" s="1"/>
  <c r="F223" i="14"/>
  <c r="G223" i="14" s="1"/>
  <c r="F224" i="14"/>
  <c r="G224" i="14" s="1"/>
  <c r="F82" i="14"/>
  <c r="G82" i="14" s="1"/>
  <c r="F247" i="12" l="1"/>
  <c r="F248" i="12"/>
  <c r="F249" i="12"/>
  <c r="F250" i="12"/>
  <c r="F251" i="12"/>
  <c r="F252" i="12"/>
  <c r="F253" i="12"/>
  <c r="F254" i="12"/>
  <c r="F255" i="12"/>
  <c r="F256" i="12"/>
  <c r="F257" i="12"/>
  <c r="F258" i="12"/>
  <c r="F246" i="12"/>
  <c r="G158" i="12" l="1"/>
  <c r="H158" i="2" s="1"/>
  <c r="K158" i="2" s="1"/>
  <c r="G153" i="12"/>
  <c r="H153" i="2" s="1"/>
  <c r="K153" i="2" s="1"/>
  <c r="G92" i="12"/>
  <c r="H92" i="2" s="1"/>
  <c r="K92" i="2" s="1"/>
  <c r="G95" i="12"/>
  <c r="H95" i="2" s="1"/>
  <c r="K95" i="2" s="1"/>
  <c r="F259" i="12"/>
  <c r="E259" i="12"/>
  <c r="D209" i="12"/>
  <c r="G209" i="12" s="1"/>
  <c r="H209" i="2" s="1"/>
  <c r="K209" i="2" s="1"/>
  <c r="D207" i="12"/>
  <c r="G207" i="12" s="1"/>
  <c r="H207" i="2" s="1"/>
  <c r="K207" i="2" s="1"/>
  <c r="D202" i="12"/>
  <c r="G202" i="12" s="1"/>
  <c r="H202" i="2" s="1"/>
  <c r="K202" i="2" s="1"/>
  <c r="D175" i="12"/>
  <c r="D177" i="12"/>
  <c r="G177" i="12" s="1"/>
  <c r="H177" i="2" s="1"/>
  <c r="K177" i="2" s="1"/>
  <c r="D180" i="12"/>
  <c r="G180" i="12" s="1"/>
  <c r="H180" i="2" s="1"/>
  <c r="K180" i="2" s="1"/>
  <c r="D181" i="12"/>
  <c r="G181" i="12" s="1"/>
  <c r="D168" i="12"/>
  <c r="G168" i="12" s="1"/>
  <c r="H168" i="2" s="1"/>
  <c r="K168" i="2" s="1"/>
  <c r="D151" i="12"/>
  <c r="G151" i="12" s="1"/>
  <c r="H151" i="2" s="1"/>
  <c r="K151" i="2" s="1"/>
  <c r="D153" i="12"/>
  <c r="D155" i="12"/>
  <c r="G155" i="12" s="1"/>
  <c r="H155" i="2" s="1"/>
  <c r="K155" i="2" s="1"/>
  <c r="D158" i="12"/>
  <c r="D159" i="12"/>
  <c r="G159" i="12" s="1"/>
  <c r="H159" i="2" s="1"/>
  <c r="K159" i="2" s="1"/>
  <c r="D161" i="12"/>
  <c r="G161" i="12" s="1"/>
  <c r="H161" i="2" s="1"/>
  <c r="K161" i="2" s="1"/>
  <c r="D163" i="12"/>
  <c r="G163" i="12" s="1"/>
  <c r="H163" i="2" s="1"/>
  <c r="K163" i="2" s="1"/>
  <c r="D166" i="12"/>
  <c r="G166" i="12" s="1"/>
  <c r="H166" i="2" s="1"/>
  <c r="K166" i="2" s="1"/>
  <c r="D167" i="12"/>
  <c r="G167" i="12" s="1"/>
  <c r="H167" i="2" s="1"/>
  <c r="K167" i="2" s="1"/>
  <c r="D137" i="12"/>
  <c r="G137" i="12" s="1"/>
  <c r="H137" i="2" s="1"/>
  <c r="K137" i="2" s="1"/>
  <c r="D138" i="12"/>
  <c r="G138" i="12" s="1"/>
  <c r="H138" i="2" s="1"/>
  <c r="K138" i="2" s="1"/>
  <c r="D120" i="12"/>
  <c r="G120" i="12" s="1"/>
  <c r="H120" i="2" s="1"/>
  <c r="K120" i="2" s="1"/>
  <c r="D122" i="12"/>
  <c r="G122" i="12" s="1"/>
  <c r="H122" i="2" s="1"/>
  <c r="K122" i="2" s="1"/>
  <c r="D125" i="12"/>
  <c r="G125" i="12" s="1"/>
  <c r="H125" i="2" s="1"/>
  <c r="K125" i="2" s="1"/>
  <c r="D126" i="12"/>
  <c r="G126" i="12" s="1"/>
  <c r="H126" i="2" s="1"/>
  <c r="K126" i="2" s="1"/>
  <c r="D128" i="12"/>
  <c r="G128" i="12" s="1"/>
  <c r="H128" i="2" s="1"/>
  <c r="K128" i="2" s="1"/>
  <c r="D130" i="12"/>
  <c r="G130" i="12" s="1"/>
  <c r="H130" i="2" s="1"/>
  <c r="K130" i="2" s="1"/>
  <c r="D133" i="12"/>
  <c r="G133" i="12" s="1"/>
  <c r="H133" i="2" s="1"/>
  <c r="K133" i="2" s="1"/>
  <c r="D119" i="12"/>
  <c r="G119" i="12" s="1"/>
  <c r="H119" i="2" s="1"/>
  <c r="K119" i="2" s="1"/>
  <c r="D118" i="12"/>
  <c r="G118" i="12" s="1"/>
  <c r="H118" i="2" s="1"/>
  <c r="K118" i="2" s="1"/>
  <c r="D87" i="12"/>
  <c r="G87" i="12" s="1"/>
  <c r="H87" i="2" s="1"/>
  <c r="K87" i="2" s="1"/>
  <c r="D89" i="12"/>
  <c r="G89" i="12" s="1"/>
  <c r="H89" i="2" s="1"/>
  <c r="K89" i="2" s="1"/>
  <c r="D92" i="12"/>
  <c r="D93" i="12"/>
  <c r="G93" i="12" s="1"/>
  <c r="H93" i="2" s="1"/>
  <c r="K93" i="2" s="1"/>
  <c r="D95" i="12"/>
  <c r="C258" i="12"/>
  <c r="D208" i="12" s="1"/>
  <c r="G208" i="12" s="1"/>
  <c r="C257" i="12"/>
  <c r="D206" i="12" s="1"/>
  <c r="C256" i="12"/>
  <c r="D197" i="12" s="1"/>
  <c r="G197" i="12" s="1"/>
  <c r="H197" i="2" s="1"/>
  <c r="K197" i="2" s="1"/>
  <c r="C255" i="12"/>
  <c r="D189" i="12" s="1"/>
  <c r="G189" i="12" s="1"/>
  <c r="H189" i="2" s="1"/>
  <c r="K189" i="2" s="1"/>
  <c r="C254" i="12"/>
  <c r="D176" i="12" s="1"/>
  <c r="G176" i="12" s="1"/>
  <c r="H176" i="2" s="1"/>
  <c r="K176" i="2" s="1"/>
  <c r="C253" i="12"/>
  <c r="D171" i="12" s="1"/>
  <c r="G171" i="12" s="1"/>
  <c r="H171" i="2" s="1"/>
  <c r="K171" i="2" s="1"/>
  <c r="C252" i="12"/>
  <c r="D154" i="12" s="1"/>
  <c r="G154" i="12" s="1"/>
  <c r="H154" i="2" s="1"/>
  <c r="K154" i="2" s="1"/>
  <c r="C251" i="12"/>
  <c r="D141" i="12" s="1"/>
  <c r="G141" i="12" s="1"/>
  <c r="H141" i="2" s="1"/>
  <c r="K141" i="2" s="1"/>
  <c r="C250" i="12"/>
  <c r="D135" i="12" s="1"/>
  <c r="G135" i="12" s="1"/>
  <c r="H135" i="2" s="1"/>
  <c r="K135" i="2" s="1"/>
  <c r="C249" i="12"/>
  <c r="D121" i="12" s="1"/>
  <c r="G121" i="12" s="1"/>
  <c r="H121" i="2" s="1"/>
  <c r="K121" i="2" s="1"/>
  <c r="C248" i="12"/>
  <c r="D113" i="12" s="1"/>
  <c r="G113" i="12" s="1"/>
  <c r="H113" i="2" s="1"/>
  <c r="K113" i="2" s="1"/>
  <c r="C247" i="12"/>
  <c r="D105" i="12" s="1"/>
  <c r="G105" i="12" s="1"/>
  <c r="H105" i="2" s="1"/>
  <c r="K105" i="2" s="1"/>
  <c r="C246" i="12"/>
  <c r="D88" i="12" s="1"/>
  <c r="G88" i="12" s="1"/>
  <c r="H88" i="2" s="1"/>
  <c r="K88" i="2" s="1"/>
  <c r="G258" i="12" l="1"/>
  <c r="H208" i="2"/>
  <c r="K208" i="2" s="1"/>
  <c r="D257" i="12"/>
  <c r="G206" i="12"/>
  <c r="H181" i="2"/>
  <c r="K181" i="2" s="1"/>
  <c r="D194" i="12"/>
  <c r="G194" i="12" s="1"/>
  <c r="H194" i="2" s="1"/>
  <c r="K194" i="2" s="1"/>
  <c r="D186" i="12"/>
  <c r="G186" i="12" s="1"/>
  <c r="H186" i="2" s="1"/>
  <c r="K186" i="2" s="1"/>
  <c r="D104" i="12"/>
  <c r="G104" i="12" s="1"/>
  <c r="H104" i="2" s="1"/>
  <c r="K104" i="2" s="1"/>
  <c r="D112" i="12"/>
  <c r="G112" i="12" s="1"/>
  <c r="H112" i="2" s="1"/>
  <c r="K112" i="2" s="1"/>
  <c r="D148" i="12"/>
  <c r="G148" i="12" s="1"/>
  <c r="H148" i="2" s="1"/>
  <c r="K148" i="2" s="1"/>
  <c r="D140" i="12"/>
  <c r="G140" i="12" s="1"/>
  <c r="H140" i="2" s="1"/>
  <c r="K140" i="2" s="1"/>
  <c r="D170" i="12"/>
  <c r="G170" i="12" s="1"/>
  <c r="H170" i="2" s="1"/>
  <c r="K170" i="2" s="1"/>
  <c r="G175" i="12"/>
  <c r="H175" i="2" s="1"/>
  <c r="K175" i="2" s="1"/>
  <c r="D188" i="12"/>
  <c r="G188" i="12" s="1"/>
  <c r="H188" i="2" s="1"/>
  <c r="K188" i="2" s="1"/>
  <c r="D204" i="12"/>
  <c r="G204" i="12" s="1"/>
  <c r="H204" i="2" s="1"/>
  <c r="K204" i="2" s="1"/>
  <c r="D196" i="12"/>
  <c r="G196" i="12" s="1"/>
  <c r="H196" i="2" s="1"/>
  <c r="K196" i="2" s="1"/>
  <c r="D94" i="12"/>
  <c r="G94" i="12" s="1"/>
  <c r="H94" i="2" s="1"/>
  <c r="K94" i="2" s="1"/>
  <c r="D96" i="12"/>
  <c r="G96" i="12" s="1"/>
  <c r="H96" i="2" s="1"/>
  <c r="K96" i="2" s="1"/>
  <c r="D103" i="12"/>
  <c r="G103" i="12" s="1"/>
  <c r="H103" i="2" s="1"/>
  <c r="K103" i="2" s="1"/>
  <c r="D110" i="12"/>
  <c r="G110" i="12" s="1"/>
  <c r="D111" i="12"/>
  <c r="D127" i="12"/>
  <c r="G127" i="12" s="1"/>
  <c r="H127" i="2" s="1"/>
  <c r="K127" i="2" s="1"/>
  <c r="D134" i="12"/>
  <c r="G134" i="12" s="1"/>
  <c r="D147" i="12"/>
  <c r="G147" i="12" s="1"/>
  <c r="H147" i="2" s="1"/>
  <c r="K147" i="2" s="1"/>
  <c r="D150" i="12"/>
  <c r="G150" i="12" s="1"/>
  <c r="D160" i="12"/>
  <c r="G160" i="12" s="1"/>
  <c r="H160" i="2" s="1"/>
  <c r="K160" i="2" s="1"/>
  <c r="D152" i="12"/>
  <c r="G152" i="12" s="1"/>
  <c r="H152" i="2" s="1"/>
  <c r="K152" i="2" s="1"/>
  <c r="D174" i="12"/>
  <c r="G174" i="12" s="1"/>
  <c r="H174" i="2" s="1"/>
  <c r="K174" i="2" s="1"/>
  <c r="D182" i="12"/>
  <c r="G182" i="12" s="1"/>
  <c r="D187" i="12"/>
  <c r="G187" i="12" s="1"/>
  <c r="H187" i="2" s="1"/>
  <c r="K187" i="2" s="1"/>
  <c r="D203" i="12"/>
  <c r="G203" i="12" s="1"/>
  <c r="H203" i="2" s="1"/>
  <c r="K203" i="2" s="1"/>
  <c r="D97" i="12"/>
  <c r="D102" i="12"/>
  <c r="G102" i="12" s="1"/>
  <c r="H102" i="2" s="1"/>
  <c r="K102" i="2" s="1"/>
  <c r="D101" i="12"/>
  <c r="G101" i="12" s="1"/>
  <c r="H101" i="2" s="1"/>
  <c r="K101" i="2" s="1"/>
  <c r="D193" i="12"/>
  <c r="G193" i="12" s="1"/>
  <c r="H193" i="2" s="1"/>
  <c r="K193" i="2" s="1"/>
  <c r="D185" i="12"/>
  <c r="G185" i="12" s="1"/>
  <c r="H185" i="2" s="1"/>
  <c r="K185" i="2" s="1"/>
  <c r="D201" i="12"/>
  <c r="G201" i="12" s="1"/>
  <c r="H201" i="2" s="1"/>
  <c r="K201" i="2" s="1"/>
  <c r="D91" i="12"/>
  <c r="G91" i="12" s="1"/>
  <c r="H91" i="2" s="1"/>
  <c r="K91" i="2" s="1"/>
  <c r="D108" i="12"/>
  <c r="G108" i="12" s="1"/>
  <c r="H108" i="2" s="1"/>
  <c r="K108" i="2" s="1"/>
  <c r="D100" i="12"/>
  <c r="G100" i="12" s="1"/>
  <c r="H100" i="2" s="1"/>
  <c r="K100" i="2" s="1"/>
  <c r="D116" i="12"/>
  <c r="G116" i="12" s="1"/>
  <c r="H116" i="2" s="1"/>
  <c r="K116" i="2" s="1"/>
  <c r="D132" i="12"/>
  <c r="G132" i="12" s="1"/>
  <c r="H132" i="2" s="1"/>
  <c r="K132" i="2" s="1"/>
  <c r="D124" i="12"/>
  <c r="G124" i="12" s="1"/>
  <c r="H124" i="2" s="1"/>
  <c r="K124" i="2" s="1"/>
  <c r="D136" i="12"/>
  <c r="G136" i="12" s="1"/>
  <c r="H136" i="2" s="1"/>
  <c r="K136" i="2" s="1"/>
  <c r="D144" i="12"/>
  <c r="D165" i="12"/>
  <c r="G165" i="12" s="1"/>
  <c r="H165" i="2" s="1"/>
  <c r="K165" i="2" s="1"/>
  <c r="D157" i="12"/>
  <c r="G157" i="12" s="1"/>
  <c r="H157" i="2" s="1"/>
  <c r="K157" i="2" s="1"/>
  <c r="D169" i="12"/>
  <c r="G169" i="12" s="1"/>
  <c r="D179" i="12"/>
  <c r="G179" i="12" s="1"/>
  <c r="H179" i="2" s="1"/>
  <c r="K179" i="2" s="1"/>
  <c r="D192" i="12"/>
  <c r="G192" i="12" s="1"/>
  <c r="H192" i="2" s="1"/>
  <c r="K192" i="2" s="1"/>
  <c r="D184" i="12"/>
  <c r="G184" i="12" s="1"/>
  <c r="H184" i="2" s="1"/>
  <c r="K184" i="2" s="1"/>
  <c r="D200" i="12"/>
  <c r="G200" i="12" s="1"/>
  <c r="H200" i="2" s="1"/>
  <c r="K200" i="2" s="1"/>
  <c r="D146" i="12"/>
  <c r="G146" i="12" s="1"/>
  <c r="H146" i="2" s="1"/>
  <c r="K146" i="2" s="1"/>
  <c r="D109" i="12"/>
  <c r="G109" i="12" s="1"/>
  <c r="H109" i="2" s="1"/>
  <c r="K109" i="2" s="1"/>
  <c r="D117" i="12"/>
  <c r="G117" i="12" s="1"/>
  <c r="H117" i="2" s="1"/>
  <c r="K117" i="2" s="1"/>
  <c r="D145" i="12"/>
  <c r="G145" i="12" s="1"/>
  <c r="H145" i="2" s="1"/>
  <c r="K145" i="2" s="1"/>
  <c r="D258" i="12"/>
  <c r="D90" i="12"/>
  <c r="G90" i="12" s="1"/>
  <c r="H90" i="2" s="1"/>
  <c r="K90" i="2" s="1"/>
  <c r="D107" i="12"/>
  <c r="G107" i="12" s="1"/>
  <c r="H107" i="2" s="1"/>
  <c r="K107" i="2" s="1"/>
  <c r="D99" i="12"/>
  <c r="G99" i="12" s="1"/>
  <c r="H99" i="2" s="1"/>
  <c r="K99" i="2" s="1"/>
  <c r="D115" i="12"/>
  <c r="G115" i="12" s="1"/>
  <c r="H115" i="2" s="1"/>
  <c r="K115" i="2" s="1"/>
  <c r="D131" i="12"/>
  <c r="G131" i="12" s="1"/>
  <c r="H131" i="2" s="1"/>
  <c r="K131" i="2" s="1"/>
  <c r="D123" i="12"/>
  <c r="G123" i="12" s="1"/>
  <c r="H123" i="2" s="1"/>
  <c r="K123" i="2" s="1"/>
  <c r="D143" i="12"/>
  <c r="G143" i="12" s="1"/>
  <c r="H143" i="2" s="1"/>
  <c r="K143" i="2" s="1"/>
  <c r="D164" i="12"/>
  <c r="G164" i="12" s="1"/>
  <c r="H164" i="2" s="1"/>
  <c r="K164" i="2" s="1"/>
  <c r="D156" i="12"/>
  <c r="G156" i="12" s="1"/>
  <c r="H156" i="2" s="1"/>
  <c r="K156" i="2" s="1"/>
  <c r="D173" i="12"/>
  <c r="G173" i="12" s="1"/>
  <c r="H173" i="2" s="1"/>
  <c r="K173" i="2" s="1"/>
  <c r="D178" i="12"/>
  <c r="G178" i="12" s="1"/>
  <c r="H178" i="2" s="1"/>
  <c r="K178" i="2" s="1"/>
  <c r="D191" i="12"/>
  <c r="G191" i="12" s="1"/>
  <c r="H191" i="2" s="1"/>
  <c r="K191" i="2" s="1"/>
  <c r="D183" i="12"/>
  <c r="G183" i="12" s="1"/>
  <c r="H183" i="2" s="1"/>
  <c r="K183" i="2" s="1"/>
  <c r="D199" i="12"/>
  <c r="G199" i="12" s="1"/>
  <c r="H199" i="2" s="1"/>
  <c r="K199" i="2" s="1"/>
  <c r="C259" i="12"/>
  <c r="D106" i="12"/>
  <c r="G106" i="12" s="1"/>
  <c r="H106" i="2" s="1"/>
  <c r="K106" i="2" s="1"/>
  <c r="D98" i="12"/>
  <c r="G98" i="12" s="1"/>
  <c r="H98" i="2" s="1"/>
  <c r="K98" i="2" s="1"/>
  <c r="D114" i="12"/>
  <c r="G114" i="12" s="1"/>
  <c r="H114" i="2" s="1"/>
  <c r="K114" i="2" s="1"/>
  <c r="D139" i="12"/>
  <c r="G139" i="12" s="1"/>
  <c r="D142" i="12"/>
  <c r="G142" i="12" s="1"/>
  <c r="H142" i="2" s="1"/>
  <c r="K142" i="2" s="1"/>
  <c r="D172" i="12"/>
  <c r="G172" i="12" s="1"/>
  <c r="H172" i="2" s="1"/>
  <c r="K172" i="2" s="1"/>
  <c r="D190" i="12"/>
  <c r="G190" i="12" s="1"/>
  <c r="H190" i="2" s="1"/>
  <c r="K190" i="2" s="1"/>
  <c r="D195" i="12"/>
  <c r="G195" i="12" s="1"/>
  <c r="D198" i="12"/>
  <c r="G198" i="12" s="1"/>
  <c r="H198" i="2" s="1"/>
  <c r="K198" i="2" s="1"/>
  <c r="D86" i="12"/>
  <c r="D129" i="12"/>
  <c r="G129" i="12" s="1"/>
  <c r="H129" i="2" s="1"/>
  <c r="K129" i="2" s="1"/>
  <c r="D149" i="12"/>
  <c r="G149" i="12" s="1"/>
  <c r="H149" i="2" s="1"/>
  <c r="K149" i="2" s="1"/>
  <c r="D162" i="12"/>
  <c r="G162" i="12" s="1"/>
  <c r="H162" i="2" s="1"/>
  <c r="K162" i="2" s="1"/>
  <c r="D205" i="12"/>
  <c r="G205" i="12" s="1"/>
  <c r="H205" i="2" s="1"/>
  <c r="K205" i="2" s="1"/>
  <c r="D250" i="12"/>
  <c r="J231" i="2"/>
  <c r="J230" i="2"/>
  <c r="J223" i="2"/>
  <c r="J222" i="2"/>
  <c r="J219" i="2"/>
  <c r="J215" i="2"/>
  <c r="J214" i="2"/>
  <c r="J207" i="2"/>
  <c r="J206" i="2"/>
  <c r="J203" i="2"/>
  <c r="J199" i="2"/>
  <c r="J198" i="2"/>
  <c r="J191" i="2"/>
  <c r="J190" i="2"/>
  <c r="J187" i="2"/>
  <c r="J183" i="2"/>
  <c r="J182" i="2"/>
  <c r="J174" i="2"/>
  <c r="J166" i="2"/>
  <c r="J158" i="2"/>
  <c r="J147" i="2"/>
  <c r="J143" i="2"/>
  <c r="J142" i="2"/>
  <c r="J139" i="2"/>
  <c r="J131" i="2"/>
  <c r="J127" i="2"/>
  <c r="J126" i="2"/>
  <c r="J123" i="2"/>
  <c r="J115" i="2"/>
  <c r="J111" i="2"/>
  <c r="J110" i="2"/>
  <c r="J107" i="2"/>
  <c r="J105" i="2"/>
  <c r="J94" i="2"/>
  <c r="J93" i="2"/>
  <c r="J81" i="2"/>
  <c r="J78" i="2"/>
  <c r="J77" i="2"/>
  <c r="J73" i="2"/>
  <c r="J70" i="2"/>
  <c r="J65" i="2"/>
  <c r="J62" i="2"/>
  <c r="J61" i="2"/>
  <c r="J54" i="2"/>
  <c r="J46" i="2"/>
  <c r="J38" i="2"/>
  <c r="J21" i="2"/>
  <c r="J17" i="2"/>
  <c r="J13" i="2"/>
  <c r="J12" i="2"/>
  <c r="J11" i="2"/>
  <c r="J5" i="2"/>
  <c r="F231" i="14"/>
  <c r="G231" i="14" s="1"/>
  <c r="F230" i="14"/>
  <c r="G230" i="14" s="1"/>
  <c r="F229" i="14"/>
  <c r="G229" i="14" s="1"/>
  <c r="J229" i="2" s="1"/>
  <c r="F228" i="14"/>
  <c r="G228" i="14" s="1"/>
  <c r="J228" i="2" s="1"/>
  <c r="F227" i="14"/>
  <c r="G227" i="14" s="1"/>
  <c r="J227" i="2" s="1"/>
  <c r="F226" i="14"/>
  <c r="G226" i="14" s="1"/>
  <c r="J226" i="2" s="1"/>
  <c r="F225" i="14"/>
  <c r="G225" i="14" s="1"/>
  <c r="J225" i="2" s="1"/>
  <c r="J224" i="2"/>
  <c r="J221" i="2"/>
  <c r="J220" i="2"/>
  <c r="J218" i="2"/>
  <c r="J217" i="2"/>
  <c r="J216" i="2"/>
  <c r="J213" i="2"/>
  <c r="J212" i="2"/>
  <c r="J211" i="2"/>
  <c r="J210" i="2"/>
  <c r="J209" i="2"/>
  <c r="J208" i="2"/>
  <c r="J205" i="2"/>
  <c r="J204" i="2"/>
  <c r="J202" i="2"/>
  <c r="J201" i="2"/>
  <c r="J200" i="2"/>
  <c r="J197" i="2"/>
  <c r="J196" i="2"/>
  <c r="J195" i="2"/>
  <c r="J194" i="2"/>
  <c r="J193" i="2"/>
  <c r="J192" i="2"/>
  <c r="J189" i="2"/>
  <c r="J188" i="2"/>
  <c r="J186" i="2"/>
  <c r="J185" i="2"/>
  <c r="J184" i="2"/>
  <c r="J181" i="2"/>
  <c r="J180" i="2"/>
  <c r="J179" i="2"/>
  <c r="J178" i="2"/>
  <c r="J177" i="2"/>
  <c r="J176" i="2"/>
  <c r="J175" i="2"/>
  <c r="J173" i="2"/>
  <c r="J172" i="2"/>
  <c r="J171" i="2"/>
  <c r="J170" i="2"/>
  <c r="J169" i="2"/>
  <c r="J168" i="2"/>
  <c r="J167" i="2"/>
  <c r="J165" i="2"/>
  <c r="J164" i="2"/>
  <c r="J163" i="2"/>
  <c r="J162" i="2"/>
  <c r="J161" i="2"/>
  <c r="J160" i="2"/>
  <c r="J159" i="2"/>
  <c r="J157" i="2"/>
  <c r="J156" i="2"/>
  <c r="J155" i="2"/>
  <c r="J154" i="2"/>
  <c r="J153" i="2"/>
  <c r="J152" i="2"/>
  <c r="J151" i="2"/>
  <c r="J150" i="2"/>
  <c r="J149" i="2"/>
  <c r="J148" i="2"/>
  <c r="J146" i="2"/>
  <c r="J145" i="2"/>
  <c r="J144" i="2"/>
  <c r="J141" i="2"/>
  <c r="J140" i="2"/>
  <c r="J138" i="2"/>
  <c r="J137" i="2"/>
  <c r="J136" i="2"/>
  <c r="J135" i="2"/>
  <c r="J134" i="2"/>
  <c r="J133" i="2"/>
  <c r="J132" i="2"/>
  <c r="J130" i="2"/>
  <c r="J129" i="2"/>
  <c r="J128" i="2"/>
  <c r="J125" i="2"/>
  <c r="J124" i="2"/>
  <c r="J122" i="2"/>
  <c r="J121" i="2"/>
  <c r="J120" i="2"/>
  <c r="J119" i="2"/>
  <c r="J118" i="2"/>
  <c r="J117" i="2"/>
  <c r="J116" i="2"/>
  <c r="J114" i="2"/>
  <c r="J113" i="2"/>
  <c r="J112" i="2"/>
  <c r="J109" i="2"/>
  <c r="J108" i="2"/>
  <c r="J106" i="2"/>
  <c r="J104" i="2"/>
  <c r="J103" i="2"/>
  <c r="J102" i="2"/>
  <c r="J101" i="2"/>
  <c r="J100" i="2"/>
  <c r="J99" i="2"/>
  <c r="J98" i="2"/>
  <c r="J97" i="2"/>
  <c r="J96" i="2"/>
  <c r="J95" i="2"/>
  <c r="J92" i="2"/>
  <c r="J91" i="2"/>
  <c r="J90" i="2"/>
  <c r="J89" i="2"/>
  <c r="J88" i="2"/>
  <c r="J87" i="2"/>
  <c r="J86" i="2"/>
  <c r="G85" i="14"/>
  <c r="J85" i="2" s="1"/>
  <c r="F85" i="14"/>
  <c r="G83" i="14"/>
  <c r="J83" i="2" s="1"/>
  <c r="F83" i="14"/>
  <c r="J82" i="2"/>
  <c r="F81" i="14"/>
  <c r="G81" i="14" s="1"/>
  <c r="F80" i="14"/>
  <c r="G80" i="14" s="1"/>
  <c r="J80" i="2" s="1"/>
  <c r="G79" i="14"/>
  <c r="J79" i="2" s="1"/>
  <c r="F79" i="14"/>
  <c r="F78" i="14"/>
  <c r="G78" i="14" s="1"/>
  <c r="F77" i="14"/>
  <c r="G77" i="14" s="1"/>
  <c r="G76" i="14"/>
  <c r="J76" i="2" s="1"/>
  <c r="F76" i="14"/>
  <c r="F75" i="14"/>
  <c r="G75" i="14" s="1"/>
  <c r="J75" i="2" s="1"/>
  <c r="F74" i="14"/>
  <c r="G74" i="14" s="1"/>
  <c r="J74" i="2" s="1"/>
  <c r="F73" i="14"/>
  <c r="G73" i="14" s="1"/>
  <c r="G72" i="14"/>
  <c r="J72" i="2" s="1"/>
  <c r="F72" i="14"/>
  <c r="G71" i="14"/>
  <c r="J71" i="2" s="1"/>
  <c r="F71" i="14"/>
  <c r="F70" i="14"/>
  <c r="G70" i="14" s="1"/>
  <c r="F69" i="14"/>
  <c r="G69" i="14" s="1"/>
  <c r="J69" i="2" s="1"/>
  <c r="G68" i="14"/>
  <c r="J68" i="2" s="1"/>
  <c r="F68" i="14"/>
  <c r="G67" i="14"/>
  <c r="J67" i="2" s="1"/>
  <c r="F67" i="14"/>
  <c r="F66" i="14"/>
  <c r="G66" i="14" s="1"/>
  <c r="J66" i="2" s="1"/>
  <c r="F65" i="14"/>
  <c r="G65" i="14" s="1"/>
  <c r="F64" i="14"/>
  <c r="G64" i="14" s="1"/>
  <c r="J64" i="2" s="1"/>
  <c r="G63" i="14"/>
  <c r="J63" i="2" s="1"/>
  <c r="F63" i="14"/>
  <c r="F62" i="14"/>
  <c r="G62" i="14" s="1"/>
  <c r="F61" i="14"/>
  <c r="G61" i="14" s="1"/>
  <c r="J60" i="2"/>
  <c r="F59" i="14"/>
  <c r="G59" i="14" s="1"/>
  <c r="J59" i="2" s="1"/>
  <c r="F58" i="14"/>
  <c r="G58" i="14" s="1"/>
  <c r="J58" i="2" s="1"/>
  <c r="F57" i="14"/>
  <c r="G57" i="14" s="1"/>
  <c r="J57" i="2" s="1"/>
  <c r="F56" i="14"/>
  <c r="G56" i="14" s="1"/>
  <c r="J56" i="2" s="1"/>
  <c r="F55" i="14"/>
  <c r="G55" i="14" s="1"/>
  <c r="J55" i="2" s="1"/>
  <c r="F54" i="14"/>
  <c r="G54" i="14" s="1"/>
  <c r="F53" i="14"/>
  <c r="G53" i="14" s="1"/>
  <c r="J53" i="2" s="1"/>
  <c r="F52" i="14"/>
  <c r="G52" i="14" s="1"/>
  <c r="J52" i="2" s="1"/>
  <c r="F51" i="14"/>
  <c r="G51" i="14" s="1"/>
  <c r="J51" i="2" s="1"/>
  <c r="F50" i="14"/>
  <c r="G50" i="14" s="1"/>
  <c r="J50" i="2" s="1"/>
  <c r="F49" i="14"/>
  <c r="G49" i="14" s="1"/>
  <c r="J49" i="2" s="1"/>
  <c r="F48" i="14"/>
  <c r="G48" i="14" s="1"/>
  <c r="J48" i="2" s="1"/>
  <c r="F47" i="14"/>
  <c r="G47" i="14" s="1"/>
  <c r="J47" i="2" s="1"/>
  <c r="F46" i="14"/>
  <c r="G46" i="14" s="1"/>
  <c r="F45" i="14"/>
  <c r="G45" i="14" s="1"/>
  <c r="J45" i="2" s="1"/>
  <c r="F44" i="14"/>
  <c r="G44" i="14" s="1"/>
  <c r="J44" i="2" s="1"/>
  <c r="F43" i="14"/>
  <c r="G43" i="14" s="1"/>
  <c r="J43" i="2" s="1"/>
  <c r="F42" i="14"/>
  <c r="G42" i="14" s="1"/>
  <c r="J42" i="2" s="1"/>
  <c r="F41" i="14"/>
  <c r="G41" i="14" s="1"/>
  <c r="J41" i="2" s="1"/>
  <c r="F40" i="14"/>
  <c r="G40" i="14" s="1"/>
  <c r="J40" i="2" s="1"/>
  <c r="F39" i="14"/>
  <c r="G39" i="14" s="1"/>
  <c r="J39" i="2" s="1"/>
  <c r="F38" i="14"/>
  <c r="G38" i="14" s="1"/>
  <c r="F37" i="14"/>
  <c r="G37" i="14" s="1"/>
  <c r="J37" i="2" s="1"/>
  <c r="F36" i="14"/>
  <c r="G36" i="14" s="1"/>
  <c r="J36" i="2" s="1"/>
  <c r="F35" i="14"/>
  <c r="G35" i="14" s="1"/>
  <c r="J35" i="2" s="1"/>
  <c r="F34" i="14"/>
  <c r="G34" i="14" s="1"/>
  <c r="J34" i="2" s="1"/>
  <c r="F33" i="14"/>
  <c r="G33" i="14" s="1"/>
  <c r="J33" i="2" s="1"/>
  <c r="F32" i="14"/>
  <c r="G32" i="14" s="1"/>
  <c r="J32" i="2" s="1"/>
  <c r="F31" i="14"/>
  <c r="G31" i="14" s="1"/>
  <c r="J31" i="2" s="1"/>
  <c r="F30" i="14"/>
  <c r="G30" i="14" s="1"/>
  <c r="J30" i="2" s="1"/>
  <c r="F29" i="14"/>
  <c r="G29" i="14" s="1"/>
  <c r="J29" i="2" s="1"/>
  <c r="F28" i="14"/>
  <c r="G28" i="14" s="1"/>
  <c r="J28" i="2" s="1"/>
  <c r="F27" i="14"/>
  <c r="G27" i="14" s="1"/>
  <c r="J27" i="2" s="1"/>
  <c r="F26" i="14"/>
  <c r="G26" i="14" s="1"/>
  <c r="J26" i="2" s="1"/>
  <c r="F25" i="14"/>
  <c r="G25" i="14" s="1"/>
  <c r="J25" i="2" s="1"/>
  <c r="F24" i="14"/>
  <c r="G24" i="14" s="1"/>
  <c r="J24" i="2" s="1"/>
  <c r="F23" i="14"/>
  <c r="G23" i="14" s="1"/>
  <c r="J23" i="2" s="1"/>
  <c r="F22" i="14"/>
  <c r="G22" i="14" s="1"/>
  <c r="J22" i="2" s="1"/>
  <c r="F21" i="14"/>
  <c r="G21" i="14" s="1"/>
  <c r="F20" i="14"/>
  <c r="G20" i="14" s="1"/>
  <c r="J20" i="2" s="1"/>
  <c r="G19" i="14"/>
  <c r="J19" i="2" s="1"/>
  <c r="F19" i="14"/>
  <c r="F18" i="14"/>
  <c r="G18" i="14" s="1"/>
  <c r="J18" i="2" s="1"/>
  <c r="F17" i="14"/>
  <c r="G17" i="14" s="1"/>
  <c r="G16" i="14"/>
  <c r="J16" i="2" s="1"/>
  <c r="F16" i="14"/>
  <c r="F15" i="14"/>
  <c r="G15" i="14" s="1"/>
  <c r="J15" i="2" s="1"/>
  <c r="F14" i="14"/>
  <c r="G14" i="14" s="1"/>
  <c r="J14" i="2" s="1"/>
  <c r="F13" i="14"/>
  <c r="G13" i="14" s="1"/>
  <c r="G12" i="14"/>
  <c r="F12" i="14"/>
  <c r="G11" i="14"/>
  <c r="F11" i="14"/>
  <c r="F10" i="14"/>
  <c r="G10" i="14" s="1"/>
  <c r="J10" i="2" s="1"/>
  <c r="F9" i="14"/>
  <c r="G9" i="14" s="1"/>
  <c r="J9" i="2" s="1"/>
  <c r="G8" i="14"/>
  <c r="J8" i="2" s="1"/>
  <c r="F8" i="14"/>
  <c r="G7" i="14"/>
  <c r="J7" i="2" s="1"/>
  <c r="F7" i="14"/>
  <c r="F6" i="14"/>
  <c r="G6" i="14" s="1"/>
  <c r="J6" i="2" s="1"/>
  <c r="F5" i="14"/>
  <c r="G5" i="14" s="1"/>
  <c r="F4" i="14"/>
  <c r="G4" i="14" s="1"/>
  <c r="J4" i="2" s="1"/>
  <c r="G3" i="14"/>
  <c r="J3" i="2" s="1"/>
  <c r="F3" i="14"/>
  <c r="F84" i="14"/>
  <c r="G84" i="14" s="1"/>
  <c r="J84" i="2" s="1"/>
  <c r="D248" i="12" l="1"/>
  <c r="G111" i="12"/>
  <c r="H111" i="2" s="1"/>
  <c r="K111" i="2" s="1"/>
  <c r="H139" i="2"/>
  <c r="K139" i="2" s="1"/>
  <c r="H110" i="2"/>
  <c r="K110" i="2" s="1"/>
  <c r="G248" i="12"/>
  <c r="D252" i="12"/>
  <c r="D254" i="12"/>
  <c r="D249" i="12"/>
  <c r="H182" i="2"/>
  <c r="K182" i="2" s="1"/>
  <c r="G255" i="12"/>
  <c r="G86" i="12"/>
  <c r="D246" i="12"/>
  <c r="D255" i="12"/>
  <c r="H150" i="2"/>
  <c r="K150" i="2" s="1"/>
  <c r="G252" i="12"/>
  <c r="G257" i="12"/>
  <c r="H206" i="2"/>
  <c r="K206" i="2" s="1"/>
  <c r="D251" i="12"/>
  <c r="G144" i="12"/>
  <c r="H144" i="2" s="1"/>
  <c r="K144" i="2" s="1"/>
  <c r="D253" i="12"/>
  <c r="G254" i="12"/>
  <c r="D256" i="12"/>
  <c r="H195" i="2"/>
  <c r="K195" i="2" s="1"/>
  <c r="G256" i="12"/>
  <c r="H169" i="2"/>
  <c r="K169" i="2" s="1"/>
  <c r="G253" i="12"/>
  <c r="D247" i="12"/>
  <c r="G97" i="12"/>
  <c r="G249" i="12"/>
  <c r="G250" i="12"/>
  <c r="H134" i="2"/>
  <c r="K134" i="2" s="1"/>
  <c r="K239" i="14"/>
  <c r="J239" i="14"/>
  <c r="I239" i="14"/>
  <c r="H239" i="14"/>
  <c r="C239" i="14"/>
  <c r="K238" i="14"/>
  <c r="J238" i="14"/>
  <c r="I238" i="14"/>
  <c r="H238" i="14"/>
  <c r="C238" i="14"/>
  <c r="C239" i="9"/>
  <c r="C238" i="9"/>
  <c r="S239" i="8"/>
  <c r="S238" i="8"/>
  <c r="R239" i="8"/>
  <c r="R238" i="8"/>
  <c r="P239" i="8"/>
  <c r="P238" i="8"/>
  <c r="O239" i="8"/>
  <c r="O238" i="8"/>
  <c r="M239" i="8"/>
  <c r="M238" i="8"/>
  <c r="L239" i="8"/>
  <c r="L238" i="8"/>
  <c r="J239" i="8"/>
  <c r="J238" i="8"/>
  <c r="I239" i="8"/>
  <c r="I238" i="8"/>
  <c r="G239" i="8"/>
  <c r="G238" i="8"/>
  <c r="F239" i="8"/>
  <c r="F238" i="8"/>
  <c r="D239" i="8"/>
  <c r="D238" i="8"/>
  <c r="C239" i="8"/>
  <c r="C238" i="8"/>
  <c r="G239" i="6"/>
  <c r="G238" i="6"/>
  <c r="F239" i="6"/>
  <c r="F238" i="6"/>
  <c r="E239" i="6"/>
  <c r="E238" i="6"/>
  <c r="D239" i="6"/>
  <c r="D238" i="6"/>
  <c r="C239" i="6"/>
  <c r="C238" i="6"/>
  <c r="L239" i="2"/>
  <c r="L238" i="2"/>
  <c r="K237" i="14"/>
  <c r="J237" i="14"/>
  <c r="I237" i="14"/>
  <c r="H237" i="14"/>
  <c r="C237" i="14"/>
  <c r="C237" i="9"/>
  <c r="S237" i="8"/>
  <c r="R237" i="8"/>
  <c r="P237" i="8"/>
  <c r="O237" i="8"/>
  <c r="M237" i="8"/>
  <c r="L237" i="8"/>
  <c r="J237" i="8"/>
  <c r="I237" i="8"/>
  <c r="G237" i="8"/>
  <c r="F237" i="8"/>
  <c r="D237" i="8"/>
  <c r="C237" i="8"/>
  <c r="H86" i="2" l="1"/>
  <c r="G246" i="12"/>
  <c r="G259" i="12" s="1"/>
  <c r="G251" i="12"/>
  <c r="H97" i="2"/>
  <c r="K97" i="2" s="1"/>
  <c r="G247" i="12"/>
  <c r="G237" i="6"/>
  <c r="F237" i="6"/>
  <c r="E237" i="6"/>
  <c r="D237" i="6"/>
  <c r="C237" i="6"/>
  <c r="K86" i="2" l="1"/>
  <c r="K239" i="2" s="1"/>
  <c r="N239" i="2" s="1"/>
  <c r="H239" i="2"/>
  <c r="S241" i="8" l="1"/>
  <c r="R241" i="8"/>
  <c r="P241" i="8"/>
  <c r="O241" i="8"/>
  <c r="M241" i="8"/>
  <c r="L241" i="8"/>
  <c r="J241" i="8"/>
  <c r="I241" i="8"/>
  <c r="G241" i="8"/>
  <c r="F241" i="8"/>
  <c r="D241" i="8"/>
  <c r="C241" i="8"/>
  <c r="N241" i="8" l="1"/>
  <c r="H241" i="8"/>
  <c r="E241" i="8"/>
  <c r="K241" i="8"/>
  <c r="T241" i="8"/>
  <c r="Q241" i="8"/>
  <c r="L241" i="2" l="1"/>
  <c r="L240" i="2"/>
  <c r="K241" i="14" l="1"/>
  <c r="K240" i="14"/>
  <c r="K233" i="14"/>
  <c r="J241" i="14"/>
  <c r="J240" i="14"/>
  <c r="J233" i="14"/>
  <c r="I241" i="14"/>
  <c r="I240" i="14"/>
  <c r="I243" i="14" s="1"/>
  <c r="I233" i="14"/>
  <c r="H241" i="14"/>
  <c r="H240" i="14"/>
  <c r="H233" i="14"/>
  <c r="C241" i="14"/>
  <c r="C240" i="14"/>
  <c r="C233" i="14"/>
  <c r="K243" i="14" l="1"/>
  <c r="J238" i="2"/>
  <c r="J239" i="2"/>
  <c r="H243" i="14"/>
  <c r="C243" i="14"/>
  <c r="J243" i="14"/>
  <c r="J241" i="2"/>
  <c r="J240" i="2"/>
  <c r="J243" i="2" l="1"/>
  <c r="I231" i="2" l="1"/>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38" i="2" l="1"/>
  <c r="I239" i="2"/>
  <c r="N89" i="2"/>
  <c r="N137" i="2"/>
  <c r="N185" i="2"/>
  <c r="N87" i="2"/>
  <c r="N95" i="2"/>
  <c r="N103" i="2"/>
  <c r="N111" i="2"/>
  <c r="N88" i="2"/>
  <c r="N96" i="2"/>
  <c r="N104" i="2"/>
  <c r="N112" i="2"/>
  <c r="N120" i="2"/>
  <c r="N128" i="2"/>
  <c r="N136" i="2"/>
  <c r="N144" i="2"/>
  <c r="N152" i="2"/>
  <c r="N160" i="2"/>
  <c r="N168" i="2"/>
  <c r="N176" i="2"/>
  <c r="N184" i="2"/>
  <c r="N192" i="2"/>
  <c r="N200" i="2"/>
  <c r="N208" i="2"/>
  <c r="N97" i="2"/>
  <c r="N129" i="2"/>
  <c r="N177" i="2"/>
  <c r="N98" i="2"/>
  <c r="N130" i="2"/>
  <c r="N162" i="2"/>
  <c r="N186" i="2"/>
  <c r="N194" i="2"/>
  <c r="N91" i="2"/>
  <c r="N99" i="2"/>
  <c r="N107" i="2"/>
  <c r="N115" i="2"/>
  <c r="N123" i="2"/>
  <c r="N131" i="2"/>
  <c r="N139" i="2"/>
  <c r="N147" i="2"/>
  <c r="N155" i="2"/>
  <c r="N163" i="2"/>
  <c r="N171" i="2"/>
  <c r="N179" i="2"/>
  <c r="N187" i="2"/>
  <c r="N195" i="2"/>
  <c r="N203" i="2"/>
  <c r="N105" i="2"/>
  <c r="N145" i="2"/>
  <c r="N169" i="2"/>
  <c r="N201" i="2"/>
  <c r="N114" i="2"/>
  <c r="N146" i="2"/>
  <c r="N178" i="2"/>
  <c r="N92" i="2"/>
  <c r="N100" i="2"/>
  <c r="N108" i="2"/>
  <c r="N116" i="2"/>
  <c r="N124" i="2"/>
  <c r="N132" i="2"/>
  <c r="N140" i="2"/>
  <c r="N148" i="2"/>
  <c r="N156" i="2"/>
  <c r="N164" i="2"/>
  <c r="N172" i="2"/>
  <c r="N180" i="2"/>
  <c r="N188" i="2"/>
  <c r="N196" i="2"/>
  <c r="N204" i="2"/>
  <c r="N121" i="2"/>
  <c r="N153" i="2"/>
  <c r="N193" i="2"/>
  <c r="N106" i="2"/>
  <c r="N138" i="2"/>
  <c r="N170" i="2"/>
  <c r="N93" i="2"/>
  <c r="N101" i="2"/>
  <c r="N109" i="2"/>
  <c r="N117" i="2"/>
  <c r="N125" i="2"/>
  <c r="N133" i="2"/>
  <c r="N141" i="2"/>
  <c r="N149" i="2"/>
  <c r="N157" i="2"/>
  <c r="N165" i="2"/>
  <c r="N173" i="2"/>
  <c r="N181" i="2"/>
  <c r="N189" i="2"/>
  <c r="N197" i="2"/>
  <c r="N205" i="2"/>
  <c r="N113" i="2"/>
  <c r="N161" i="2"/>
  <c r="N209" i="2"/>
  <c r="N90" i="2"/>
  <c r="N122" i="2"/>
  <c r="N154" i="2"/>
  <c r="N202" i="2"/>
  <c r="N94" i="2"/>
  <c r="N102" i="2"/>
  <c r="N110" i="2"/>
  <c r="N118" i="2"/>
  <c r="N126" i="2"/>
  <c r="N134" i="2"/>
  <c r="N142" i="2"/>
  <c r="N150" i="2"/>
  <c r="N158" i="2"/>
  <c r="N166" i="2"/>
  <c r="N174" i="2"/>
  <c r="N182" i="2"/>
  <c r="N190" i="2"/>
  <c r="N198" i="2"/>
  <c r="N206" i="2"/>
  <c r="N119" i="2"/>
  <c r="N127" i="2"/>
  <c r="N135" i="2"/>
  <c r="N143" i="2"/>
  <c r="N151" i="2"/>
  <c r="N159" i="2"/>
  <c r="N167" i="2"/>
  <c r="N175" i="2"/>
  <c r="N183" i="2"/>
  <c r="N191" i="2"/>
  <c r="N199" i="2"/>
  <c r="N207" i="2"/>
  <c r="I240" i="2"/>
  <c r="N86" i="2"/>
  <c r="I241" i="2"/>
  <c r="C239" i="12"/>
  <c r="C243" i="12" s="1"/>
  <c r="C233" i="12"/>
  <c r="V231" i="8"/>
  <c r="U231" i="8"/>
  <c r="V230" i="8"/>
  <c r="U230" i="8"/>
  <c r="X230" i="8" s="1"/>
  <c r="V229" i="8"/>
  <c r="U229" i="8"/>
  <c r="V228" i="8"/>
  <c r="U228" i="8"/>
  <c r="V227" i="8"/>
  <c r="U227" i="8"/>
  <c r="V226" i="8"/>
  <c r="U226" i="8"/>
  <c r="X226" i="8" s="1"/>
  <c r="V225" i="8"/>
  <c r="U225" i="8"/>
  <c r="V224" i="8"/>
  <c r="U224" i="8"/>
  <c r="X224" i="8" s="1"/>
  <c r="V223" i="8"/>
  <c r="U223" i="8"/>
  <c r="V222" i="8"/>
  <c r="U222" i="8"/>
  <c r="V221" i="8"/>
  <c r="U221" i="8"/>
  <c r="V220" i="8"/>
  <c r="U220" i="8"/>
  <c r="V219" i="8"/>
  <c r="U219" i="8"/>
  <c r="V218" i="8"/>
  <c r="U218" i="8"/>
  <c r="V217" i="8"/>
  <c r="U217" i="8"/>
  <c r="V216" i="8"/>
  <c r="U216" i="8"/>
  <c r="V215" i="8"/>
  <c r="U215" i="8"/>
  <c r="V214" i="8"/>
  <c r="U214" i="8"/>
  <c r="V213" i="8"/>
  <c r="U213" i="8"/>
  <c r="V212" i="8"/>
  <c r="U212" i="8"/>
  <c r="X212" i="8" s="1"/>
  <c r="V211" i="8"/>
  <c r="U211" i="8"/>
  <c r="V210" i="8"/>
  <c r="U210" i="8"/>
  <c r="V209" i="8"/>
  <c r="U209" i="8"/>
  <c r="V208" i="8"/>
  <c r="U208" i="8"/>
  <c r="X208" i="8" s="1"/>
  <c r="V207" i="8"/>
  <c r="U207" i="8"/>
  <c r="V206" i="8"/>
  <c r="U206" i="8"/>
  <c r="X206" i="8" s="1"/>
  <c r="V205" i="8"/>
  <c r="U205" i="8"/>
  <c r="V204" i="8"/>
  <c r="U204" i="8"/>
  <c r="V203" i="8"/>
  <c r="U203" i="8"/>
  <c r="V202" i="8"/>
  <c r="U202" i="8"/>
  <c r="X202" i="8" s="1"/>
  <c r="V201" i="8"/>
  <c r="U201" i="8"/>
  <c r="V200" i="8"/>
  <c r="U200" i="8"/>
  <c r="V199" i="8"/>
  <c r="U199" i="8"/>
  <c r="V198" i="8"/>
  <c r="U198" i="8"/>
  <c r="X198" i="8" s="1"/>
  <c r="V197" i="8"/>
  <c r="U197" i="8"/>
  <c r="V196" i="8"/>
  <c r="U196" i="8"/>
  <c r="X196" i="8" s="1"/>
  <c r="V195" i="8"/>
  <c r="U195" i="8"/>
  <c r="V194" i="8"/>
  <c r="U194" i="8"/>
  <c r="X194" i="8" s="1"/>
  <c r="V193" i="8"/>
  <c r="U193" i="8"/>
  <c r="V192" i="8"/>
  <c r="U192" i="8"/>
  <c r="X192" i="8" s="1"/>
  <c r="V191" i="8"/>
  <c r="U191" i="8"/>
  <c r="V190" i="8"/>
  <c r="U190" i="8"/>
  <c r="X190" i="8" s="1"/>
  <c r="V189" i="8"/>
  <c r="U189" i="8"/>
  <c r="V188" i="8"/>
  <c r="U188" i="8"/>
  <c r="X188" i="8" s="1"/>
  <c r="V187" i="8"/>
  <c r="U187" i="8"/>
  <c r="V186" i="8"/>
  <c r="U186" i="8"/>
  <c r="X186" i="8" s="1"/>
  <c r="V185" i="8"/>
  <c r="U185" i="8"/>
  <c r="V184" i="8"/>
  <c r="U184" i="8"/>
  <c r="X184" i="8" s="1"/>
  <c r="V183" i="8"/>
  <c r="U183" i="8"/>
  <c r="V182" i="8"/>
  <c r="U182" i="8"/>
  <c r="X182" i="8" s="1"/>
  <c r="V181" i="8"/>
  <c r="U181" i="8"/>
  <c r="V180" i="8"/>
  <c r="U180" i="8"/>
  <c r="X180" i="8" s="1"/>
  <c r="V179" i="8"/>
  <c r="U179" i="8"/>
  <c r="V178" i="8"/>
  <c r="U178" i="8"/>
  <c r="X178" i="8" s="1"/>
  <c r="V177" i="8"/>
  <c r="U177" i="8"/>
  <c r="V176" i="8"/>
  <c r="U176" i="8"/>
  <c r="X176" i="8" s="1"/>
  <c r="V175" i="8"/>
  <c r="U175" i="8"/>
  <c r="V174" i="8"/>
  <c r="U174" i="8"/>
  <c r="X174" i="8" s="1"/>
  <c r="V173" i="8"/>
  <c r="U173" i="8"/>
  <c r="V172" i="8"/>
  <c r="U172" i="8"/>
  <c r="X172" i="8" s="1"/>
  <c r="V171" i="8"/>
  <c r="U171" i="8"/>
  <c r="V170" i="8"/>
  <c r="U170" i="8"/>
  <c r="X170" i="8" s="1"/>
  <c r="V169" i="8"/>
  <c r="U169" i="8"/>
  <c r="V168" i="8"/>
  <c r="U168" i="8"/>
  <c r="X168" i="8" s="1"/>
  <c r="V167" i="8"/>
  <c r="U167" i="8"/>
  <c r="V166" i="8"/>
  <c r="U166" i="8"/>
  <c r="X166" i="8" s="1"/>
  <c r="V165" i="8"/>
  <c r="U165" i="8"/>
  <c r="V164" i="8"/>
  <c r="U164" i="8"/>
  <c r="X164" i="8" s="1"/>
  <c r="V163" i="8"/>
  <c r="U163" i="8"/>
  <c r="V162" i="8"/>
  <c r="U162" i="8"/>
  <c r="X162" i="8" s="1"/>
  <c r="V161" i="8"/>
  <c r="U161" i="8"/>
  <c r="V160" i="8"/>
  <c r="U160" i="8"/>
  <c r="X160" i="8" s="1"/>
  <c r="V159" i="8"/>
  <c r="U159" i="8"/>
  <c r="V158" i="8"/>
  <c r="U158" i="8"/>
  <c r="X158" i="8" s="1"/>
  <c r="V157" i="8"/>
  <c r="U157" i="8"/>
  <c r="V156" i="8"/>
  <c r="U156" i="8"/>
  <c r="X156" i="8" s="1"/>
  <c r="V155" i="8"/>
  <c r="U155" i="8"/>
  <c r="V154" i="8"/>
  <c r="U154" i="8"/>
  <c r="X154" i="8" s="1"/>
  <c r="V153" i="8"/>
  <c r="U153" i="8"/>
  <c r="V152" i="8"/>
  <c r="U152" i="8"/>
  <c r="X152" i="8" s="1"/>
  <c r="V151" i="8"/>
  <c r="U151" i="8"/>
  <c r="V150" i="8"/>
  <c r="U150" i="8"/>
  <c r="X150" i="8" s="1"/>
  <c r="V149" i="8"/>
  <c r="U149" i="8"/>
  <c r="V148" i="8"/>
  <c r="U148" i="8"/>
  <c r="X148" i="8" s="1"/>
  <c r="V147" i="8"/>
  <c r="U147" i="8"/>
  <c r="V146" i="8"/>
  <c r="U146" i="8"/>
  <c r="X146" i="8" s="1"/>
  <c r="V145" i="8"/>
  <c r="U145" i="8"/>
  <c r="V144" i="8"/>
  <c r="U144" i="8"/>
  <c r="X144" i="8" s="1"/>
  <c r="V143" i="8"/>
  <c r="U143" i="8"/>
  <c r="V142" i="8"/>
  <c r="U142" i="8"/>
  <c r="X142" i="8" s="1"/>
  <c r="V141" i="8"/>
  <c r="U141" i="8"/>
  <c r="V140" i="8"/>
  <c r="U140" i="8"/>
  <c r="X140" i="8" s="1"/>
  <c r="V139" i="8"/>
  <c r="U139" i="8"/>
  <c r="V138" i="8"/>
  <c r="U138" i="8"/>
  <c r="X138" i="8" s="1"/>
  <c r="V137" i="8"/>
  <c r="U137" i="8"/>
  <c r="V136" i="8"/>
  <c r="U136" i="8"/>
  <c r="X136" i="8" s="1"/>
  <c r="V135" i="8"/>
  <c r="U135" i="8"/>
  <c r="V134" i="8"/>
  <c r="U134" i="8"/>
  <c r="X134" i="8" s="1"/>
  <c r="V133" i="8"/>
  <c r="U133" i="8"/>
  <c r="V132" i="8"/>
  <c r="U132" i="8"/>
  <c r="X132" i="8" s="1"/>
  <c r="V131" i="8"/>
  <c r="U131" i="8"/>
  <c r="V130" i="8"/>
  <c r="U130" i="8"/>
  <c r="V129" i="8"/>
  <c r="U129" i="8"/>
  <c r="V128" i="8"/>
  <c r="U128" i="8"/>
  <c r="X128" i="8" s="1"/>
  <c r="V127" i="8"/>
  <c r="U127" i="8"/>
  <c r="V126" i="8"/>
  <c r="U126" i="8"/>
  <c r="X126" i="8" s="1"/>
  <c r="V125" i="8"/>
  <c r="U125" i="8"/>
  <c r="V124" i="8"/>
  <c r="U124" i="8"/>
  <c r="X124" i="8" s="1"/>
  <c r="V123" i="8"/>
  <c r="U123" i="8"/>
  <c r="V122" i="8"/>
  <c r="U122" i="8"/>
  <c r="X122" i="8" s="1"/>
  <c r="V121" i="8"/>
  <c r="U121" i="8"/>
  <c r="V120" i="8"/>
  <c r="U120" i="8"/>
  <c r="V119" i="8"/>
  <c r="U119" i="8"/>
  <c r="V118" i="8"/>
  <c r="U118" i="8"/>
  <c r="X118" i="8" s="1"/>
  <c r="V117" i="8"/>
  <c r="U117" i="8"/>
  <c r="V116" i="8"/>
  <c r="U116" i="8"/>
  <c r="V115" i="8"/>
  <c r="U115" i="8"/>
  <c r="V114" i="8"/>
  <c r="U114" i="8"/>
  <c r="X114" i="8" s="1"/>
  <c r="V113" i="8"/>
  <c r="U113" i="8"/>
  <c r="V112" i="8"/>
  <c r="U112" i="8"/>
  <c r="V111" i="8"/>
  <c r="U111" i="8"/>
  <c r="V110" i="8"/>
  <c r="U110" i="8"/>
  <c r="X110" i="8" s="1"/>
  <c r="V109" i="8"/>
  <c r="U109" i="8"/>
  <c r="V108" i="8"/>
  <c r="U108" i="8"/>
  <c r="V107" i="8"/>
  <c r="U107" i="8"/>
  <c r="V106" i="8"/>
  <c r="U106" i="8"/>
  <c r="X106" i="8" s="1"/>
  <c r="V105" i="8"/>
  <c r="U105" i="8"/>
  <c r="V104" i="8"/>
  <c r="U104" i="8"/>
  <c r="V103" i="8"/>
  <c r="U103" i="8"/>
  <c r="V102" i="8"/>
  <c r="U102" i="8"/>
  <c r="X102" i="8" s="1"/>
  <c r="V101" i="8"/>
  <c r="U101" i="8"/>
  <c r="V100" i="8"/>
  <c r="U100" i="8"/>
  <c r="V99" i="8"/>
  <c r="U99" i="8"/>
  <c r="V98" i="8"/>
  <c r="U98" i="8"/>
  <c r="X98" i="8" s="1"/>
  <c r="V97" i="8"/>
  <c r="U97" i="8"/>
  <c r="V96" i="8"/>
  <c r="U96" i="8"/>
  <c r="V95" i="8"/>
  <c r="U95" i="8"/>
  <c r="V94" i="8"/>
  <c r="U94" i="8"/>
  <c r="X94" i="8" s="1"/>
  <c r="V93" i="8"/>
  <c r="U93" i="8"/>
  <c r="V92" i="8"/>
  <c r="U92" i="8"/>
  <c r="V91" i="8"/>
  <c r="U91" i="8"/>
  <c r="V90" i="8"/>
  <c r="U90" i="8"/>
  <c r="X90" i="8" s="1"/>
  <c r="V89" i="8"/>
  <c r="U89" i="8"/>
  <c r="V88" i="8"/>
  <c r="U88" i="8"/>
  <c r="V87" i="8"/>
  <c r="U87" i="8"/>
  <c r="V86" i="8"/>
  <c r="U86" i="8"/>
  <c r="V85" i="8"/>
  <c r="U85" i="8"/>
  <c r="V84" i="8"/>
  <c r="U84" i="8"/>
  <c r="V83" i="8"/>
  <c r="U83" i="8"/>
  <c r="V82" i="8"/>
  <c r="U82" i="8"/>
  <c r="V81" i="8"/>
  <c r="U81" i="8"/>
  <c r="V80" i="8"/>
  <c r="U80" i="8"/>
  <c r="V79" i="8"/>
  <c r="U79" i="8"/>
  <c r="V78" i="8"/>
  <c r="U78" i="8"/>
  <c r="V77" i="8"/>
  <c r="U77" i="8"/>
  <c r="V76" i="8"/>
  <c r="U76" i="8"/>
  <c r="V75" i="8"/>
  <c r="U75" i="8"/>
  <c r="V74" i="8"/>
  <c r="U74" i="8"/>
  <c r="X74" i="8" s="1"/>
  <c r="V73" i="8"/>
  <c r="U73" i="8"/>
  <c r="V72" i="8"/>
  <c r="U72" i="8"/>
  <c r="V71" i="8"/>
  <c r="U71" i="8"/>
  <c r="V70" i="8"/>
  <c r="U70" i="8"/>
  <c r="X70" i="8" s="1"/>
  <c r="V69" i="8"/>
  <c r="U69" i="8"/>
  <c r="V68" i="8"/>
  <c r="U68" i="8"/>
  <c r="V67" i="8"/>
  <c r="U67" i="8"/>
  <c r="V66" i="8"/>
  <c r="U66" i="8"/>
  <c r="V65" i="8"/>
  <c r="U65" i="8"/>
  <c r="V64" i="8"/>
  <c r="U64" i="8"/>
  <c r="V63" i="8"/>
  <c r="U63" i="8"/>
  <c r="V62" i="8"/>
  <c r="U62" i="8"/>
  <c r="V61" i="8"/>
  <c r="U61" i="8"/>
  <c r="V60" i="8"/>
  <c r="U60" i="8"/>
  <c r="V59" i="8"/>
  <c r="U59" i="8"/>
  <c r="V58" i="8"/>
  <c r="U58" i="8"/>
  <c r="X58" i="8" s="1"/>
  <c r="V57" i="8"/>
  <c r="U57" i="8"/>
  <c r="V56" i="8"/>
  <c r="U56" i="8"/>
  <c r="V55" i="8"/>
  <c r="U55" i="8"/>
  <c r="V54" i="8"/>
  <c r="U54" i="8"/>
  <c r="V53" i="8"/>
  <c r="U53" i="8"/>
  <c r="V52" i="8"/>
  <c r="U52" i="8"/>
  <c r="V51" i="8"/>
  <c r="U51" i="8"/>
  <c r="V50" i="8"/>
  <c r="U50" i="8"/>
  <c r="X50" i="8" s="1"/>
  <c r="V49" i="8"/>
  <c r="U49" i="8"/>
  <c r="V48" i="8"/>
  <c r="U48" i="8"/>
  <c r="V47" i="8"/>
  <c r="U47" i="8"/>
  <c r="V46" i="8"/>
  <c r="U46" i="8"/>
  <c r="X46" i="8" s="1"/>
  <c r="V45" i="8"/>
  <c r="U45" i="8"/>
  <c r="V44" i="8"/>
  <c r="U44" i="8"/>
  <c r="V43" i="8"/>
  <c r="U43" i="8"/>
  <c r="V42" i="8"/>
  <c r="U42" i="8"/>
  <c r="V41" i="8"/>
  <c r="U41" i="8"/>
  <c r="V40" i="8"/>
  <c r="U40" i="8"/>
  <c r="V39" i="8"/>
  <c r="U39" i="8"/>
  <c r="V38" i="8"/>
  <c r="U38" i="8"/>
  <c r="X38" i="8" s="1"/>
  <c r="V37" i="8"/>
  <c r="U37" i="8"/>
  <c r="V36" i="8"/>
  <c r="U36" i="8"/>
  <c r="V35" i="8"/>
  <c r="U35" i="8"/>
  <c r="V34" i="8"/>
  <c r="U34" i="8"/>
  <c r="X34" i="8" s="1"/>
  <c r="V33" i="8"/>
  <c r="U33" i="8"/>
  <c r="V32" i="8"/>
  <c r="U32" i="8"/>
  <c r="V31" i="8"/>
  <c r="U31" i="8"/>
  <c r="V30" i="8"/>
  <c r="U30" i="8"/>
  <c r="X30" i="8" s="1"/>
  <c r="V29" i="8"/>
  <c r="U29" i="8"/>
  <c r="V28" i="8"/>
  <c r="U28" i="8"/>
  <c r="V27" i="8"/>
  <c r="U27" i="8"/>
  <c r="V26" i="8"/>
  <c r="U26" i="8"/>
  <c r="V25" i="8"/>
  <c r="U25" i="8"/>
  <c r="V24" i="8"/>
  <c r="U24" i="8"/>
  <c r="V23" i="8"/>
  <c r="U23" i="8"/>
  <c r="V22" i="8"/>
  <c r="U22" i="8"/>
  <c r="V21" i="8"/>
  <c r="U21" i="8"/>
  <c r="V20" i="8"/>
  <c r="U20" i="8"/>
  <c r="V19" i="8"/>
  <c r="U19" i="8"/>
  <c r="V18" i="8"/>
  <c r="U18" i="8"/>
  <c r="V17" i="8"/>
  <c r="U17" i="8"/>
  <c r="V16" i="8"/>
  <c r="U16" i="8"/>
  <c r="V15" i="8"/>
  <c r="U15" i="8"/>
  <c r="V14" i="8"/>
  <c r="U14" i="8"/>
  <c r="X14" i="8" s="1"/>
  <c r="V13" i="8"/>
  <c r="U13" i="8"/>
  <c r="V12" i="8"/>
  <c r="U12" i="8"/>
  <c r="V11" i="8"/>
  <c r="U11" i="8"/>
  <c r="V10" i="8"/>
  <c r="U10" i="8"/>
  <c r="X10" i="8" s="1"/>
  <c r="V9" i="8"/>
  <c r="U9" i="8"/>
  <c r="V8" i="8"/>
  <c r="U8" i="8"/>
  <c r="V7" i="8"/>
  <c r="U7" i="8"/>
  <c r="V6" i="8"/>
  <c r="U6" i="8"/>
  <c r="V5" i="8"/>
  <c r="U5" i="8"/>
  <c r="V4" i="8"/>
  <c r="U4" i="8"/>
  <c r="V3" i="8"/>
  <c r="U3" i="8"/>
  <c r="T231" i="8"/>
  <c r="T230" i="8"/>
  <c r="T229" i="8"/>
  <c r="T228" i="8"/>
  <c r="T227" i="8"/>
  <c r="T226" i="8"/>
  <c r="T225" i="8"/>
  <c r="T224" i="8"/>
  <c r="T223" i="8"/>
  <c r="T222" i="8"/>
  <c r="T221" i="8"/>
  <c r="T220" i="8"/>
  <c r="T219" i="8"/>
  <c r="T218" i="8"/>
  <c r="T217" i="8"/>
  <c r="T216" i="8"/>
  <c r="T215" i="8"/>
  <c r="T214" i="8"/>
  <c r="T213" i="8"/>
  <c r="T212" i="8"/>
  <c r="T211" i="8"/>
  <c r="T210" i="8"/>
  <c r="T209" i="8"/>
  <c r="T208" i="8"/>
  <c r="T207" i="8"/>
  <c r="T206" i="8"/>
  <c r="T205" i="8"/>
  <c r="T204" i="8"/>
  <c r="T203" i="8"/>
  <c r="T202" i="8"/>
  <c r="T201" i="8"/>
  <c r="T200" i="8"/>
  <c r="T199" i="8"/>
  <c r="T198" i="8"/>
  <c r="T197" i="8"/>
  <c r="T196" i="8"/>
  <c r="T195" i="8"/>
  <c r="T194" i="8"/>
  <c r="T193" i="8"/>
  <c r="T192" i="8"/>
  <c r="T191" i="8"/>
  <c r="T190" i="8"/>
  <c r="T189" i="8"/>
  <c r="T188" i="8"/>
  <c r="T187" i="8"/>
  <c r="T186" i="8"/>
  <c r="T185" i="8"/>
  <c r="T184" i="8"/>
  <c r="T183" i="8"/>
  <c r="T182" i="8"/>
  <c r="T181" i="8"/>
  <c r="T180" i="8"/>
  <c r="T179" i="8"/>
  <c r="T178" i="8"/>
  <c r="T177" i="8"/>
  <c r="T176" i="8"/>
  <c r="T175" i="8"/>
  <c r="T174" i="8"/>
  <c r="T173" i="8"/>
  <c r="T172" i="8"/>
  <c r="T171" i="8"/>
  <c r="T170" i="8"/>
  <c r="T169" i="8"/>
  <c r="T168" i="8"/>
  <c r="T167" i="8"/>
  <c r="T166" i="8"/>
  <c r="T165" i="8"/>
  <c r="T164" i="8"/>
  <c r="T163" i="8"/>
  <c r="T162" i="8"/>
  <c r="T161" i="8"/>
  <c r="T160" i="8"/>
  <c r="T159" i="8"/>
  <c r="T158" i="8"/>
  <c r="T157" i="8"/>
  <c r="T156" i="8"/>
  <c r="T155" i="8"/>
  <c r="T154" i="8"/>
  <c r="T153" i="8"/>
  <c r="T152" i="8"/>
  <c r="T151" i="8"/>
  <c r="T150" i="8"/>
  <c r="T149" i="8"/>
  <c r="T148" i="8"/>
  <c r="T147" i="8"/>
  <c r="T146" i="8"/>
  <c r="T145" i="8"/>
  <c r="T144" i="8"/>
  <c r="T143" i="8"/>
  <c r="T142" i="8"/>
  <c r="T141" i="8"/>
  <c r="T140" i="8"/>
  <c r="T139" i="8"/>
  <c r="T138" i="8"/>
  <c r="T137" i="8"/>
  <c r="T136" i="8"/>
  <c r="T135" i="8"/>
  <c r="T134" i="8"/>
  <c r="T133" i="8"/>
  <c r="T132" i="8"/>
  <c r="T131" i="8"/>
  <c r="T130" i="8"/>
  <c r="T129" i="8"/>
  <c r="T128" i="8"/>
  <c r="T127" i="8"/>
  <c r="T126" i="8"/>
  <c r="T125" i="8"/>
  <c r="T124" i="8"/>
  <c r="T123" i="8"/>
  <c r="T122" i="8"/>
  <c r="T121" i="8"/>
  <c r="T120" i="8"/>
  <c r="T119" i="8"/>
  <c r="T118" i="8"/>
  <c r="T117" i="8"/>
  <c r="T116" i="8"/>
  <c r="T115" i="8"/>
  <c r="T114" i="8"/>
  <c r="T113" i="8"/>
  <c r="T112" i="8"/>
  <c r="T111" i="8"/>
  <c r="T110" i="8"/>
  <c r="T109" i="8"/>
  <c r="T108" i="8"/>
  <c r="T107" i="8"/>
  <c r="T106" i="8"/>
  <c r="T105" i="8"/>
  <c r="T104" i="8"/>
  <c r="T103" i="8"/>
  <c r="T102" i="8"/>
  <c r="T101" i="8"/>
  <c r="T100" i="8"/>
  <c r="T99" i="8"/>
  <c r="T98" i="8"/>
  <c r="T97" i="8"/>
  <c r="T96" i="8"/>
  <c r="T95" i="8"/>
  <c r="T94" i="8"/>
  <c r="T93" i="8"/>
  <c r="T92" i="8"/>
  <c r="T91" i="8"/>
  <c r="T90" i="8"/>
  <c r="T89" i="8"/>
  <c r="T88" i="8"/>
  <c r="T87" i="8"/>
  <c r="T86" i="8"/>
  <c r="T85" i="8"/>
  <c r="T84" i="8"/>
  <c r="T83" i="8"/>
  <c r="T82" i="8"/>
  <c r="T81" i="8"/>
  <c r="T80" i="8"/>
  <c r="T79" i="8"/>
  <c r="T78" i="8"/>
  <c r="T77" i="8"/>
  <c r="T76" i="8"/>
  <c r="T75" i="8"/>
  <c r="T74" i="8"/>
  <c r="T73" i="8"/>
  <c r="T72" i="8"/>
  <c r="T71" i="8"/>
  <c r="T70" i="8"/>
  <c r="T69" i="8"/>
  <c r="T68" i="8"/>
  <c r="T67" i="8"/>
  <c r="T66" i="8"/>
  <c r="T65" i="8"/>
  <c r="T64" i="8"/>
  <c r="T63" i="8"/>
  <c r="T62" i="8"/>
  <c r="T61" i="8"/>
  <c r="T60" i="8"/>
  <c r="T59" i="8"/>
  <c r="T58" i="8"/>
  <c r="T57" i="8"/>
  <c r="T56" i="8"/>
  <c r="T55" i="8"/>
  <c r="T54" i="8"/>
  <c r="T53" i="8"/>
  <c r="T52" i="8"/>
  <c r="T51" i="8"/>
  <c r="T50" i="8"/>
  <c r="T49" i="8"/>
  <c r="T48" i="8"/>
  <c r="T47" i="8"/>
  <c r="T46" i="8"/>
  <c r="T45" i="8"/>
  <c r="T44" i="8"/>
  <c r="T43" i="8"/>
  <c r="T42" i="8"/>
  <c r="T41" i="8"/>
  <c r="T40" i="8"/>
  <c r="T39" i="8"/>
  <c r="T38" i="8"/>
  <c r="T37" i="8"/>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T8" i="8"/>
  <c r="T7" i="8"/>
  <c r="T6" i="8"/>
  <c r="T5" i="8"/>
  <c r="T4" i="8"/>
  <c r="T3" i="8"/>
  <c r="Q231" i="8"/>
  <c r="Q230" i="8"/>
  <c r="Q229" i="8"/>
  <c r="Q228" i="8"/>
  <c r="Q227" i="8"/>
  <c r="Q226" i="8"/>
  <c r="Q225" i="8"/>
  <c r="Q224" i="8"/>
  <c r="Q223" i="8"/>
  <c r="Q222" i="8"/>
  <c r="Q221" i="8"/>
  <c r="Q220" i="8"/>
  <c r="Q219" i="8"/>
  <c r="Q218" i="8"/>
  <c r="Q217" i="8"/>
  <c r="Q216" i="8"/>
  <c r="Q215" i="8"/>
  <c r="Q214" i="8"/>
  <c r="Q213" i="8"/>
  <c r="Q212" i="8"/>
  <c r="Q211" i="8"/>
  <c r="Q210" i="8"/>
  <c r="Q209" i="8"/>
  <c r="Q208" i="8"/>
  <c r="Q207" i="8"/>
  <c r="Q206" i="8"/>
  <c r="Q205" i="8"/>
  <c r="Q204" i="8"/>
  <c r="Q203" i="8"/>
  <c r="Q202" i="8"/>
  <c r="Q201" i="8"/>
  <c r="Q200" i="8"/>
  <c r="Q199" i="8"/>
  <c r="Q198" i="8"/>
  <c r="Q197" i="8"/>
  <c r="Q196" i="8"/>
  <c r="Q195" i="8"/>
  <c r="Q194" i="8"/>
  <c r="Q193" i="8"/>
  <c r="Q192" i="8"/>
  <c r="Q191" i="8"/>
  <c r="Q190" i="8"/>
  <c r="Q189" i="8"/>
  <c r="Q188" i="8"/>
  <c r="Q187" i="8"/>
  <c r="Q186" i="8"/>
  <c r="Q185" i="8"/>
  <c r="Q184" i="8"/>
  <c r="Q183" i="8"/>
  <c r="Q182" i="8"/>
  <c r="Q181" i="8"/>
  <c r="Q180" i="8"/>
  <c r="Q179" i="8"/>
  <c r="Q178" i="8"/>
  <c r="Q177" i="8"/>
  <c r="Q176" i="8"/>
  <c r="Q175" i="8"/>
  <c r="Q174" i="8"/>
  <c r="Q173" i="8"/>
  <c r="Q172" i="8"/>
  <c r="Q171" i="8"/>
  <c r="Q170" i="8"/>
  <c r="Q169" i="8"/>
  <c r="Q168" i="8"/>
  <c r="Q167" i="8"/>
  <c r="Q166" i="8"/>
  <c r="Q165" i="8"/>
  <c r="Q164" i="8"/>
  <c r="Q163" i="8"/>
  <c r="Q162" i="8"/>
  <c r="Q161" i="8"/>
  <c r="Q160" i="8"/>
  <c r="Q159" i="8"/>
  <c r="Q158" i="8"/>
  <c r="Q157" i="8"/>
  <c r="Q156" i="8"/>
  <c r="Q155" i="8"/>
  <c r="Q154" i="8"/>
  <c r="Q153" i="8"/>
  <c r="Q152" i="8"/>
  <c r="Q151" i="8"/>
  <c r="Q150" i="8"/>
  <c r="Q149" i="8"/>
  <c r="Q148" i="8"/>
  <c r="Q147" i="8"/>
  <c r="Q146" i="8"/>
  <c r="Q145" i="8"/>
  <c r="Q144" i="8"/>
  <c r="Q143" i="8"/>
  <c r="Q142" i="8"/>
  <c r="Q141" i="8"/>
  <c r="Q140" i="8"/>
  <c r="Q139" i="8"/>
  <c r="Q138" i="8"/>
  <c r="Q137" i="8"/>
  <c r="Q136" i="8"/>
  <c r="Q135" i="8"/>
  <c r="Q134" i="8"/>
  <c r="Q133" i="8"/>
  <c r="Q132" i="8"/>
  <c r="Q131" i="8"/>
  <c r="Q130" i="8"/>
  <c r="Q129" i="8"/>
  <c r="Q128" i="8"/>
  <c r="Q127" i="8"/>
  <c r="Q126" i="8"/>
  <c r="Q125" i="8"/>
  <c r="Q124" i="8"/>
  <c r="Q123" i="8"/>
  <c r="Q122" i="8"/>
  <c r="Q121" i="8"/>
  <c r="Q120" i="8"/>
  <c r="Q119" i="8"/>
  <c r="Q118" i="8"/>
  <c r="Q117" i="8"/>
  <c r="Q116" i="8"/>
  <c r="Q115" i="8"/>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N231" i="8"/>
  <c r="N230" i="8"/>
  <c r="N229" i="8"/>
  <c r="N228" i="8"/>
  <c r="N227" i="8"/>
  <c r="N226" i="8"/>
  <c r="N225" i="8"/>
  <c r="N224" i="8"/>
  <c r="N223" i="8"/>
  <c r="N222" i="8"/>
  <c r="N221" i="8"/>
  <c r="N220" i="8"/>
  <c r="N219" i="8"/>
  <c r="N218" i="8"/>
  <c r="N217" i="8"/>
  <c r="N216" i="8"/>
  <c r="N215" i="8"/>
  <c r="N214" i="8"/>
  <c r="N213" i="8"/>
  <c r="N212" i="8"/>
  <c r="N211" i="8"/>
  <c r="N210" i="8"/>
  <c r="N209" i="8"/>
  <c r="N208" i="8"/>
  <c r="N207" i="8"/>
  <c r="N206" i="8"/>
  <c r="N205" i="8"/>
  <c r="N204" i="8"/>
  <c r="N203" i="8"/>
  <c r="N202" i="8"/>
  <c r="N201" i="8"/>
  <c r="N200" i="8"/>
  <c r="N199" i="8"/>
  <c r="N198" i="8"/>
  <c r="N197" i="8"/>
  <c r="N196" i="8"/>
  <c r="N195" i="8"/>
  <c r="N194" i="8"/>
  <c r="N193" i="8"/>
  <c r="N192" i="8"/>
  <c r="N191" i="8"/>
  <c r="N190" i="8"/>
  <c r="N189" i="8"/>
  <c r="N188" i="8"/>
  <c r="N187" i="8"/>
  <c r="N186" i="8"/>
  <c r="N185" i="8"/>
  <c r="N184" i="8"/>
  <c r="N183" i="8"/>
  <c r="N182" i="8"/>
  <c r="N181" i="8"/>
  <c r="N180" i="8"/>
  <c r="N179" i="8"/>
  <c r="N178" i="8"/>
  <c r="N177" i="8"/>
  <c r="N176" i="8"/>
  <c r="N175" i="8"/>
  <c r="N174" i="8"/>
  <c r="N173" i="8"/>
  <c r="N172" i="8"/>
  <c r="N171" i="8"/>
  <c r="N170" i="8"/>
  <c r="N169" i="8"/>
  <c r="N168" i="8"/>
  <c r="N167" i="8"/>
  <c r="N166" i="8"/>
  <c r="N165" i="8"/>
  <c r="N164" i="8"/>
  <c r="N163" i="8"/>
  <c r="N162" i="8"/>
  <c r="N161" i="8"/>
  <c r="N160" i="8"/>
  <c r="N159" i="8"/>
  <c r="N158" i="8"/>
  <c r="N157" i="8"/>
  <c r="N156" i="8"/>
  <c r="N155" i="8"/>
  <c r="N154" i="8"/>
  <c r="N153" i="8"/>
  <c r="N152" i="8"/>
  <c r="N151" i="8"/>
  <c r="N150" i="8"/>
  <c r="N149" i="8"/>
  <c r="N148" i="8"/>
  <c r="N147" i="8"/>
  <c r="N146" i="8"/>
  <c r="N145" i="8"/>
  <c r="N144" i="8"/>
  <c r="N143" i="8"/>
  <c r="N142" i="8"/>
  <c r="N141" i="8"/>
  <c r="N140" i="8"/>
  <c r="N139" i="8"/>
  <c r="N138" i="8"/>
  <c r="N137" i="8"/>
  <c r="N136" i="8"/>
  <c r="N135" i="8"/>
  <c r="N134" i="8"/>
  <c r="N133" i="8"/>
  <c r="N132" i="8"/>
  <c r="N131" i="8"/>
  <c r="N130" i="8"/>
  <c r="N129" i="8"/>
  <c r="N128" i="8"/>
  <c r="N127" i="8"/>
  <c r="N126" i="8"/>
  <c r="N125" i="8"/>
  <c r="N124" i="8"/>
  <c r="N123" i="8"/>
  <c r="N122" i="8"/>
  <c r="N121" i="8"/>
  <c r="N120" i="8"/>
  <c r="N119" i="8"/>
  <c r="N118" i="8"/>
  <c r="N117" i="8"/>
  <c r="N116" i="8"/>
  <c r="N115" i="8"/>
  <c r="N114" i="8"/>
  <c r="N113" i="8"/>
  <c r="N112" i="8"/>
  <c r="N111" i="8"/>
  <c r="N110" i="8"/>
  <c r="N109" i="8"/>
  <c r="N108" i="8"/>
  <c r="N107" i="8"/>
  <c r="N106" i="8"/>
  <c r="N105" i="8"/>
  <c r="N104" i="8"/>
  <c r="N103" i="8"/>
  <c r="N102" i="8"/>
  <c r="N101" i="8"/>
  <c r="N100" i="8"/>
  <c r="N99" i="8"/>
  <c r="N98" i="8"/>
  <c r="N97" i="8"/>
  <c r="N96" i="8"/>
  <c r="N95" i="8"/>
  <c r="N94" i="8"/>
  <c r="N93" i="8"/>
  <c r="N92" i="8"/>
  <c r="N91" i="8"/>
  <c r="N90" i="8"/>
  <c r="N89" i="8"/>
  <c r="N88" i="8"/>
  <c r="N87" i="8"/>
  <c r="N86" i="8"/>
  <c r="N85" i="8"/>
  <c r="N84" i="8"/>
  <c r="N83" i="8"/>
  <c r="N82" i="8"/>
  <c r="N81" i="8"/>
  <c r="N80" i="8"/>
  <c r="N79" i="8"/>
  <c r="N78" i="8"/>
  <c r="N77" i="8"/>
  <c r="N76" i="8"/>
  <c r="N75" i="8"/>
  <c r="N74" i="8"/>
  <c r="N73" i="8"/>
  <c r="N72" i="8"/>
  <c r="N71" i="8"/>
  <c r="N70" i="8"/>
  <c r="N69" i="8"/>
  <c r="N68" i="8"/>
  <c r="N67" i="8"/>
  <c r="N66" i="8"/>
  <c r="N65" i="8"/>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N6" i="8"/>
  <c r="N5" i="8"/>
  <c r="N4" i="8"/>
  <c r="N3" i="8"/>
  <c r="K231" i="8"/>
  <c r="K230" i="8"/>
  <c r="K229" i="8"/>
  <c r="K228" i="8"/>
  <c r="K227" i="8"/>
  <c r="K226" i="8"/>
  <c r="K225" i="8"/>
  <c r="K224" i="8"/>
  <c r="K223" i="8"/>
  <c r="K222" i="8"/>
  <c r="K221" i="8"/>
  <c r="K220" i="8"/>
  <c r="K219" i="8"/>
  <c r="K218" i="8"/>
  <c r="K217" i="8"/>
  <c r="K216" i="8"/>
  <c r="K215" i="8"/>
  <c r="K214" i="8"/>
  <c r="K213" i="8"/>
  <c r="K212" i="8"/>
  <c r="K211" i="8"/>
  <c r="K210" i="8"/>
  <c r="K209" i="8"/>
  <c r="K208" i="8"/>
  <c r="K207" i="8"/>
  <c r="K206" i="8"/>
  <c r="K205" i="8"/>
  <c r="K204" i="8"/>
  <c r="K203" i="8"/>
  <c r="K202" i="8"/>
  <c r="K201" i="8"/>
  <c r="K200" i="8"/>
  <c r="K199" i="8"/>
  <c r="K198" i="8"/>
  <c r="K197" i="8"/>
  <c r="K196" i="8"/>
  <c r="K195" i="8"/>
  <c r="K194" i="8"/>
  <c r="K193" i="8"/>
  <c r="K192" i="8"/>
  <c r="K191" i="8"/>
  <c r="K190" i="8"/>
  <c r="K189" i="8"/>
  <c r="K188" i="8"/>
  <c r="K187" i="8"/>
  <c r="K186" i="8"/>
  <c r="K185" i="8"/>
  <c r="K184" i="8"/>
  <c r="K183" i="8"/>
  <c r="K182" i="8"/>
  <c r="K181" i="8"/>
  <c r="K180" i="8"/>
  <c r="K179" i="8"/>
  <c r="K178" i="8"/>
  <c r="K177" i="8"/>
  <c r="K176" i="8"/>
  <c r="K175" i="8"/>
  <c r="K174" i="8"/>
  <c r="K173" i="8"/>
  <c r="K172" i="8"/>
  <c r="K171" i="8"/>
  <c r="K170" i="8"/>
  <c r="K169" i="8"/>
  <c r="K168" i="8"/>
  <c r="K167" i="8"/>
  <c r="K166" i="8"/>
  <c r="K165" i="8"/>
  <c r="K164" i="8"/>
  <c r="K163" i="8"/>
  <c r="K162" i="8"/>
  <c r="K161" i="8"/>
  <c r="K160" i="8"/>
  <c r="K159" i="8"/>
  <c r="K158" i="8"/>
  <c r="K157" i="8"/>
  <c r="K156" i="8"/>
  <c r="K155" i="8"/>
  <c r="K154" i="8"/>
  <c r="K153" i="8"/>
  <c r="K152" i="8"/>
  <c r="K151" i="8"/>
  <c r="K150" i="8"/>
  <c r="K149" i="8"/>
  <c r="K148" i="8"/>
  <c r="K147" i="8"/>
  <c r="K146" i="8"/>
  <c r="K145" i="8"/>
  <c r="K144" i="8"/>
  <c r="K143" i="8"/>
  <c r="K142" i="8"/>
  <c r="K141" i="8"/>
  <c r="K140" i="8"/>
  <c r="K139" i="8"/>
  <c r="K138" i="8"/>
  <c r="K137" i="8"/>
  <c r="K136" i="8"/>
  <c r="K135" i="8"/>
  <c r="K134" i="8"/>
  <c r="K133" i="8"/>
  <c r="K132" i="8"/>
  <c r="K131" i="8"/>
  <c r="K130" i="8"/>
  <c r="K129" i="8"/>
  <c r="K128" i="8"/>
  <c r="K127" i="8"/>
  <c r="K126" i="8"/>
  <c r="K125" i="8"/>
  <c r="K124" i="8"/>
  <c r="K123" i="8"/>
  <c r="K122" i="8"/>
  <c r="K121" i="8"/>
  <c r="K120" i="8"/>
  <c r="K119" i="8"/>
  <c r="K118" i="8"/>
  <c r="K117" i="8"/>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K5" i="8"/>
  <c r="K4" i="8"/>
  <c r="K3" i="8"/>
  <c r="H231" i="8"/>
  <c r="H230" i="8"/>
  <c r="H229" i="8"/>
  <c r="H228" i="8"/>
  <c r="H227" i="8"/>
  <c r="H226" i="8"/>
  <c r="H225" i="8"/>
  <c r="H224" i="8"/>
  <c r="H223" i="8"/>
  <c r="H222" i="8"/>
  <c r="H221" i="8"/>
  <c r="H220" i="8"/>
  <c r="H219" i="8"/>
  <c r="H218" i="8"/>
  <c r="H217" i="8"/>
  <c r="H216" i="8"/>
  <c r="H215" i="8"/>
  <c r="H214" i="8"/>
  <c r="H213" i="8"/>
  <c r="H212" i="8"/>
  <c r="H211" i="8"/>
  <c r="H210" i="8"/>
  <c r="H209" i="8"/>
  <c r="H208" i="8"/>
  <c r="H207" i="8"/>
  <c r="H206" i="8"/>
  <c r="H205" i="8"/>
  <c r="H204" i="8"/>
  <c r="H203" i="8"/>
  <c r="H202" i="8"/>
  <c r="H201" i="8"/>
  <c r="H200" i="8"/>
  <c r="H199" i="8"/>
  <c r="H198" i="8"/>
  <c r="H197" i="8"/>
  <c r="H196" i="8"/>
  <c r="H195" i="8"/>
  <c r="H194" i="8"/>
  <c r="H193" i="8"/>
  <c r="H192" i="8"/>
  <c r="H191" i="8"/>
  <c r="H190" i="8"/>
  <c r="H189" i="8"/>
  <c r="H188" i="8"/>
  <c r="H187" i="8"/>
  <c r="H186" i="8"/>
  <c r="H185" i="8"/>
  <c r="H184" i="8"/>
  <c r="H183" i="8"/>
  <c r="H182" i="8"/>
  <c r="H181" i="8"/>
  <c r="H180" i="8"/>
  <c r="H179" i="8"/>
  <c r="H178" i="8"/>
  <c r="H177" i="8"/>
  <c r="H176" i="8"/>
  <c r="H175" i="8"/>
  <c r="H174" i="8"/>
  <c r="H173" i="8"/>
  <c r="H172" i="8"/>
  <c r="H171" i="8"/>
  <c r="H170" i="8"/>
  <c r="H169" i="8"/>
  <c r="H168" i="8"/>
  <c r="H167" i="8"/>
  <c r="H166" i="8"/>
  <c r="H165" i="8"/>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30" i="8"/>
  <c r="H129" i="8"/>
  <c r="H128" i="8"/>
  <c r="H127" i="8"/>
  <c r="H126" i="8"/>
  <c r="H125" i="8"/>
  <c r="H124" i="8"/>
  <c r="H123" i="8"/>
  <c r="H122" i="8"/>
  <c r="H121" i="8"/>
  <c r="H120" i="8"/>
  <c r="H119" i="8"/>
  <c r="H118"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3" i="8"/>
  <c r="S240" i="8"/>
  <c r="R240" i="8"/>
  <c r="S233" i="8"/>
  <c r="R233" i="8"/>
  <c r="P240" i="8"/>
  <c r="O240" i="8"/>
  <c r="P233" i="8"/>
  <c r="O233" i="8"/>
  <c r="M240" i="8"/>
  <c r="L240" i="8"/>
  <c r="M233" i="8"/>
  <c r="L233" i="8"/>
  <c r="J240" i="8"/>
  <c r="I240" i="8"/>
  <c r="J233" i="8"/>
  <c r="I233" i="8"/>
  <c r="G240" i="8"/>
  <c r="F240" i="8"/>
  <c r="G233" i="8"/>
  <c r="F233" i="8"/>
  <c r="E8" i="7"/>
  <c r="E7" i="7"/>
  <c r="E6" i="7"/>
  <c r="C241" i="9"/>
  <c r="C240" i="9"/>
  <c r="C233" i="9"/>
  <c r="D240" i="8"/>
  <c r="C240" i="8"/>
  <c r="D233" i="8"/>
  <c r="C233" i="8"/>
  <c r="D12" i="7"/>
  <c r="G241" i="6"/>
  <c r="F241" i="6"/>
  <c r="E241" i="6"/>
  <c r="D241" i="6"/>
  <c r="C241" i="6"/>
  <c r="G240" i="6"/>
  <c r="F240" i="6"/>
  <c r="E240" i="6"/>
  <c r="D240" i="6"/>
  <c r="C240" i="6"/>
  <c r="G233" i="6"/>
  <c r="F233" i="6"/>
  <c r="E233" i="6"/>
  <c r="D233" i="6"/>
  <c r="C233" i="6"/>
  <c r="H231" i="6"/>
  <c r="I231" i="6" s="1"/>
  <c r="C231" i="2" s="1"/>
  <c r="H230" i="6"/>
  <c r="I230" i="6" s="1"/>
  <c r="C230" i="2" s="1"/>
  <c r="H229" i="6"/>
  <c r="I229" i="6" s="1"/>
  <c r="C229" i="2" s="1"/>
  <c r="H228" i="6"/>
  <c r="I228" i="6" s="1"/>
  <c r="C228" i="2" s="1"/>
  <c r="H227" i="6"/>
  <c r="I227" i="6" s="1"/>
  <c r="C227" i="2" s="1"/>
  <c r="H226" i="6"/>
  <c r="I226" i="6" s="1"/>
  <c r="C226" i="2" s="1"/>
  <c r="H225" i="6"/>
  <c r="I225" i="6" s="1"/>
  <c r="C225" i="2" s="1"/>
  <c r="H224" i="6"/>
  <c r="I224" i="6" s="1"/>
  <c r="C224" i="2" s="1"/>
  <c r="H223" i="6"/>
  <c r="I223" i="6" s="1"/>
  <c r="C223" i="2" s="1"/>
  <c r="H222" i="6"/>
  <c r="I222" i="6" s="1"/>
  <c r="C222" i="2" s="1"/>
  <c r="H221" i="6"/>
  <c r="I221" i="6" s="1"/>
  <c r="C221" i="2" s="1"/>
  <c r="H220" i="6"/>
  <c r="I220" i="6" s="1"/>
  <c r="C220" i="2" s="1"/>
  <c r="H219" i="6"/>
  <c r="I219" i="6" s="1"/>
  <c r="C219" i="2" s="1"/>
  <c r="H218" i="6"/>
  <c r="I218" i="6" s="1"/>
  <c r="C218" i="2" s="1"/>
  <c r="H217" i="6"/>
  <c r="I217" i="6" s="1"/>
  <c r="C217" i="2" s="1"/>
  <c r="H216" i="6"/>
  <c r="I216" i="6" s="1"/>
  <c r="C216" i="2" s="1"/>
  <c r="H215" i="6"/>
  <c r="I215" i="6" s="1"/>
  <c r="C215" i="2" s="1"/>
  <c r="H214" i="6"/>
  <c r="I214" i="6" s="1"/>
  <c r="C214" i="2" s="1"/>
  <c r="H213" i="6"/>
  <c r="I213" i="6" s="1"/>
  <c r="H212" i="6"/>
  <c r="I212" i="6" s="1"/>
  <c r="C212" i="2" s="1"/>
  <c r="H211" i="6"/>
  <c r="I211" i="6" s="1"/>
  <c r="C211" i="2" s="1"/>
  <c r="H209" i="6"/>
  <c r="I209" i="6" s="1"/>
  <c r="C209" i="2" s="1"/>
  <c r="H208" i="6"/>
  <c r="I208" i="6" s="1"/>
  <c r="C208" i="2" s="1"/>
  <c r="H207" i="6"/>
  <c r="I207" i="6" s="1"/>
  <c r="C207" i="2" s="1"/>
  <c r="H206" i="6"/>
  <c r="I206" i="6" s="1"/>
  <c r="C206" i="2" s="1"/>
  <c r="H205" i="6"/>
  <c r="I205" i="6" s="1"/>
  <c r="C205" i="2" s="1"/>
  <c r="H204" i="6"/>
  <c r="I204" i="6" s="1"/>
  <c r="C204" i="2" s="1"/>
  <c r="H203" i="6"/>
  <c r="I203" i="6" s="1"/>
  <c r="C203" i="2" s="1"/>
  <c r="H202" i="6"/>
  <c r="I202" i="6" s="1"/>
  <c r="C202" i="2" s="1"/>
  <c r="H201" i="6"/>
  <c r="I201" i="6" s="1"/>
  <c r="C201" i="2" s="1"/>
  <c r="H200" i="6"/>
  <c r="I200" i="6" s="1"/>
  <c r="C200" i="2" s="1"/>
  <c r="H199" i="6"/>
  <c r="I199" i="6" s="1"/>
  <c r="C199" i="2" s="1"/>
  <c r="H198" i="6"/>
  <c r="I198" i="6" s="1"/>
  <c r="C198" i="2" s="1"/>
  <c r="H197" i="6"/>
  <c r="I197" i="6" s="1"/>
  <c r="C197" i="2" s="1"/>
  <c r="H196" i="6"/>
  <c r="I196" i="6" s="1"/>
  <c r="C196" i="2" s="1"/>
  <c r="H195" i="6"/>
  <c r="I195" i="6" s="1"/>
  <c r="C195" i="2" s="1"/>
  <c r="H194" i="6"/>
  <c r="I194" i="6" s="1"/>
  <c r="C194" i="2" s="1"/>
  <c r="H193" i="6"/>
  <c r="I193" i="6" s="1"/>
  <c r="C193" i="2" s="1"/>
  <c r="H192" i="6"/>
  <c r="I192" i="6" s="1"/>
  <c r="C192" i="2" s="1"/>
  <c r="H191" i="6"/>
  <c r="I191" i="6" s="1"/>
  <c r="C191" i="2" s="1"/>
  <c r="H190" i="6"/>
  <c r="I190" i="6" s="1"/>
  <c r="C190" i="2" s="1"/>
  <c r="H189" i="6"/>
  <c r="I189" i="6" s="1"/>
  <c r="C189" i="2" s="1"/>
  <c r="H188" i="6"/>
  <c r="I188" i="6" s="1"/>
  <c r="C188" i="2" s="1"/>
  <c r="H187" i="6"/>
  <c r="I187" i="6" s="1"/>
  <c r="C187" i="2" s="1"/>
  <c r="H186" i="6"/>
  <c r="I186" i="6" s="1"/>
  <c r="C186" i="2" s="1"/>
  <c r="H185" i="6"/>
  <c r="I185" i="6" s="1"/>
  <c r="C185" i="2" s="1"/>
  <c r="H184" i="6"/>
  <c r="I184" i="6" s="1"/>
  <c r="C184" i="2" s="1"/>
  <c r="H183" i="6"/>
  <c r="I183" i="6" s="1"/>
  <c r="C183" i="2" s="1"/>
  <c r="H182" i="6"/>
  <c r="I182" i="6" s="1"/>
  <c r="C182" i="2" s="1"/>
  <c r="H181" i="6"/>
  <c r="I181" i="6" s="1"/>
  <c r="C181" i="2" s="1"/>
  <c r="H180" i="6"/>
  <c r="I180" i="6" s="1"/>
  <c r="C180" i="2" s="1"/>
  <c r="H179" i="6"/>
  <c r="I179" i="6" s="1"/>
  <c r="C179" i="2" s="1"/>
  <c r="H178" i="6"/>
  <c r="I178" i="6" s="1"/>
  <c r="C178" i="2" s="1"/>
  <c r="H177" i="6"/>
  <c r="I177" i="6" s="1"/>
  <c r="C177" i="2" s="1"/>
  <c r="H176" i="6"/>
  <c r="I176" i="6" s="1"/>
  <c r="C176" i="2" s="1"/>
  <c r="H175" i="6"/>
  <c r="I175" i="6" s="1"/>
  <c r="C175" i="2" s="1"/>
  <c r="H174" i="6"/>
  <c r="I174" i="6" s="1"/>
  <c r="C174" i="2" s="1"/>
  <c r="H173" i="6"/>
  <c r="I173" i="6" s="1"/>
  <c r="C173" i="2" s="1"/>
  <c r="H172" i="6"/>
  <c r="I172" i="6" s="1"/>
  <c r="C172" i="2" s="1"/>
  <c r="H171" i="6"/>
  <c r="I171" i="6" s="1"/>
  <c r="C171" i="2" s="1"/>
  <c r="H170" i="6"/>
  <c r="I170" i="6" s="1"/>
  <c r="C170" i="2" s="1"/>
  <c r="H169" i="6"/>
  <c r="I169" i="6" s="1"/>
  <c r="C169" i="2" s="1"/>
  <c r="H168" i="6"/>
  <c r="I168" i="6" s="1"/>
  <c r="C168" i="2" s="1"/>
  <c r="H167" i="6"/>
  <c r="I167" i="6" s="1"/>
  <c r="C167" i="2" s="1"/>
  <c r="H166" i="6"/>
  <c r="I166" i="6" s="1"/>
  <c r="C166" i="2" s="1"/>
  <c r="H165" i="6"/>
  <c r="I165" i="6" s="1"/>
  <c r="C165" i="2" s="1"/>
  <c r="H164" i="6"/>
  <c r="I164" i="6" s="1"/>
  <c r="C164" i="2" s="1"/>
  <c r="H163" i="6"/>
  <c r="I163" i="6" s="1"/>
  <c r="C163" i="2" s="1"/>
  <c r="H162" i="6"/>
  <c r="I162" i="6" s="1"/>
  <c r="C162" i="2" s="1"/>
  <c r="H161" i="6"/>
  <c r="I161" i="6" s="1"/>
  <c r="C161" i="2" s="1"/>
  <c r="H160" i="6"/>
  <c r="I160" i="6" s="1"/>
  <c r="C160" i="2" s="1"/>
  <c r="H159" i="6"/>
  <c r="I159" i="6" s="1"/>
  <c r="C159" i="2" s="1"/>
  <c r="H158" i="6"/>
  <c r="I158" i="6" s="1"/>
  <c r="C158" i="2" s="1"/>
  <c r="H157" i="6"/>
  <c r="I157" i="6" s="1"/>
  <c r="C157" i="2" s="1"/>
  <c r="H156" i="6"/>
  <c r="I156" i="6" s="1"/>
  <c r="C156" i="2" s="1"/>
  <c r="H155" i="6"/>
  <c r="I155" i="6" s="1"/>
  <c r="C155" i="2" s="1"/>
  <c r="H154" i="6"/>
  <c r="I154" i="6" s="1"/>
  <c r="C154" i="2" s="1"/>
  <c r="H153" i="6"/>
  <c r="I153" i="6" s="1"/>
  <c r="C153" i="2" s="1"/>
  <c r="H152" i="6"/>
  <c r="I152" i="6" s="1"/>
  <c r="C152" i="2" s="1"/>
  <c r="H151" i="6"/>
  <c r="I151" i="6" s="1"/>
  <c r="C151" i="2" s="1"/>
  <c r="H150" i="6"/>
  <c r="I150" i="6" s="1"/>
  <c r="C150" i="2" s="1"/>
  <c r="H149" i="6"/>
  <c r="I149" i="6" s="1"/>
  <c r="C149" i="2" s="1"/>
  <c r="H148" i="6"/>
  <c r="I148" i="6" s="1"/>
  <c r="C148" i="2" s="1"/>
  <c r="H147" i="6"/>
  <c r="I147" i="6" s="1"/>
  <c r="C147" i="2" s="1"/>
  <c r="H146" i="6"/>
  <c r="I146" i="6" s="1"/>
  <c r="C146" i="2" s="1"/>
  <c r="H145" i="6"/>
  <c r="I145" i="6" s="1"/>
  <c r="C145" i="2" s="1"/>
  <c r="H144" i="6"/>
  <c r="I144" i="6" s="1"/>
  <c r="C144" i="2" s="1"/>
  <c r="H143" i="6"/>
  <c r="I143" i="6" s="1"/>
  <c r="C143" i="2" s="1"/>
  <c r="H142" i="6"/>
  <c r="I142" i="6" s="1"/>
  <c r="C142" i="2" s="1"/>
  <c r="H141" i="6"/>
  <c r="I141" i="6" s="1"/>
  <c r="C141" i="2" s="1"/>
  <c r="H140" i="6"/>
  <c r="I140" i="6" s="1"/>
  <c r="C140" i="2" s="1"/>
  <c r="H139" i="6"/>
  <c r="I139" i="6" s="1"/>
  <c r="C139" i="2" s="1"/>
  <c r="H138" i="6"/>
  <c r="I138" i="6" s="1"/>
  <c r="C138" i="2" s="1"/>
  <c r="H137" i="6"/>
  <c r="I137" i="6" s="1"/>
  <c r="C137" i="2" s="1"/>
  <c r="H136" i="6"/>
  <c r="I136" i="6" s="1"/>
  <c r="C136" i="2" s="1"/>
  <c r="H135" i="6"/>
  <c r="I135" i="6" s="1"/>
  <c r="C135" i="2" s="1"/>
  <c r="H134" i="6"/>
  <c r="I134" i="6" s="1"/>
  <c r="C134" i="2" s="1"/>
  <c r="H133" i="6"/>
  <c r="I133" i="6" s="1"/>
  <c r="C133" i="2" s="1"/>
  <c r="H132" i="6"/>
  <c r="I132" i="6" s="1"/>
  <c r="C132" i="2" s="1"/>
  <c r="H131" i="6"/>
  <c r="I131" i="6" s="1"/>
  <c r="C131" i="2" s="1"/>
  <c r="H130" i="6"/>
  <c r="I130" i="6" s="1"/>
  <c r="C130" i="2" s="1"/>
  <c r="H129" i="6"/>
  <c r="I129" i="6" s="1"/>
  <c r="C129" i="2" s="1"/>
  <c r="H128" i="6"/>
  <c r="I128" i="6" s="1"/>
  <c r="C128" i="2" s="1"/>
  <c r="H127" i="6"/>
  <c r="I127" i="6" s="1"/>
  <c r="C127" i="2" s="1"/>
  <c r="H126" i="6"/>
  <c r="I126" i="6" s="1"/>
  <c r="C126" i="2" s="1"/>
  <c r="H125" i="6"/>
  <c r="I125" i="6" s="1"/>
  <c r="C125" i="2" s="1"/>
  <c r="H124" i="6"/>
  <c r="I124" i="6" s="1"/>
  <c r="C124" i="2" s="1"/>
  <c r="H123" i="6"/>
  <c r="I123" i="6" s="1"/>
  <c r="C123" i="2" s="1"/>
  <c r="H122" i="6"/>
  <c r="I122" i="6" s="1"/>
  <c r="C122" i="2" s="1"/>
  <c r="H121" i="6"/>
  <c r="I121" i="6" s="1"/>
  <c r="C121" i="2" s="1"/>
  <c r="H120" i="6"/>
  <c r="I120" i="6" s="1"/>
  <c r="C120" i="2" s="1"/>
  <c r="H119" i="6"/>
  <c r="I119" i="6" s="1"/>
  <c r="C119" i="2" s="1"/>
  <c r="H118" i="6"/>
  <c r="I118" i="6" s="1"/>
  <c r="C118" i="2" s="1"/>
  <c r="H117" i="6"/>
  <c r="I117" i="6" s="1"/>
  <c r="C117" i="2" s="1"/>
  <c r="H116" i="6"/>
  <c r="I116" i="6" s="1"/>
  <c r="C116" i="2" s="1"/>
  <c r="H115" i="6"/>
  <c r="I115" i="6" s="1"/>
  <c r="C115" i="2" s="1"/>
  <c r="H114" i="6"/>
  <c r="I114" i="6" s="1"/>
  <c r="C114" i="2" s="1"/>
  <c r="H113" i="6"/>
  <c r="I113" i="6" s="1"/>
  <c r="C113" i="2" s="1"/>
  <c r="H112" i="6"/>
  <c r="I112" i="6" s="1"/>
  <c r="C112" i="2" s="1"/>
  <c r="H111" i="6"/>
  <c r="I111" i="6" s="1"/>
  <c r="C111" i="2" s="1"/>
  <c r="H110" i="6"/>
  <c r="I110" i="6" s="1"/>
  <c r="C110" i="2" s="1"/>
  <c r="H109" i="6"/>
  <c r="I109" i="6" s="1"/>
  <c r="C109" i="2" s="1"/>
  <c r="H108" i="6"/>
  <c r="I108" i="6" s="1"/>
  <c r="C108" i="2" s="1"/>
  <c r="H107" i="6"/>
  <c r="I107" i="6" s="1"/>
  <c r="C107" i="2" s="1"/>
  <c r="H106" i="6"/>
  <c r="I106" i="6" s="1"/>
  <c r="C106" i="2" s="1"/>
  <c r="H105" i="6"/>
  <c r="I105" i="6" s="1"/>
  <c r="C105" i="2" s="1"/>
  <c r="H104" i="6"/>
  <c r="I104" i="6" s="1"/>
  <c r="C104" i="2" s="1"/>
  <c r="H103" i="6"/>
  <c r="I103" i="6" s="1"/>
  <c r="C103" i="2" s="1"/>
  <c r="H102" i="6"/>
  <c r="I102" i="6" s="1"/>
  <c r="C102" i="2" s="1"/>
  <c r="H101" i="6"/>
  <c r="I101" i="6" s="1"/>
  <c r="C101" i="2" s="1"/>
  <c r="H100" i="6"/>
  <c r="I100" i="6" s="1"/>
  <c r="C100" i="2" s="1"/>
  <c r="H99" i="6"/>
  <c r="I99" i="6" s="1"/>
  <c r="C99" i="2" s="1"/>
  <c r="H98" i="6"/>
  <c r="I98" i="6" s="1"/>
  <c r="C98" i="2" s="1"/>
  <c r="H97" i="6"/>
  <c r="I97" i="6" s="1"/>
  <c r="C97" i="2" s="1"/>
  <c r="H96" i="6"/>
  <c r="I96" i="6" s="1"/>
  <c r="C96" i="2" s="1"/>
  <c r="H95" i="6"/>
  <c r="I95" i="6" s="1"/>
  <c r="C95" i="2" s="1"/>
  <c r="H94" i="6"/>
  <c r="I94" i="6" s="1"/>
  <c r="C94" i="2" s="1"/>
  <c r="H93" i="6"/>
  <c r="I93" i="6" s="1"/>
  <c r="C93" i="2" s="1"/>
  <c r="H92" i="6"/>
  <c r="I92" i="6" s="1"/>
  <c r="C92" i="2" s="1"/>
  <c r="H91" i="6"/>
  <c r="I91" i="6" s="1"/>
  <c r="C91" i="2" s="1"/>
  <c r="H90" i="6"/>
  <c r="I90" i="6" s="1"/>
  <c r="C90" i="2" s="1"/>
  <c r="H89" i="6"/>
  <c r="I89" i="6" s="1"/>
  <c r="C89" i="2" s="1"/>
  <c r="H88" i="6"/>
  <c r="I88" i="6" s="1"/>
  <c r="C88" i="2" s="1"/>
  <c r="H87" i="6"/>
  <c r="I87" i="6" s="1"/>
  <c r="C87" i="2" s="1"/>
  <c r="H86" i="6"/>
  <c r="H85" i="6"/>
  <c r="I85" i="6" s="1"/>
  <c r="C85" i="2" s="1"/>
  <c r="H84" i="6"/>
  <c r="I84" i="6" s="1"/>
  <c r="C84" i="2" s="1"/>
  <c r="H83" i="6"/>
  <c r="I83" i="6" s="1"/>
  <c r="C83" i="2" s="1"/>
  <c r="H82" i="6"/>
  <c r="I82" i="6" s="1"/>
  <c r="C82" i="2" s="1"/>
  <c r="H81" i="6"/>
  <c r="I81" i="6" s="1"/>
  <c r="C81" i="2" s="1"/>
  <c r="I80" i="6"/>
  <c r="C80" i="2" s="1"/>
  <c r="I79" i="6"/>
  <c r="C79" i="2" s="1"/>
  <c r="I78" i="6"/>
  <c r="C78" i="2" s="1"/>
  <c r="H77" i="6"/>
  <c r="I77" i="6" s="1"/>
  <c r="C77" i="2" s="1"/>
  <c r="I76" i="6"/>
  <c r="C76" i="2" s="1"/>
  <c r="H75" i="6"/>
  <c r="I75" i="6" s="1"/>
  <c r="C75" i="2" s="1"/>
  <c r="H74" i="6"/>
  <c r="I74" i="6" s="1"/>
  <c r="C74" i="2" s="1"/>
  <c r="H73" i="6"/>
  <c r="I73" i="6" s="1"/>
  <c r="C73" i="2" s="1"/>
  <c r="H72" i="6"/>
  <c r="I72" i="6" s="1"/>
  <c r="C72" i="2" s="1"/>
  <c r="H71" i="6"/>
  <c r="I71" i="6" s="1"/>
  <c r="C71" i="2" s="1"/>
  <c r="H70" i="6"/>
  <c r="I70" i="6" s="1"/>
  <c r="C70" i="2" s="1"/>
  <c r="H69" i="6"/>
  <c r="I69" i="6" s="1"/>
  <c r="C69" i="2" s="1"/>
  <c r="H68" i="6"/>
  <c r="I68" i="6" s="1"/>
  <c r="C68" i="2" s="1"/>
  <c r="H67" i="6"/>
  <c r="I67" i="6" s="1"/>
  <c r="C67" i="2" s="1"/>
  <c r="H66" i="6"/>
  <c r="I66" i="6" s="1"/>
  <c r="C66" i="2" s="1"/>
  <c r="H65" i="6"/>
  <c r="I65" i="6" s="1"/>
  <c r="C65" i="2" s="1"/>
  <c r="H64" i="6"/>
  <c r="I64" i="6" s="1"/>
  <c r="C64" i="2" s="1"/>
  <c r="H63" i="6"/>
  <c r="I63" i="6" s="1"/>
  <c r="C63" i="2" s="1"/>
  <c r="H62" i="6"/>
  <c r="I62" i="6" s="1"/>
  <c r="C62" i="2" s="1"/>
  <c r="H61" i="6"/>
  <c r="I61" i="6" s="1"/>
  <c r="C61" i="2" s="1"/>
  <c r="H60" i="6"/>
  <c r="I60" i="6" s="1"/>
  <c r="C60" i="2" s="1"/>
  <c r="H59" i="6"/>
  <c r="I59" i="6" s="1"/>
  <c r="C59" i="2" s="1"/>
  <c r="H58" i="6"/>
  <c r="I58" i="6" s="1"/>
  <c r="C58" i="2" s="1"/>
  <c r="H57" i="6"/>
  <c r="I57" i="6" s="1"/>
  <c r="C57" i="2" s="1"/>
  <c r="H56" i="6"/>
  <c r="I56" i="6" s="1"/>
  <c r="C56" i="2" s="1"/>
  <c r="H55" i="6"/>
  <c r="I55" i="6" s="1"/>
  <c r="C55" i="2" s="1"/>
  <c r="I54" i="6"/>
  <c r="C54" i="2" s="1"/>
  <c r="H53" i="6"/>
  <c r="I53" i="6" s="1"/>
  <c r="C53" i="2" s="1"/>
  <c r="H52" i="6"/>
  <c r="I52" i="6" s="1"/>
  <c r="C52" i="2" s="1"/>
  <c r="H51" i="6"/>
  <c r="I51" i="6" s="1"/>
  <c r="C51" i="2" s="1"/>
  <c r="H50" i="6"/>
  <c r="I50" i="6" s="1"/>
  <c r="C50" i="2" s="1"/>
  <c r="H49" i="6"/>
  <c r="I49" i="6" s="1"/>
  <c r="C49" i="2" s="1"/>
  <c r="H48" i="6"/>
  <c r="I48" i="6" s="1"/>
  <c r="C48" i="2" s="1"/>
  <c r="H47" i="6"/>
  <c r="I47" i="6" s="1"/>
  <c r="C47" i="2" s="1"/>
  <c r="H46" i="6"/>
  <c r="I46" i="6" s="1"/>
  <c r="C46" i="2" s="1"/>
  <c r="H45" i="6"/>
  <c r="I45" i="6" s="1"/>
  <c r="C45" i="2" s="1"/>
  <c r="H44" i="6"/>
  <c r="I44" i="6" s="1"/>
  <c r="C44" i="2" s="1"/>
  <c r="H43" i="6"/>
  <c r="I43" i="6" s="1"/>
  <c r="C43" i="2" s="1"/>
  <c r="H42" i="6"/>
  <c r="I42" i="6" s="1"/>
  <c r="C42" i="2" s="1"/>
  <c r="H41" i="6"/>
  <c r="I41" i="6" s="1"/>
  <c r="C41" i="2" s="1"/>
  <c r="H40" i="6"/>
  <c r="I40" i="6" s="1"/>
  <c r="C40" i="2" s="1"/>
  <c r="H39" i="6"/>
  <c r="I39" i="6" s="1"/>
  <c r="C39" i="2" s="1"/>
  <c r="H38" i="6"/>
  <c r="I38" i="6" s="1"/>
  <c r="C38" i="2" s="1"/>
  <c r="H37" i="6"/>
  <c r="I37" i="6" s="1"/>
  <c r="C37" i="2" s="1"/>
  <c r="H36" i="6"/>
  <c r="I36" i="6" s="1"/>
  <c r="C36" i="2" s="1"/>
  <c r="H35" i="6"/>
  <c r="I35" i="6" s="1"/>
  <c r="C35" i="2" s="1"/>
  <c r="H34" i="6"/>
  <c r="I34" i="6" s="1"/>
  <c r="C34" i="2" s="1"/>
  <c r="H33" i="6"/>
  <c r="I33" i="6" s="1"/>
  <c r="C33" i="2" s="1"/>
  <c r="H32" i="6"/>
  <c r="I32" i="6" s="1"/>
  <c r="C32" i="2" s="1"/>
  <c r="H31" i="6"/>
  <c r="I31" i="6" s="1"/>
  <c r="C31" i="2" s="1"/>
  <c r="H30" i="6"/>
  <c r="I30" i="6" s="1"/>
  <c r="C30" i="2" s="1"/>
  <c r="H29" i="6"/>
  <c r="I29" i="6" s="1"/>
  <c r="C29" i="2" s="1"/>
  <c r="H28" i="6"/>
  <c r="I28" i="6" s="1"/>
  <c r="C28" i="2" s="1"/>
  <c r="H27" i="6"/>
  <c r="I27" i="6" s="1"/>
  <c r="C27" i="2" s="1"/>
  <c r="H26" i="6"/>
  <c r="I26" i="6" s="1"/>
  <c r="C26" i="2" s="1"/>
  <c r="H25" i="6"/>
  <c r="I25" i="6" s="1"/>
  <c r="C25" i="2" s="1"/>
  <c r="H24" i="6"/>
  <c r="I24" i="6" s="1"/>
  <c r="C24" i="2" s="1"/>
  <c r="I23" i="6"/>
  <c r="C23" i="2" s="1"/>
  <c r="H22" i="6"/>
  <c r="I22" i="6" s="1"/>
  <c r="C22" i="2" s="1"/>
  <c r="H21" i="6"/>
  <c r="I21" i="6" s="1"/>
  <c r="C21" i="2" s="1"/>
  <c r="H20" i="6"/>
  <c r="I20" i="6" s="1"/>
  <c r="C20" i="2" s="1"/>
  <c r="H19" i="6"/>
  <c r="I19" i="6" s="1"/>
  <c r="C19" i="2" s="1"/>
  <c r="H18" i="6"/>
  <c r="I18" i="6" s="1"/>
  <c r="C18" i="2" s="1"/>
  <c r="H17" i="6"/>
  <c r="I17" i="6" s="1"/>
  <c r="C17" i="2" s="1"/>
  <c r="H16" i="6"/>
  <c r="I16" i="6" s="1"/>
  <c r="C16" i="2" s="1"/>
  <c r="H15" i="6"/>
  <c r="I15" i="6" s="1"/>
  <c r="C15" i="2" s="1"/>
  <c r="H14" i="6"/>
  <c r="I14" i="6" s="1"/>
  <c r="C14" i="2" s="1"/>
  <c r="H13" i="6"/>
  <c r="I13" i="6" s="1"/>
  <c r="C13" i="2" s="1"/>
  <c r="H12" i="6"/>
  <c r="I12" i="6" s="1"/>
  <c r="C12" i="2" s="1"/>
  <c r="H11" i="6"/>
  <c r="I11" i="6" s="1"/>
  <c r="C11" i="2" s="1"/>
  <c r="H10" i="6"/>
  <c r="I10" i="6" s="1"/>
  <c r="C10" i="2" s="1"/>
  <c r="H9" i="6"/>
  <c r="I9" i="6" s="1"/>
  <c r="C9" i="2" s="1"/>
  <c r="H8" i="6"/>
  <c r="I8" i="6" s="1"/>
  <c r="C8" i="2" s="1"/>
  <c r="H7" i="6"/>
  <c r="I7" i="6" s="1"/>
  <c r="C7" i="2" s="1"/>
  <c r="H6" i="6"/>
  <c r="I6" i="6" s="1"/>
  <c r="C6" i="2" s="1"/>
  <c r="H5" i="6"/>
  <c r="I5" i="6" s="1"/>
  <c r="C5" i="2" s="1"/>
  <c r="H4" i="6"/>
  <c r="H3" i="6"/>
  <c r="X200" i="8" l="1"/>
  <c r="H237" i="6"/>
  <c r="E9" i="7"/>
  <c r="D211" i="2" s="1"/>
  <c r="E211" i="2" s="1"/>
  <c r="W127" i="8"/>
  <c r="W135" i="8"/>
  <c r="W191" i="8"/>
  <c r="W203" i="8"/>
  <c r="W211" i="8"/>
  <c r="W227" i="8"/>
  <c r="X12" i="8"/>
  <c r="X16" i="8"/>
  <c r="X24" i="8"/>
  <c r="X28" i="8"/>
  <c r="X36" i="8"/>
  <c r="X40" i="8"/>
  <c r="X44" i="8"/>
  <c r="X48" i="8"/>
  <c r="X52" i="8"/>
  <c r="X60" i="8"/>
  <c r="X72" i="8"/>
  <c r="X80" i="8"/>
  <c r="X92" i="8"/>
  <c r="X96" i="8"/>
  <c r="X100" i="8"/>
  <c r="X104" i="8"/>
  <c r="X108" i="8"/>
  <c r="X112" i="8"/>
  <c r="X116" i="8"/>
  <c r="X120" i="8"/>
  <c r="W219" i="8"/>
  <c r="V241" i="8"/>
  <c r="V248" i="8" s="1"/>
  <c r="X54" i="8"/>
  <c r="V237" i="8"/>
  <c r="V245" i="8" s="1"/>
  <c r="V239" i="8"/>
  <c r="X86" i="8"/>
  <c r="U239" i="8"/>
  <c r="U237" i="8"/>
  <c r="U245" i="8" s="1"/>
  <c r="X147" i="8"/>
  <c r="X151" i="8"/>
  <c r="X155" i="8"/>
  <c r="X159" i="8"/>
  <c r="X163" i="8"/>
  <c r="X167" i="8"/>
  <c r="X171" i="8"/>
  <c r="X175" i="8"/>
  <c r="U238" i="8"/>
  <c r="U246" i="8" s="1"/>
  <c r="V238" i="8"/>
  <c r="V246" i="8" s="1"/>
  <c r="X5" i="8"/>
  <c r="X21" i="8"/>
  <c r="X41" i="8"/>
  <c r="X53" i="8"/>
  <c r="X57" i="8"/>
  <c r="X65" i="8"/>
  <c r="X85" i="8"/>
  <c r="X89" i="8"/>
  <c r="X93" i="8"/>
  <c r="X97" i="8"/>
  <c r="X101" i="8"/>
  <c r="X105" i="8"/>
  <c r="X109" i="8"/>
  <c r="X113" i="8"/>
  <c r="X117" i="8"/>
  <c r="X121" i="8"/>
  <c r="X125" i="8"/>
  <c r="X129" i="8"/>
  <c r="X133" i="8"/>
  <c r="X137" i="8"/>
  <c r="X141" i="8"/>
  <c r="X145" i="8"/>
  <c r="X149" i="8"/>
  <c r="X153" i="8"/>
  <c r="X157" i="8"/>
  <c r="X161" i="8"/>
  <c r="X165" i="8"/>
  <c r="X169" i="8"/>
  <c r="X173" i="8"/>
  <c r="X177" i="8"/>
  <c r="X181" i="8"/>
  <c r="X185" i="8"/>
  <c r="X189" i="8"/>
  <c r="X193" i="8"/>
  <c r="X197" i="8"/>
  <c r="X201" i="8"/>
  <c r="X205" i="8"/>
  <c r="X209" i="8"/>
  <c r="U241" i="8"/>
  <c r="U248" i="8" s="1"/>
  <c r="X217" i="8"/>
  <c r="H239" i="6"/>
  <c r="H238" i="6"/>
  <c r="D71" i="2"/>
  <c r="E71" i="2" s="1"/>
  <c r="D65" i="2"/>
  <c r="E65" i="2" s="1"/>
  <c r="X8" i="8"/>
  <c r="Q238" i="8"/>
  <c r="Q240" i="8"/>
  <c r="H240" i="8"/>
  <c r="N238" i="8"/>
  <c r="N233" i="8"/>
  <c r="X3" i="8"/>
  <c r="X15" i="8"/>
  <c r="X35" i="8"/>
  <c r="X47" i="8"/>
  <c r="X59" i="8"/>
  <c r="X71" i="8"/>
  <c r="X79" i="8"/>
  <c r="X87" i="8"/>
  <c r="X91" i="8"/>
  <c r="X95" i="8"/>
  <c r="X99" i="8"/>
  <c r="X103" i="8"/>
  <c r="X107" i="8"/>
  <c r="X111" i="8"/>
  <c r="X115" i="8"/>
  <c r="X119" i="8"/>
  <c r="X123" i="8"/>
  <c r="X127" i="8"/>
  <c r="X131" i="8"/>
  <c r="X135" i="8"/>
  <c r="X139" i="8"/>
  <c r="X143" i="8"/>
  <c r="W103" i="8"/>
  <c r="W147" i="8"/>
  <c r="X179" i="8"/>
  <c r="X183" i="8"/>
  <c r="X187" i="8"/>
  <c r="X191" i="8"/>
  <c r="X195" i="8"/>
  <c r="X199" i="8"/>
  <c r="X203" i="8"/>
  <c r="X207" i="8"/>
  <c r="X227" i="8"/>
  <c r="W197" i="8"/>
  <c r="C243" i="6"/>
  <c r="E243" i="6"/>
  <c r="I243" i="2"/>
  <c r="E237" i="8"/>
  <c r="E238" i="8"/>
  <c r="H240" i="6"/>
  <c r="I210" i="6"/>
  <c r="I86" i="6"/>
  <c r="C213" i="2"/>
  <c r="I241" i="6"/>
  <c r="I4" i="6"/>
  <c r="F243" i="6"/>
  <c r="G243" i="6"/>
  <c r="N240" i="8"/>
  <c r="N239" i="8"/>
  <c r="I3" i="6"/>
  <c r="K238" i="8"/>
  <c r="W142" i="8"/>
  <c r="W186" i="8"/>
  <c r="W206" i="8"/>
  <c r="W226" i="8"/>
  <c r="K237" i="8"/>
  <c r="W178" i="8"/>
  <c r="W94" i="8"/>
  <c r="W122" i="8"/>
  <c r="W167" i="8"/>
  <c r="W187" i="8"/>
  <c r="E240" i="8"/>
  <c r="W22" i="8"/>
  <c r="W46" i="8"/>
  <c r="W62" i="8"/>
  <c r="W106" i="8"/>
  <c r="W134" i="8"/>
  <c r="D210" i="2"/>
  <c r="D229" i="2"/>
  <c r="E229" i="2" s="1"/>
  <c r="D221" i="2"/>
  <c r="E221" i="2" s="1"/>
  <c r="D213" i="2"/>
  <c r="D228" i="2"/>
  <c r="E228" i="2" s="1"/>
  <c r="D220" i="2"/>
  <c r="E220" i="2" s="1"/>
  <c r="D227" i="2"/>
  <c r="E227" i="2" s="1"/>
  <c r="D219" i="2"/>
  <c r="E219" i="2" s="1"/>
  <c r="D217" i="2"/>
  <c r="E217" i="2" s="1"/>
  <c r="D226" i="2"/>
  <c r="E226" i="2" s="1"/>
  <c r="D218" i="2"/>
  <c r="E218" i="2" s="1"/>
  <c r="D225" i="2"/>
  <c r="E225" i="2" s="1"/>
  <c r="D224" i="2"/>
  <c r="E224" i="2" s="1"/>
  <c r="D216" i="2"/>
  <c r="E216" i="2" s="1"/>
  <c r="D230" i="2"/>
  <c r="E230" i="2" s="1"/>
  <c r="D214" i="2"/>
  <c r="E214" i="2" s="1"/>
  <c r="D231" i="2"/>
  <c r="E231" i="2" s="1"/>
  <c r="D223" i="2"/>
  <c r="E223" i="2" s="1"/>
  <c r="D215" i="2"/>
  <c r="E215" i="2" s="1"/>
  <c r="D222" i="2"/>
  <c r="E222" i="2" s="1"/>
  <c r="D52" i="2"/>
  <c r="E52" i="2" s="1"/>
  <c r="D28" i="2"/>
  <c r="E28" i="2" s="1"/>
  <c r="D9" i="2"/>
  <c r="E9" i="2" s="1"/>
  <c r="D69" i="2"/>
  <c r="E69" i="2" s="1"/>
  <c r="D50" i="2"/>
  <c r="E50" i="2" s="1"/>
  <c r="D27" i="2"/>
  <c r="E27" i="2" s="1"/>
  <c r="D63" i="2"/>
  <c r="E63" i="2" s="1"/>
  <c r="D48" i="2"/>
  <c r="E48" i="2" s="1"/>
  <c r="D17" i="2"/>
  <c r="E17" i="2" s="1"/>
  <c r="D42" i="2"/>
  <c r="E42" i="2" s="1"/>
  <c r="D80" i="2"/>
  <c r="E80" i="2" s="1"/>
  <c r="D64" i="2"/>
  <c r="E64" i="2" s="1"/>
  <c r="D47" i="2"/>
  <c r="E47" i="2" s="1"/>
  <c r="D10" i="2"/>
  <c r="E10" i="2" s="1"/>
  <c r="D4" i="2"/>
  <c r="D79" i="2"/>
  <c r="E79" i="2" s="1"/>
  <c r="D78" i="2"/>
  <c r="E78" i="2" s="1"/>
  <c r="D62" i="2"/>
  <c r="E62" i="2" s="1"/>
  <c r="D40" i="2"/>
  <c r="E40" i="2" s="1"/>
  <c r="D8" i="2"/>
  <c r="E8" i="2" s="1"/>
  <c r="D76" i="2"/>
  <c r="E76" i="2" s="1"/>
  <c r="D31" i="2"/>
  <c r="E31" i="2" s="1"/>
  <c r="D77" i="2"/>
  <c r="E77" i="2" s="1"/>
  <c r="D56" i="2"/>
  <c r="E56" i="2" s="1"/>
  <c r="D33" i="2"/>
  <c r="E33" i="2" s="1"/>
  <c r="D7" i="2"/>
  <c r="E7" i="2" s="1"/>
  <c r="D53" i="2"/>
  <c r="E53" i="2" s="1"/>
  <c r="D84" i="2"/>
  <c r="E84" i="2" s="1"/>
  <c r="D70" i="2"/>
  <c r="E70" i="2" s="1"/>
  <c r="D57" i="2"/>
  <c r="E57" i="2" s="1"/>
  <c r="D43" i="2"/>
  <c r="E43" i="2" s="1"/>
  <c r="D32" i="2"/>
  <c r="E32" i="2" s="1"/>
  <c r="D21" i="2"/>
  <c r="E21" i="2" s="1"/>
  <c r="D12" i="2"/>
  <c r="E12" i="2" s="1"/>
  <c r="D25" i="2"/>
  <c r="E25" i="2" s="1"/>
  <c r="D5" i="2"/>
  <c r="E5" i="2" s="1"/>
  <c r="D83" i="2"/>
  <c r="E83" i="2" s="1"/>
  <c r="D68" i="2"/>
  <c r="E68" i="2" s="1"/>
  <c r="D55" i="2"/>
  <c r="E55" i="2" s="1"/>
  <c r="D41" i="2"/>
  <c r="E41" i="2" s="1"/>
  <c r="D30" i="2"/>
  <c r="E30" i="2" s="1"/>
  <c r="D20" i="2"/>
  <c r="E20" i="2" s="1"/>
  <c r="D11" i="2"/>
  <c r="E11" i="2" s="1"/>
  <c r="D61" i="2"/>
  <c r="E61" i="2" s="1"/>
  <c r="D16" i="2"/>
  <c r="E16" i="2" s="1"/>
  <c r="D82" i="2"/>
  <c r="E82" i="2" s="1"/>
  <c r="D67" i="2"/>
  <c r="E67" i="2" s="1"/>
  <c r="D54" i="2"/>
  <c r="E54" i="2" s="1"/>
  <c r="D39" i="2"/>
  <c r="E39" i="2" s="1"/>
  <c r="D29" i="2"/>
  <c r="E29" i="2" s="1"/>
  <c r="D19" i="2"/>
  <c r="E19" i="2" s="1"/>
  <c r="D6" i="2"/>
  <c r="E6" i="2" s="1"/>
  <c r="D49" i="2"/>
  <c r="E49" i="2" s="1"/>
  <c r="D81" i="2"/>
  <c r="E81" i="2" s="1"/>
  <c r="D66" i="2"/>
  <c r="E66" i="2" s="1"/>
  <c r="D51" i="2"/>
  <c r="E51" i="2" s="1"/>
  <c r="D38" i="2"/>
  <c r="E38" i="2" s="1"/>
  <c r="D26" i="2"/>
  <c r="E26" i="2" s="1"/>
  <c r="D18" i="2"/>
  <c r="E18" i="2" s="1"/>
  <c r="D75" i="2"/>
  <c r="E75" i="2" s="1"/>
  <c r="D37" i="2"/>
  <c r="E37" i="2" s="1"/>
  <c r="D74" i="2"/>
  <c r="E74" i="2" s="1"/>
  <c r="D60" i="2"/>
  <c r="E60" i="2" s="1"/>
  <c r="D46" i="2"/>
  <c r="E46" i="2" s="1"/>
  <c r="D36" i="2"/>
  <c r="E36" i="2" s="1"/>
  <c r="D24" i="2"/>
  <c r="E24" i="2" s="1"/>
  <c r="D15" i="2"/>
  <c r="E15" i="2" s="1"/>
  <c r="D3" i="2"/>
  <c r="D85" i="2"/>
  <c r="E85" i="2" s="1"/>
  <c r="D58" i="2"/>
  <c r="E58" i="2" s="1"/>
  <c r="D44" i="2"/>
  <c r="E44" i="2" s="1"/>
  <c r="D22" i="2"/>
  <c r="E22" i="2" s="1"/>
  <c r="D73" i="2"/>
  <c r="E73" i="2" s="1"/>
  <c r="D59" i="2"/>
  <c r="E59" i="2" s="1"/>
  <c r="D45" i="2"/>
  <c r="E45" i="2" s="1"/>
  <c r="D35" i="2"/>
  <c r="E35" i="2" s="1"/>
  <c r="D23" i="2"/>
  <c r="E23" i="2" s="1"/>
  <c r="D14" i="2"/>
  <c r="E14" i="2" s="1"/>
  <c r="D72" i="2"/>
  <c r="E72" i="2" s="1"/>
  <c r="D34" i="2"/>
  <c r="E34" i="2" s="1"/>
  <c r="D13" i="2"/>
  <c r="E13" i="2" s="1"/>
  <c r="D91" i="2"/>
  <c r="E91" i="2" s="1"/>
  <c r="D99" i="2"/>
  <c r="E99" i="2" s="1"/>
  <c r="D107" i="2"/>
  <c r="E107" i="2" s="1"/>
  <c r="D115" i="2"/>
  <c r="E115" i="2" s="1"/>
  <c r="D123" i="2"/>
  <c r="E123" i="2" s="1"/>
  <c r="D131" i="2"/>
  <c r="E131" i="2" s="1"/>
  <c r="D139" i="2"/>
  <c r="E139" i="2" s="1"/>
  <c r="D147" i="2"/>
  <c r="E147" i="2" s="1"/>
  <c r="D155" i="2"/>
  <c r="E155" i="2" s="1"/>
  <c r="D163" i="2"/>
  <c r="E163" i="2" s="1"/>
  <c r="D171" i="2"/>
  <c r="E171" i="2" s="1"/>
  <c r="D179" i="2"/>
  <c r="E179" i="2" s="1"/>
  <c r="D187" i="2"/>
  <c r="E187" i="2" s="1"/>
  <c r="D195" i="2"/>
  <c r="E195" i="2" s="1"/>
  <c r="D203" i="2"/>
  <c r="E203" i="2" s="1"/>
  <c r="D95" i="2"/>
  <c r="E95" i="2" s="1"/>
  <c r="D135" i="2"/>
  <c r="E135" i="2" s="1"/>
  <c r="D167" i="2"/>
  <c r="E167" i="2" s="1"/>
  <c r="D199" i="2"/>
  <c r="E199" i="2" s="1"/>
  <c r="D92" i="2"/>
  <c r="E92" i="2" s="1"/>
  <c r="D100" i="2"/>
  <c r="E100" i="2" s="1"/>
  <c r="D108" i="2"/>
  <c r="E108" i="2" s="1"/>
  <c r="D116" i="2"/>
  <c r="E116" i="2" s="1"/>
  <c r="D124" i="2"/>
  <c r="E124" i="2" s="1"/>
  <c r="D132" i="2"/>
  <c r="E132" i="2" s="1"/>
  <c r="D140" i="2"/>
  <c r="E140" i="2" s="1"/>
  <c r="D148" i="2"/>
  <c r="E148" i="2" s="1"/>
  <c r="D156" i="2"/>
  <c r="E156" i="2" s="1"/>
  <c r="D164" i="2"/>
  <c r="E164" i="2" s="1"/>
  <c r="D172" i="2"/>
  <c r="E172" i="2" s="1"/>
  <c r="D180" i="2"/>
  <c r="E180" i="2" s="1"/>
  <c r="D188" i="2"/>
  <c r="E188" i="2" s="1"/>
  <c r="D196" i="2"/>
  <c r="E196" i="2" s="1"/>
  <c r="D204" i="2"/>
  <c r="E204" i="2" s="1"/>
  <c r="D87" i="2"/>
  <c r="E87" i="2" s="1"/>
  <c r="D119" i="2"/>
  <c r="E119" i="2" s="1"/>
  <c r="D151" i="2"/>
  <c r="E151" i="2" s="1"/>
  <c r="D183" i="2"/>
  <c r="E183" i="2" s="1"/>
  <c r="D207" i="2"/>
  <c r="E207" i="2" s="1"/>
  <c r="D93" i="2"/>
  <c r="E93" i="2" s="1"/>
  <c r="D101" i="2"/>
  <c r="E101" i="2" s="1"/>
  <c r="D109" i="2"/>
  <c r="E109" i="2" s="1"/>
  <c r="D117" i="2"/>
  <c r="E117" i="2" s="1"/>
  <c r="D125" i="2"/>
  <c r="E125" i="2" s="1"/>
  <c r="D133" i="2"/>
  <c r="E133" i="2" s="1"/>
  <c r="D141" i="2"/>
  <c r="E141" i="2" s="1"/>
  <c r="D149" i="2"/>
  <c r="E149" i="2" s="1"/>
  <c r="D157" i="2"/>
  <c r="E157" i="2" s="1"/>
  <c r="D165" i="2"/>
  <c r="E165" i="2" s="1"/>
  <c r="D173" i="2"/>
  <c r="E173" i="2" s="1"/>
  <c r="D181" i="2"/>
  <c r="E181" i="2" s="1"/>
  <c r="D189" i="2"/>
  <c r="E189" i="2" s="1"/>
  <c r="D197" i="2"/>
  <c r="E197" i="2" s="1"/>
  <c r="D205" i="2"/>
  <c r="E205" i="2" s="1"/>
  <c r="D111" i="2"/>
  <c r="E111" i="2" s="1"/>
  <c r="D143" i="2"/>
  <c r="E143" i="2" s="1"/>
  <c r="D175" i="2"/>
  <c r="E175" i="2" s="1"/>
  <c r="D94" i="2"/>
  <c r="E94" i="2" s="1"/>
  <c r="D102" i="2"/>
  <c r="E102" i="2" s="1"/>
  <c r="D110" i="2"/>
  <c r="E110" i="2" s="1"/>
  <c r="D118" i="2"/>
  <c r="E118" i="2" s="1"/>
  <c r="D126" i="2"/>
  <c r="E126" i="2" s="1"/>
  <c r="D134" i="2"/>
  <c r="E134" i="2" s="1"/>
  <c r="D142" i="2"/>
  <c r="E142" i="2" s="1"/>
  <c r="D150" i="2"/>
  <c r="E150" i="2" s="1"/>
  <c r="D158" i="2"/>
  <c r="E158" i="2" s="1"/>
  <c r="D166" i="2"/>
  <c r="E166" i="2" s="1"/>
  <c r="D174" i="2"/>
  <c r="E174" i="2" s="1"/>
  <c r="D182" i="2"/>
  <c r="E182" i="2" s="1"/>
  <c r="D190" i="2"/>
  <c r="E190" i="2" s="1"/>
  <c r="D198" i="2"/>
  <c r="E198" i="2" s="1"/>
  <c r="D206" i="2"/>
  <c r="E206" i="2" s="1"/>
  <c r="D103" i="2"/>
  <c r="E103" i="2" s="1"/>
  <c r="D127" i="2"/>
  <c r="E127" i="2" s="1"/>
  <c r="D159" i="2"/>
  <c r="E159" i="2" s="1"/>
  <c r="D191" i="2"/>
  <c r="E191" i="2" s="1"/>
  <c r="D88" i="2"/>
  <c r="E88" i="2" s="1"/>
  <c r="D96" i="2"/>
  <c r="E96" i="2" s="1"/>
  <c r="D104" i="2"/>
  <c r="E104" i="2" s="1"/>
  <c r="D112" i="2"/>
  <c r="E112" i="2" s="1"/>
  <c r="D120" i="2"/>
  <c r="E120" i="2" s="1"/>
  <c r="D128" i="2"/>
  <c r="E128" i="2" s="1"/>
  <c r="D136" i="2"/>
  <c r="E136" i="2" s="1"/>
  <c r="D144" i="2"/>
  <c r="E144" i="2" s="1"/>
  <c r="D152" i="2"/>
  <c r="E152" i="2" s="1"/>
  <c r="D160" i="2"/>
  <c r="E160" i="2" s="1"/>
  <c r="D168" i="2"/>
  <c r="E168" i="2" s="1"/>
  <c r="D176" i="2"/>
  <c r="E176" i="2" s="1"/>
  <c r="D184" i="2"/>
  <c r="E184" i="2" s="1"/>
  <c r="D192" i="2"/>
  <c r="E192" i="2" s="1"/>
  <c r="D200" i="2"/>
  <c r="E200" i="2" s="1"/>
  <c r="D208" i="2"/>
  <c r="E208" i="2" s="1"/>
  <c r="D98" i="2"/>
  <c r="E98" i="2" s="1"/>
  <c r="D114" i="2"/>
  <c r="E114" i="2" s="1"/>
  <c r="D138" i="2"/>
  <c r="E138" i="2" s="1"/>
  <c r="D154" i="2"/>
  <c r="E154" i="2" s="1"/>
  <c r="D170" i="2"/>
  <c r="E170" i="2" s="1"/>
  <c r="D186" i="2"/>
  <c r="E186" i="2" s="1"/>
  <c r="D89" i="2"/>
  <c r="E89" i="2" s="1"/>
  <c r="D97" i="2"/>
  <c r="E97" i="2" s="1"/>
  <c r="D105" i="2"/>
  <c r="E105" i="2" s="1"/>
  <c r="D113" i="2"/>
  <c r="E113" i="2" s="1"/>
  <c r="D121" i="2"/>
  <c r="E121" i="2" s="1"/>
  <c r="D129" i="2"/>
  <c r="E129" i="2" s="1"/>
  <c r="D137" i="2"/>
  <c r="E137" i="2" s="1"/>
  <c r="D145" i="2"/>
  <c r="E145" i="2" s="1"/>
  <c r="D153" i="2"/>
  <c r="E153" i="2" s="1"/>
  <c r="D161" i="2"/>
  <c r="E161" i="2" s="1"/>
  <c r="D169" i="2"/>
  <c r="E169" i="2" s="1"/>
  <c r="D177" i="2"/>
  <c r="E177" i="2" s="1"/>
  <c r="D185" i="2"/>
  <c r="E185" i="2" s="1"/>
  <c r="D193" i="2"/>
  <c r="E193" i="2" s="1"/>
  <c r="D201" i="2"/>
  <c r="E201" i="2" s="1"/>
  <c r="D209" i="2"/>
  <c r="E209" i="2" s="1"/>
  <c r="D90" i="2"/>
  <c r="E90" i="2" s="1"/>
  <c r="D106" i="2"/>
  <c r="E106" i="2" s="1"/>
  <c r="D122" i="2"/>
  <c r="E122" i="2" s="1"/>
  <c r="D130" i="2"/>
  <c r="E130" i="2" s="1"/>
  <c r="D146" i="2"/>
  <c r="E146" i="2" s="1"/>
  <c r="D162" i="2"/>
  <c r="E162" i="2" s="1"/>
  <c r="D178" i="2"/>
  <c r="E178" i="2" s="1"/>
  <c r="D194" i="2"/>
  <c r="E194" i="2" s="1"/>
  <c r="D86" i="2"/>
  <c r="D202" i="2"/>
  <c r="E202" i="2" s="1"/>
  <c r="E239" i="8"/>
  <c r="H239" i="8"/>
  <c r="Q237" i="8"/>
  <c r="K233" i="8"/>
  <c r="W41" i="8"/>
  <c r="W129" i="8"/>
  <c r="T240" i="8"/>
  <c r="W6" i="8"/>
  <c r="W10" i="8"/>
  <c r="W26" i="8"/>
  <c r="W38" i="8"/>
  <c r="W54" i="8"/>
  <c r="W58" i="8"/>
  <c r="W66" i="8"/>
  <c r="W78" i="8"/>
  <c r="W82" i="8"/>
  <c r="W90" i="8"/>
  <c r="W98" i="8"/>
  <c r="W114" i="8"/>
  <c r="W130" i="8"/>
  <c r="W150" i="8"/>
  <c r="W158" i="8"/>
  <c r="W162" i="8"/>
  <c r="W170" i="8"/>
  <c r="W194" i="8"/>
  <c r="W198" i="8"/>
  <c r="W202" i="8"/>
  <c r="W210" i="8"/>
  <c r="W214" i="8"/>
  <c r="W218" i="8"/>
  <c r="W222" i="8"/>
  <c r="W230" i="8"/>
  <c r="H237" i="8"/>
  <c r="K239" i="8"/>
  <c r="N237" i="8"/>
  <c r="Q239" i="8"/>
  <c r="T237" i="8"/>
  <c r="W115" i="8"/>
  <c r="H238" i="8"/>
  <c r="K240" i="8"/>
  <c r="T238" i="8"/>
  <c r="C243" i="9"/>
  <c r="S243" i="8"/>
  <c r="R243" i="8"/>
  <c r="Q233" i="8"/>
  <c r="T239" i="8"/>
  <c r="W99" i="8"/>
  <c r="W111" i="8"/>
  <c r="W119" i="8"/>
  <c r="W123" i="8"/>
  <c r="W139" i="8"/>
  <c r="W143" i="8"/>
  <c r="W151" i="8"/>
  <c r="W155" i="8"/>
  <c r="W159" i="8"/>
  <c r="W163" i="8"/>
  <c r="W171" i="8"/>
  <c r="W175" i="8"/>
  <c r="W179" i="8"/>
  <c r="W183" i="8"/>
  <c r="W195" i="8"/>
  <c r="W199" i="8"/>
  <c r="W207" i="8"/>
  <c r="W215" i="8"/>
  <c r="W223" i="8"/>
  <c r="W231" i="8"/>
  <c r="H233" i="8"/>
  <c r="W49" i="8"/>
  <c r="W97" i="8"/>
  <c r="W101" i="8"/>
  <c r="W133" i="8"/>
  <c r="W161" i="8"/>
  <c r="W165" i="8"/>
  <c r="W225" i="8"/>
  <c r="W229" i="8"/>
  <c r="W53" i="8"/>
  <c r="W61" i="8"/>
  <c r="W193" i="8"/>
  <c r="W14" i="8"/>
  <c r="W18" i="8"/>
  <c r="W30" i="8"/>
  <c r="W34" i="8"/>
  <c r="W42" i="8"/>
  <c r="W50" i="8"/>
  <c r="W70" i="8"/>
  <c r="W74" i="8"/>
  <c r="W86" i="8"/>
  <c r="W102" i="8"/>
  <c r="W110" i="8"/>
  <c r="W118" i="8"/>
  <c r="W126" i="8"/>
  <c r="W138" i="8"/>
  <c r="W146" i="8"/>
  <c r="W154" i="8"/>
  <c r="W166" i="8"/>
  <c r="W174" i="8"/>
  <c r="W182" i="8"/>
  <c r="W190" i="8"/>
  <c r="W43" i="8"/>
  <c r="W59" i="8"/>
  <c r="W83" i="8"/>
  <c r="W95" i="8"/>
  <c r="W107" i="8"/>
  <c r="W131" i="8"/>
  <c r="U240" i="8"/>
  <c r="U247" i="8" s="1"/>
  <c r="W5" i="8"/>
  <c r="W9" i="8"/>
  <c r="W13" i="8"/>
  <c r="W17" i="8"/>
  <c r="W21" i="8"/>
  <c r="W25" i="8"/>
  <c r="W29" i="8"/>
  <c r="W33" i="8"/>
  <c r="W37" i="8"/>
  <c r="W45" i="8"/>
  <c r="W57" i="8"/>
  <c r="W65" i="8"/>
  <c r="W69" i="8"/>
  <c r="W73" i="8"/>
  <c r="W77" i="8"/>
  <c r="W81" i="8"/>
  <c r="W85" i="8"/>
  <c r="W89" i="8"/>
  <c r="W93" i="8"/>
  <c r="W105" i="8"/>
  <c r="W109" i="8"/>
  <c r="W113" i="8"/>
  <c r="W117" i="8"/>
  <c r="W121" i="8"/>
  <c r="W125" i="8"/>
  <c r="W137" i="8"/>
  <c r="W141" i="8"/>
  <c r="W145" i="8"/>
  <c r="W149" i="8"/>
  <c r="W153" i="8"/>
  <c r="W157" i="8"/>
  <c r="W169" i="8"/>
  <c r="W173" i="8"/>
  <c r="W177" i="8"/>
  <c r="W181" i="8"/>
  <c r="W185" i="8"/>
  <c r="W189" i="8"/>
  <c r="W201" i="8"/>
  <c r="W205" i="8"/>
  <c r="W209" i="8"/>
  <c r="W213" i="8"/>
  <c r="W217" i="8"/>
  <c r="W221" i="8"/>
  <c r="W7" i="8"/>
  <c r="W11" i="8"/>
  <c r="W15" i="8"/>
  <c r="W19" i="8"/>
  <c r="W23" i="8"/>
  <c r="W27" i="8"/>
  <c r="W31" i="8"/>
  <c r="W35" i="8"/>
  <c r="W39" i="8"/>
  <c r="W47" i="8"/>
  <c r="W51" i="8"/>
  <c r="W55" i="8"/>
  <c r="W63" i="8"/>
  <c r="W67" i="8"/>
  <c r="W71" i="8"/>
  <c r="W75" i="8"/>
  <c r="W79" i="8"/>
  <c r="W87" i="8"/>
  <c r="W91" i="8"/>
  <c r="W4" i="8"/>
  <c r="W8" i="8"/>
  <c r="W12" i="8"/>
  <c r="W16" i="8"/>
  <c r="W20" i="8"/>
  <c r="W24" i="8"/>
  <c r="W28" i="8"/>
  <c r="W32" i="8"/>
  <c r="W36" i="8"/>
  <c r="W40" i="8"/>
  <c r="W44" i="8"/>
  <c r="W48" i="8"/>
  <c r="W52" i="8"/>
  <c r="W56" i="8"/>
  <c r="W60" i="8"/>
  <c r="W64" i="8"/>
  <c r="W68" i="8"/>
  <c r="W72" i="8"/>
  <c r="W76" i="8"/>
  <c r="W80" i="8"/>
  <c r="W84" i="8"/>
  <c r="W88" i="8"/>
  <c r="W92" i="8"/>
  <c r="W96" i="8"/>
  <c r="W100" i="8"/>
  <c r="W104" i="8"/>
  <c r="W108" i="8"/>
  <c r="W112" i="8"/>
  <c r="W116" i="8"/>
  <c r="W120" i="8"/>
  <c r="W124" i="8"/>
  <c r="W128" i="8"/>
  <c r="W132" i="8"/>
  <c r="W136" i="8"/>
  <c r="W140" i="8"/>
  <c r="W144" i="8"/>
  <c r="W148" i="8"/>
  <c r="W152" i="8"/>
  <c r="W156" i="8"/>
  <c r="W160" i="8"/>
  <c r="W164" i="8"/>
  <c r="W168" i="8"/>
  <c r="W172" i="8"/>
  <c r="W176" i="8"/>
  <c r="W180" i="8"/>
  <c r="W184" i="8"/>
  <c r="W188" i="8"/>
  <c r="W192" i="8"/>
  <c r="W196" i="8"/>
  <c r="W200" i="8"/>
  <c r="W204" i="8"/>
  <c r="W208" i="8"/>
  <c r="W212" i="8"/>
  <c r="W216" i="8"/>
  <c r="W220" i="8"/>
  <c r="W224" i="8"/>
  <c r="W228" i="8"/>
  <c r="T233" i="8"/>
  <c r="W3" i="8"/>
  <c r="E233" i="8"/>
  <c r="U233" i="8"/>
  <c r="P243" i="8"/>
  <c r="O243" i="8"/>
  <c r="M243" i="8"/>
  <c r="L243" i="8"/>
  <c r="I243" i="8"/>
  <c r="J243" i="8"/>
  <c r="D243" i="8"/>
  <c r="F243" i="8"/>
  <c r="G243" i="8"/>
  <c r="C243" i="8"/>
  <c r="V240" i="8"/>
  <c r="V247" i="8" s="1"/>
  <c r="H241" i="6"/>
  <c r="D243" i="6"/>
  <c r="H233" i="6"/>
  <c r="H243" i="6" l="1"/>
  <c r="E12" i="7"/>
  <c r="D212" i="2"/>
  <c r="E212" i="2" s="1"/>
  <c r="X248" i="8"/>
  <c r="W248" i="8"/>
  <c r="W245" i="8"/>
  <c r="X247" i="8"/>
  <c r="X245" i="8"/>
  <c r="W247" i="8"/>
  <c r="W241" i="8"/>
  <c r="X241" i="8"/>
  <c r="X239" i="8"/>
  <c r="X237" i="8"/>
  <c r="X240" i="8"/>
  <c r="E213" i="2"/>
  <c r="E241" i="2" s="1"/>
  <c r="C86" i="2"/>
  <c r="I239" i="6"/>
  <c r="C210" i="2"/>
  <c r="E210" i="2" s="1"/>
  <c r="I240" i="6"/>
  <c r="I238" i="6"/>
  <c r="C4" i="2"/>
  <c r="I237" i="6"/>
  <c r="C3" i="2"/>
  <c r="E243" i="8"/>
  <c r="W239" i="8"/>
  <c r="W240" i="8"/>
  <c r="W237" i="8"/>
  <c r="N243" i="8"/>
  <c r="K243" i="8"/>
  <c r="H243" i="8"/>
  <c r="Q243" i="8"/>
  <c r="T243" i="8"/>
  <c r="W233" i="8"/>
  <c r="V233" i="8"/>
  <c r="V243" i="8"/>
  <c r="F210" i="2" l="1"/>
  <c r="G210" i="2" s="1"/>
  <c r="K210" i="2" s="1"/>
  <c r="N210" i="2" s="1"/>
  <c r="F211" i="2"/>
  <c r="G211" i="2" s="1"/>
  <c r="K211" i="2" s="1"/>
  <c r="X223" i="8"/>
  <c r="X213" i="8"/>
  <c r="X221" i="8"/>
  <c r="F221" i="2" s="1"/>
  <c r="G221" i="2" s="1"/>
  <c r="K221" i="2" s="1"/>
  <c r="X215" i="8"/>
  <c r="F215" i="2" s="1"/>
  <c r="G215" i="2" s="1"/>
  <c r="K215" i="2" s="1"/>
  <c r="X218" i="8"/>
  <c r="F218" i="2" s="1"/>
  <c r="G218" i="2" s="1"/>
  <c r="K218" i="2" s="1"/>
  <c r="X219" i="8"/>
  <c r="F219" i="2" s="1"/>
  <c r="G219" i="2" s="1"/>
  <c r="K219" i="2" s="1"/>
  <c r="X228" i="8"/>
  <c r="F228" i="2" s="1"/>
  <c r="G228" i="2" s="1"/>
  <c r="K228" i="2" s="1"/>
  <c r="X222" i="8"/>
  <c r="F222" i="2" s="1"/>
  <c r="G222" i="2" s="1"/>
  <c r="K222" i="2" s="1"/>
  <c r="X214" i="8"/>
  <c r="X216" i="8"/>
  <c r="X231" i="8"/>
  <c r="F231" i="2" s="1"/>
  <c r="G231" i="2" s="1"/>
  <c r="K231" i="2" s="1"/>
  <c r="X229" i="8"/>
  <c r="F229" i="2" s="1"/>
  <c r="G229" i="2" s="1"/>
  <c r="K229" i="2" s="1"/>
  <c r="X220" i="8"/>
  <c r="F220" i="2" s="1"/>
  <c r="G220" i="2" s="1"/>
  <c r="X225" i="8"/>
  <c r="F225" i="2" s="1"/>
  <c r="G225" i="2" s="1"/>
  <c r="K225" i="2" s="1"/>
  <c r="X55" i="8"/>
  <c r="F55" i="2" s="1"/>
  <c r="G55" i="2" s="1"/>
  <c r="K55" i="2" s="1"/>
  <c r="X82" i="8"/>
  <c r="F82" i="2" s="1"/>
  <c r="G82" i="2" s="1"/>
  <c r="K82" i="2" s="1"/>
  <c r="X32" i="8"/>
  <c r="X6" i="8"/>
  <c r="X73" i="8"/>
  <c r="F73" i="2" s="1"/>
  <c r="G73" i="2" s="1"/>
  <c r="K73" i="2" s="1"/>
  <c r="X67" i="8"/>
  <c r="X18" i="8"/>
  <c r="X83" i="8"/>
  <c r="X81" i="8"/>
  <c r="F81" i="2" s="1"/>
  <c r="G81" i="2" s="1"/>
  <c r="K81" i="2" s="1"/>
  <c r="X29" i="8"/>
  <c r="X11" i="8"/>
  <c r="X68" i="8"/>
  <c r="X84" i="8"/>
  <c r="F84" i="2" s="1"/>
  <c r="G84" i="2" s="1"/>
  <c r="K84" i="2" s="1"/>
  <c r="X13" i="8"/>
  <c r="X75" i="8"/>
  <c r="F75" i="2" s="1"/>
  <c r="G75" i="2" s="1"/>
  <c r="K75" i="2" s="1"/>
  <c r="X25" i="8"/>
  <c r="F25" i="2" s="1"/>
  <c r="G25" i="2" s="1"/>
  <c r="K25" i="2" s="1"/>
  <c r="X22" i="8"/>
  <c r="F22" i="2" s="1"/>
  <c r="G22" i="2" s="1"/>
  <c r="K22" i="2" s="1"/>
  <c r="X20" i="8"/>
  <c r="F20" i="2" s="1"/>
  <c r="G20" i="2" s="1"/>
  <c r="K20" i="2" s="1"/>
  <c r="X19" i="8"/>
  <c r="X66" i="8"/>
  <c r="X43" i="8"/>
  <c r="F43" i="2" s="1"/>
  <c r="G43" i="2" s="1"/>
  <c r="K43" i="2" s="1"/>
  <c r="E4" i="2"/>
  <c r="E238" i="2" s="1"/>
  <c r="C238" i="2"/>
  <c r="E86" i="2"/>
  <c r="E239" i="2" s="1"/>
  <c r="C239" i="2"/>
  <c r="E3" i="2"/>
  <c r="E237" i="2" s="1"/>
  <c r="C237" i="2"/>
  <c r="X23" i="8"/>
  <c r="F23" i="2" s="1"/>
  <c r="G23" i="2" s="1"/>
  <c r="K23" i="2" s="1"/>
  <c r="X26" i="8"/>
  <c r="F26" i="2" s="1"/>
  <c r="G26" i="2" s="1"/>
  <c r="K26" i="2" s="1"/>
  <c r="X39" i="8"/>
  <c r="F39" i="2" s="1"/>
  <c r="G39" i="2" s="1"/>
  <c r="K39" i="2" s="1"/>
  <c r="X51" i="8"/>
  <c r="F51" i="2" s="1"/>
  <c r="G51" i="2" s="1"/>
  <c r="K51" i="2" s="1"/>
  <c r="F11" i="2"/>
  <c r="G11" i="2" s="1"/>
  <c r="K11" i="2" s="1"/>
  <c r="X37" i="8"/>
  <c r="F37" i="2" s="1"/>
  <c r="G37" i="2" s="1"/>
  <c r="K37" i="2" s="1"/>
  <c r="X49" i="8"/>
  <c r="F49" i="2" s="1"/>
  <c r="G49" i="2" s="1"/>
  <c r="K49" i="2" s="1"/>
  <c r="X45" i="8"/>
  <c r="F45" i="2" s="1"/>
  <c r="G45" i="2" s="1"/>
  <c r="K45" i="2" s="1"/>
  <c r="X61" i="8"/>
  <c r="F61" i="2" s="1"/>
  <c r="G61" i="2" s="1"/>
  <c r="W246" i="8"/>
  <c r="X246" i="8"/>
  <c r="F213" i="2"/>
  <c r="G213" i="2" s="1"/>
  <c r="K213" i="2" s="1"/>
  <c r="N213" i="2" s="1"/>
  <c r="F227" i="2"/>
  <c r="G227" i="2" s="1"/>
  <c r="K227" i="2" s="1"/>
  <c r="F226" i="2"/>
  <c r="G226" i="2" s="1"/>
  <c r="K226" i="2" s="1"/>
  <c r="F217" i="2"/>
  <c r="G217" i="2" s="1"/>
  <c r="K217" i="2" s="1"/>
  <c r="F224" i="2"/>
  <c r="G224" i="2" s="1"/>
  <c r="K224" i="2" s="1"/>
  <c r="F216" i="2"/>
  <c r="G216" i="2" s="1"/>
  <c r="K216" i="2" s="1"/>
  <c r="F230" i="2"/>
  <c r="G230" i="2" s="1"/>
  <c r="K230" i="2" s="1"/>
  <c r="F214" i="2"/>
  <c r="G214" i="2" s="1"/>
  <c r="K214" i="2" s="1"/>
  <c r="F223" i="2"/>
  <c r="G223" i="2" s="1"/>
  <c r="K223" i="2" s="1"/>
  <c r="F212" i="2"/>
  <c r="G212" i="2" s="1"/>
  <c r="K212" i="2" s="1"/>
  <c r="F93" i="2"/>
  <c r="G93" i="2" s="1"/>
  <c r="F101" i="2"/>
  <c r="G101" i="2" s="1"/>
  <c r="F109" i="2"/>
  <c r="G109" i="2" s="1"/>
  <c r="F117" i="2"/>
  <c r="G117" i="2" s="1"/>
  <c r="F125" i="2"/>
  <c r="G125" i="2" s="1"/>
  <c r="F133" i="2"/>
  <c r="G133" i="2" s="1"/>
  <c r="F141" i="2"/>
  <c r="G141" i="2" s="1"/>
  <c r="F149" i="2"/>
  <c r="G149" i="2" s="1"/>
  <c r="F157" i="2"/>
  <c r="G157" i="2" s="1"/>
  <c r="F165" i="2"/>
  <c r="G165" i="2" s="1"/>
  <c r="F173" i="2"/>
  <c r="G173" i="2" s="1"/>
  <c r="F181" i="2"/>
  <c r="G181" i="2" s="1"/>
  <c r="F189" i="2"/>
  <c r="G189" i="2" s="1"/>
  <c r="F197" i="2"/>
  <c r="G197" i="2" s="1"/>
  <c r="F205" i="2"/>
  <c r="G205" i="2" s="1"/>
  <c r="F99" i="2"/>
  <c r="G99" i="2" s="1"/>
  <c r="F147" i="2"/>
  <c r="G147" i="2" s="1"/>
  <c r="F179" i="2"/>
  <c r="G179" i="2" s="1"/>
  <c r="F94" i="2"/>
  <c r="G94" i="2" s="1"/>
  <c r="F102" i="2"/>
  <c r="G102" i="2" s="1"/>
  <c r="F110" i="2"/>
  <c r="G110" i="2" s="1"/>
  <c r="F118" i="2"/>
  <c r="G118" i="2" s="1"/>
  <c r="F126" i="2"/>
  <c r="G126" i="2" s="1"/>
  <c r="F134" i="2"/>
  <c r="G134" i="2" s="1"/>
  <c r="F142" i="2"/>
  <c r="G142" i="2" s="1"/>
  <c r="F150" i="2"/>
  <c r="G150" i="2" s="1"/>
  <c r="F158" i="2"/>
  <c r="G158" i="2" s="1"/>
  <c r="F166" i="2"/>
  <c r="G166" i="2" s="1"/>
  <c r="F174" i="2"/>
  <c r="G174" i="2" s="1"/>
  <c r="F182" i="2"/>
  <c r="G182" i="2" s="1"/>
  <c r="F190" i="2"/>
  <c r="G190" i="2" s="1"/>
  <c r="F198" i="2"/>
  <c r="G198" i="2" s="1"/>
  <c r="F206" i="2"/>
  <c r="G206" i="2" s="1"/>
  <c r="F115" i="2"/>
  <c r="G115" i="2" s="1"/>
  <c r="F195" i="2"/>
  <c r="G195" i="2" s="1"/>
  <c r="F87" i="2"/>
  <c r="G87" i="2" s="1"/>
  <c r="F95" i="2"/>
  <c r="G95" i="2" s="1"/>
  <c r="F103" i="2"/>
  <c r="G103" i="2" s="1"/>
  <c r="F111" i="2"/>
  <c r="G111" i="2" s="1"/>
  <c r="F119" i="2"/>
  <c r="G119" i="2" s="1"/>
  <c r="F127" i="2"/>
  <c r="G127" i="2" s="1"/>
  <c r="F135" i="2"/>
  <c r="G135" i="2" s="1"/>
  <c r="F143" i="2"/>
  <c r="G143" i="2" s="1"/>
  <c r="F151" i="2"/>
  <c r="G151" i="2" s="1"/>
  <c r="F159" i="2"/>
  <c r="G159" i="2" s="1"/>
  <c r="F167" i="2"/>
  <c r="G167" i="2" s="1"/>
  <c r="F175" i="2"/>
  <c r="G175" i="2" s="1"/>
  <c r="F183" i="2"/>
  <c r="G183" i="2" s="1"/>
  <c r="F191" i="2"/>
  <c r="G191" i="2" s="1"/>
  <c r="F199" i="2"/>
  <c r="G199" i="2" s="1"/>
  <c r="F207" i="2"/>
  <c r="G207" i="2" s="1"/>
  <c r="F123" i="2"/>
  <c r="G123" i="2" s="1"/>
  <c r="F187" i="2"/>
  <c r="G187" i="2" s="1"/>
  <c r="F88" i="2"/>
  <c r="G88" i="2" s="1"/>
  <c r="F96" i="2"/>
  <c r="G96" i="2" s="1"/>
  <c r="F104" i="2"/>
  <c r="G104" i="2" s="1"/>
  <c r="F112" i="2"/>
  <c r="G112" i="2" s="1"/>
  <c r="F120" i="2"/>
  <c r="G120" i="2" s="1"/>
  <c r="F128" i="2"/>
  <c r="G128" i="2" s="1"/>
  <c r="F136" i="2"/>
  <c r="G136" i="2" s="1"/>
  <c r="F144" i="2"/>
  <c r="G144" i="2" s="1"/>
  <c r="F152" i="2"/>
  <c r="G152" i="2" s="1"/>
  <c r="F160" i="2"/>
  <c r="G160" i="2" s="1"/>
  <c r="F168" i="2"/>
  <c r="G168" i="2" s="1"/>
  <c r="F176" i="2"/>
  <c r="G176" i="2" s="1"/>
  <c r="F184" i="2"/>
  <c r="G184" i="2" s="1"/>
  <c r="F192" i="2"/>
  <c r="G192" i="2" s="1"/>
  <c r="F200" i="2"/>
  <c r="G200" i="2" s="1"/>
  <c r="F208" i="2"/>
  <c r="G208" i="2" s="1"/>
  <c r="F107" i="2"/>
  <c r="G107" i="2" s="1"/>
  <c r="F155" i="2"/>
  <c r="G155" i="2" s="1"/>
  <c r="F89" i="2"/>
  <c r="G89" i="2" s="1"/>
  <c r="F97" i="2"/>
  <c r="G97" i="2" s="1"/>
  <c r="F105" i="2"/>
  <c r="G105" i="2" s="1"/>
  <c r="F113" i="2"/>
  <c r="G113" i="2" s="1"/>
  <c r="F121" i="2"/>
  <c r="G121" i="2" s="1"/>
  <c r="F129" i="2"/>
  <c r="G129" i="2" s="1"/>
  <c r="F137" i="2"/>
  <c r="G137" i="2" s="1"/>
  <c r="F145" i="2"/>
  <c r="G145" i="2" s="1"/>
  <c r="F153" i="2"/>
  <c r="G153" i="2" s="1"/>
  <c r="F161" i="2"/>
  <c r="G161" i="2" s="1"/>
  <c r="F169" i="2"/>
  <c r="G169" i="2" s="1"/>
  <c r="F177" i="2"/>
  <c r="G177" i="2" s="1"/>
  <c r="F185" i="2"/>
  <c r="G185" i="2" s="1"/>
  <c r="F193" i="2"/>
  <c r="G193" i="2" s="1"/>
  <c r="F201" i="2"/>
  <c r="G201" i="2" s="1"/>
  <c r="F209" i="2"/>
  <c r="G209" i="2" s="1"/>
  <c r="F131" i="2"/>
  <c r="G131" i="2" s="1"/>
  <c r="F203" i="2"/>
  <c r="G203" i="2" s="1"/>
  <c r="F90" i="2"/>
  <c r="G90" i="2" s="1"/>
  <c r="F98" i="2"/>
  <c r="G98" i="2" s="1"/>
  <c r="F106" i="2"/>
  <c r="G106" i="2" s="1"/>
  <c r="F114" i="2"/>
  <c r="G114" i="2" s="1"/>
  <c r="F122" i="2"/>
  <c r="G122" i="2" s="1"/>
  <c r="F130" i="2"/>
  <c r="G130" i="2" s="1"/>
  <c r="F138" i="2"/>
  <c r="G138" i="2" s="1"/>
  <c r="F146" i="2"/>
  <c r="G146" i="2" s="1"/>
  <c r="F154" i="2"/>
  <c r="G154" i="2" s="1"/>
  <c r="F162" i="2"/>
  <c r="G162" i="2" s="1"/>
  <c r="F170" i="2"/>
  <c r="G170" i="2" s="1"/>
  <c r="F178" i="2"/>
  <c r="G178" i="2" s="1"/>
  <c r="F186" i="2"/>
  <c r="G186" i="2" s="1"/>
  <c r="F194" i="2"/>
  <c r="G194" i="2" s="1"/>
  <c r="F202" i="2"/>
  <c r="G202" i="2" s="1"/>
  <c r="F86" i="2"/>
  <c r="F139" i="2"/>
  <c r="G139" i="2" s="1"/>
  <c r="F171" i="2"/>
  <c r="G171" i="2" s="1"/>
  <c r="F92" i="2"/>
  <c r="G92" i="2" s="1"/>
  <c r="F100" i="2"/>
  <c r="G100" i="2" s="1"/>
  <c r="F108" i="2"/>
  <c r="G108" i="2" s="1"/>
  <c r="F116" i="2"/>
  <c r="G116" i="2" s="1"/>
  <c r="F124" i="2"/>
  <c r="G124" i="2" s="1"/>
  <c r="F132" i="2"/>
  <c r="G132" i="2" s="1"/>
  <c r="F140" i="2"/>
  <c r="G140" i="2" s="1"/>
  <c r="F148" i="2"/>
  <c r="G148" i="2" s="1"/>
  <c r="F156" i="2"/>
  <c r="G156" i="2" s="1"/>
  <c r="F164" i="2"/>
  <c r="G164" i="2" s="1"/>
  <c r="F172" i="2"/>
  <c r="G172" i="2" s="1"/>
  <c r="F180" i="2"/>
  <c r="G180" i="2" s="1"/>
  <c r="F188" i="2"/>
  <c r="G188" i="2" s="1"/>
  <c r="F196" i="2"/>
  <c r="G196" i="2" s="1"/>
  <c r="F204" i="2"/>
  <c r="G204" i="2" s="1"/>
  <c r="F91" i="2"/>
  <c r="G91" i="2" s="1"/>
  <c r="F163" i="2"/>
  <c r="G163" i="2" s="1"/>
  <c r="U243" i="8"/>
  <c r="X243" i="8" s="1"/>
  <c r="X238" i="8"/>
  <c r="F57" i="2"/>
  <c r="G57" i="2" s="1"/>
  <c r="K57" i="2" s="1"/>
  <c r="F41" i="2"/>
  <c r="G41" i="2" s="1"/>
  <c r="K41" i="2" s="1"/>
  <c r="F83" i="2"/>
  <c r="G83" i="2" s="1"/>
  <c r="K83" i="2" s="1"/>
  <c r="F72" i="2"/>
  <c r="G72" i="2" s="1"/>
  <c r="K72" i="2" s="1"/>
  <c r="F32" i="2"/>
  <c r="G32" i="2" s="1"/>
  <c r="K32" i="2" s="1"/>
  <c r="F24" i="2"/>
  <c r="G24" i="2" s="1"/>
  <c r="K24" i="2" s="1"/>
  <c r="F16" i="2"/>
  <c r="G16" i="2" s="1"/>
  <c r="K16" i="2" s="1"/>
  <c r="F19" i="2"/>
  <c r="G19" i="2" s="1"/>
  <c r="K19" i="2" s="1"/>
  <c r="F15" i="2"/>
  <c r="G15" i="2" s="1"/>
  <c r="K15" i="2" s="1"/>
  <c r="F67" i="2"/>
  <c r="G67" i="2" s="1"/>
  <c r="K67" i="2" s="1"/>
  <c r="F35" i="2"/>
  <c r="G35" i="2" s="1"/>
  <c r="K35" i="2" s="1"/>
  <c r="F70" i="2"/>
  <c r="G70" i="2" s="1"/>
  <c r="K70" i="2" s="1"/>
  <c r="F54" i="2"/>
  <c r="G54" i="2" s="1"/>
  <c r="K54" i="2" s="1"/>
  <c r="F46" i="2"/>
  <c r="G46" i="2" s="1"/>
  <c r="K46" i="2" s="1"/>
  <c r="F38" i="2"/>
  <c r="G38" i="2" s="1"/>
  <c r="K38" i="2" s="1"/>
  <c r="F30" i="2"/>
  <c r="G30" i="2" s="1"/>
  <c r="K30" i="2" s="1"/>
  <c r="F14" i="2"/>
  <c r="G14" i="2" s="1"/>
  <c r="K14" i="2" s="1"/>
  <c r="F6" i="2"/>
  <c r="G6" i="2" s="1"/>
  <c r="K6" i="2" s="1"/>
  <c r="F85" i="2"/>
  <c r="G85" i="2" s="1"/>
  <c r="K85" i="2" s="1"/>
  <c r="F29" i="2"/>
  <c r="G29" i="2" s="1"/>
  <c r="K29" i="2" s="1"/>
  <c r="F21" i="2"/>
  <c r="G21" i="2" s="1"/>
  <c r="K21" i="2" s="1"/>
  <c r="F13" i="2"/>
  <c r="G13" i="2" s="1"/>
  <c r="K13" i="2" s="1"/>
  <c r="F5" i="2"/>
  <c r="G5" i="2" s="1"/>
  <c r="K5" i="2" s="1"/>
  <c r="F59" i="2"/>
  <c r="G59" i="2" s="1"/>
  <c r="K59" i="2" s="1"/>
  <c r="F3" i="2"/>
  <c r="F68" i="2"/>
  <c r="G68" i="2" s="1"/>
  <c r="K68" i="2" s="1"/>
  <c r="F60" i="2"/>
  <c r="G60" i="2" s="1"/>
  <c r="K60" i="2" s="1"/>
  <c r="F44" i="2"/>
  <c r="G44" i="2" s="1"/>
  <c r="K44" i="2" s="1"/>
  <c r="F36" i="2"/>
  <c r="G36" i="2" s="1"/>
  <c r="K36" i="2" s="1"/>
  <c r="F12" i="2"/>
  <c r="G12" i="2" s="1"/>
  <c r="K12" i="2" s="1"/>
  <c r="F74" i="2"/>
  <c r="G74" i="2" s="1"/>
  <c r="K74" i="2" s="1"/>
  <c r="F66" i="2"/>
  <c r="G66" i="2" s="1"/>
  <c r="K66" i="2" s="1"/>
  <c r="F58" i="2"/>
  <c r="G58" i="2" s="1"/>
  <c r="K58" i="2" s="1"/>
  <c r="F34" i="2"/>
  <c r="G34" i="2" s="1"/>
  <c r="K34" i="2" s="1"/>
  <c r="F18" i="2"/>
  <c r="G18" i="2" s="1"/>
  <c r="K18" i="2" s="1"/>
  <c r="I243" i="6"/>
  <c r="E240" i="2"/>
  <c r="W238" i="8"/>
  <c r="K61" i="2" l="1"/>
  <c r="N61" i="2" s="1"/>
  <c r="G3" i="2"/>
  <c r="X69" i="8"/>
  <c r="F69" i="2" s="1"/>
  <c r="G69" i="2" s="1"/>
  <c r="K69" i="2" s="1"/>
  <c r="X9" i="8"/>
  <c r="F9" i="2" s="1"/>
  <c r="G9" i="2" s="1"/>
  <c r="K9" i="2" s="1"/>
  <c r="X7" i="8"/>
  <c r="X31" i="8"/>
  <c r="F31" i="2" s="1"/>
  <c r="G31" i="2" s="1"/>
  <c r="K31" i="2" s="1"/>
  <c r="X77" i="8"/>
  <c r="F77" i="2" s="1"/>
  <c r="G77" i="2" s="1"/>
  <c r="K77" i="2" s="1"/>
  <c r="X4" i="8"/>
  <c r="X56" i="8"/>
  <c r="X33" i="8"/>
  <c r="F33" i="2" s="1"/>
  <c r="G33" i="2" s="1"/>
  <c r="K33" i="2" s="1"/>
  <c r="X27" i="8"/>
  <c r="X64" i="8"/>
  <c r="F64" i="2" s="1"/>
  <c r="G64" i="2" s="1"/>
  <c r="K64" i="2" s="1"/>
  <c r="X42" i="8"/>
  <c r="G86" i="2"/>
  <c r="G239" i="2" s="1"/>
  <c r="L237" i="2"/>
  <c r="L243" i="2" s="1"/>
  <c r="X62" i="8"/>
  <c r="F62" i="2" s="1"/>
  <c r="G62" i="2" s="1"/>
  <c r="K62" i="2" s="1"/>
  <c r="X63" i="8"/>
  <c r="X78" i="8"/>
  <c r="F78" i="2" s="1"/>
  <c r="G78" i="2" s="1"/>
  <c r="K78" i="2" s="1"/>
  <c r="X17" i="8"/>
  <c r="F17" i="2" s="1"/>
  <c r="G17" i="2" s="1"/>
  <c r="K17" i="2" s="1"/>
  <c r="N37" i="2"/>
  <c r="N218" i="2"/>
  <c r="N230" i="2"/>
  <c r="N226" i="2"/>
  <c r="N228" i="2"/>
  <c r="N222" i="2"/>
  <c r="N229" i="2"/>
  <c r="N215" i="2"/>
  <c r="N231" i="2"/>
  <c r="N219" i="2"/>
  <c r="N227" i="2"/>
  <c r="N224" i="2"/>
  <c r="N216" i="2"/>
  <c r="N217" i="2"/>
  <c r="N223" i="2"/>
  <c r="N225" i="2"/>
  <c r="N214" i="2"/>
  <c r="N221" i="2"/>
  <c r="N211" i="2"/>
  <c r="N212" i="2"/>
  <c r="N34" i="2"/>
  <c r="N36" i="2"/>
  <c r="N73" i="2"/>
  <c r="N44" i="2"/>
  <c r="N72" i="2"/>
  <c r="N66" i="2"/>
  <c r="N60" i="2"/>
  <c r="N29" i="2"/>
  <c r="N38" i="2"/>
  <c r="N39" i="2"/>
  <c r="N43" i="2"/>
  <c r="N15" i="2"/>
  <c r="N23" i="2"/>
  <c r="N74" i="2"/>
  <c r="N68" i="2"/>
  <c r="N46" i="2"/>
  <c r="N55" i="2"/>
  <c r="N83" i="2"/>
  <c r="N24" i="2"/>
  <c r="N32" i="2"/>
  <c r="N30" i="2"/>
  <c r="N25" i="2"/>
  <c r="N45" i="2"/>
  <c r="N13" i="2"/>
  <c r="N58" i="2"/>
  <c r="N81" i="2"/>
  <c r="N57" i="2"/>
  <c r="N67" i="2"/>
  <c r="N19" i="2"/>
  <c r="N85" i="2"/>
  <c r="N70" i="2"/>
  <c r="N75" i="2"/>
  <c r="N41" i="2"/>
  <c r="N22" i="2"/>
  <c r="N21" i="2"/>
  <c r="N82" i="2"/>
  <c r="N54" i="2"/>
  <c r="N51" i="2"/>
  <c r="N18" i="2"/>
  <c r="N59" i="2"/>
  <c r="N35" i="2"/>
  <c r="N16" i="2"/>
  <c r="N49" i="2"/>
  <c r="N84" i="2"/>
  <c r="N11" i="2"/>
  <c r="N12" i="2"/>
  <c r="N6" i="2"/>
  <c r="N26" i="2"/>
  <c r="N20" i="2"/>
  <c r="N5" i="2"/>
  <c r="N14" i="2"/>
  <c r="F7" i="2"/>
  <c r="G7" i="2" s="1"/>
  <c r="K7" i="2" s="1"/>
  <c r="X76" i="8"/>
  <c r="F76" i="2" s="1"/>
  <c r="G76" i="2" s="1"/>
  <c r="K76" i="2" s="1"/>
  <c r="W243" i="8"/>
  <c r="G241" i="2"/>
  <c r="F65" i="2"/>
  <c r="G65" i="2" s="1"/>
  <c r="K65" i="2" s="1"/>
  <c r="F80" i="2"/>
  <c r="G80" i="2" s="1"/>
  <c r="K80" i="2" s="1"/>
  <c r="F56" i="2"/>
  <c r="G56" i="2" s="1"/>
  <c r="K56" i="2" s="1"/>
  <c r="F48" i="2"/>
  <c r="G48" i="2" s="1"/>
  <c r="K48" i="2" s="1"/>
  <c r="F40" i="2"/>
  <c r="G40" i="2" s="1"/>
  <c r="K40" i="2" s="1"/>
  <c r="F8" i="2"/>
  <c r="G8" i="2" s="1"/>
  <c r="K8" i="2" s="1"/>
  <c r="F79" i="2"/>
  <c r="G79" i="2" s="1"/>
  <c r="K79" i="2" s="1"/>
  <c r="F71" i="2"/>
  <c r="G71" i="2" s="1"/>
  <c r="K71" i="2" s="1"/>
  <c r="F63" i="2"/>
  <c r="G63" i="2" s="1"/>
  <c r="K63" i="2" s="1"/>
  <c r="F47" i="2"/>
  <c r="G47" i="2" s="1"/>
  <c r="K47" i="2" s="1"/>
  <c r="F27" i="2"/>
  <c r="G27" i="2" s="1"/>
  <c r="K27" i="2" s="1"/>
  <c r="F53" i="2"/>
  <c r="G53" i="2" s="1"/>
  <c r="K53" i="2" s="1"/>
  <c r="F52" i="2"/>
  <c r="G52" i="2" s="1"/>
  <c r="K52" i="2" s="1"/>
  <c r="F28" i="2"/>
  <c r="G28" i="2" s="1"/>
  <c r="K28" i="2" s="1"/>
  <c r="F4" i="2"/>
  <c r="G4" i="2" s="1"/>
  <c r="K4" i="2" s="1"/>
  <c r="F50" i="2"/>
  <c r="G50" i="2" s="1"/>
  <c r="K50" i="2" s="1"/>
  <c r="F42" i="2"/>
  <c r="G42" i="2" s="1"/>
  <c r="K42" i="2" s="1"/>
  <c r="F10" i="2"/>
  <c r="G10" i="2" s="1"/>
  <c r="K10" i="2" s="1"/>
  <c r="K220" i="2"/>
  <c r="G240" i="2"/>
  <c r="E243" i="2"/>
  <c r="K240" i="2"/>
  <c r="D233" i="2"/>
  <c r="G237" i="2" l="1"/>
  <c r="K3" i="2"/>
  <c r="K237" i="2" s="1"/>
  <c r="G238" i="2"/>
  <c r="N7" i="2"/>
  <c r="N220" i="2"/>
  <c r="N76" i="2"/>
  <c r="N47" i="2"/>
  <c r="N64" i="2"/>
  <c r="N53" i="2"/>
  <c r="N10" i="2"/>
  <c r="N69" i="2"/>
  <c r="N71" i="2"/>
  <c r="N9" i="2"/>
  <c r="N63" i="2"/>
  <c r="N42" i="2"/>
  <c r="N77" i="2"/>
  <c r="N79" i="2"/>
  <c r="N17" i="2"/>
  <c r="N80" i="2"/>
  <c r="N50" i="2"/>
  <c r="N27" i="2"/>
  <c r="N8" i="2"/>
  <c r="N33" i="2"/>
  <c r="N62" i="2"/>
  <c r="N40" i="2"/>
  <c r="N65" i="2"/>
  <c r="N28" i="2"/>
  <c r="N78" i="2"/>
  <c r="N48" i="2"/>
  <c r="N52" i="2"/>
  <c r="N31" i="2"/>
  <c r="N56" i="2"/>
  <c r="K241" i="2"/>
  <c r="N240" i="2"/>
  <c r="C241" i="2"/>
  <c r="C240" i="2"/>
  <c r="C233" i="2"/>
  <c r="N3" i="2" l="1"/>
  <c r="N237" i="2" s="1"/>
  <c r="G243" i="2"/>
  <c r="N4" i="2"/>
  <c r="N238" i="2" s="1"/>
  <c r="K238" i="2"/>
  <c r="K243" i="2" s="1"/>
  <c r="N241" i="2"/>
  <c r="C243" i="2"/>
  <c r="N243" i="2" l="1"/>
</calcChain>
</file>

<file path=xl/sharedStrings.xml><?xml version="1.0" encoding="utf-8"?>
<sst xmlns="http://schemas.openxmlformats.org/spreadsheetml/2006/main" count="1673" uniqueCount="100">
  <si>
    <t>STORAGE SITE</t>
  </si>
  <si>
    <t xml:space="preserve"> </t>
  </si>
  <si>
    <t>Actual Capacity</t>
  </si>
  <si>
    <t>Flow</t>
  </si>
  <si>
    <t>TOTAL</t>
  </si>
  <si>
    <t>Exit Point</t>
  </si>
  <si>
    <t>Exit Point Type</t>
  </si>
  <si>
    <t>GDN (EA)</t>
  </si>
  <si>
    <t>GDN (EM)</t>
  </si>
  <si>
    <t>GDN (NE)</t>
  </si>
  <si>
    <t>GDN (NO)</t>
  </si>
  <si>
    <t>GDN (NT)</t>
  </si>
  <si>
    <t>GDN (NW)</t>
  </si>
  <si>
    <t>GDN (SC)</t>
  </si>
  <si>
    <t>GDN (SE)</t>
  </si>
  <si>
    <t>GDN (SO)</t>
  </si>
  <si>
    <t>GDN (SW)</t>
  </si>
  <si>
    <t>GDN (WM)</t>
  </si>
  <si>
    <t>GDN (WN)</t>
  </si>
  <si>
    <t>GDN (WS)</t>
  </si>
  <si>
    <t>INTERCONNECTOR</t>
  </si>
  <si>
    <t>GDN</t>
  </si>
  <si>
    <t>DC - PS</t>
  </si>
  <si>
    <t>DC - IND</t>
  </si>
  <si>
    <t>DC - POWER STATION</t>
  </si>
  <si>
    <t>DC - INDUSTRIAL</t>
  </si>
  <si>
    <t>Average Flow</t>
  </si>
  <si>
    <t>Y-4 (2018/19)</t>
  </si>
  <si>
    <t>Y-5 (2017/18)</t>
  </si>
  <si>
    <t>Y-6 (2016/17)</t>
  </si>
  <si>
    <t>Y-3 (2019/20)</t>
  </si>
  <si>
    <t>Y-2 (2020/21)</t>
  </si>
  <si>
    <t>5 YR AVERAGE</t>
  </si>
  <si>
    <t>Historic Flow</t>
  </si>
  <si>
    <t>Forecast Flow - Variance from Historic Flow</t>
  </si>
  <si>
    <t>Utilisation Factor</t>
  </si>
  <si>
    <t>kWh/d</t>
  </si>
  <si>
    <t>Utilisation</t>
  </si>
  <si>
    <t>Future Sold</t>
  </si>
  <si>
    <t>Y</t>
  </si>
  <si>
    <t>Capacity Sold</t>
  </si>
  <si>
    <t>Y-1</t>
  </si>
  <si>
    <t>1) Historic Flows</t>
  </si>
  <si>
    <t>2) Forecast Normalisation</t>
  </si>
  <si>
    <t>3) Utilisation</t>
  </si>
  <si>
    <t>Correction Factor</t>
  </si>
  <si>
    <t>Normalisation Factor</t>
  </si>
  <si>
    <t>Forecast Flow (2021/22)</t>
  </si>
  <si>
    <t>Y-2 (2019/20)</t>
  </si>
  <si>
    <t>Y-3 (2018/19)</t>
  </si>
  <si>
    <t>Y-4 (2017/18)</t>
  </si>
  <si>
    <t>Y-5 (2016/17)</t>
  </si>
  <si>
    <t>Y-6 (2015/16)</t>
  </si>
  <si>
    <t>5) Future Sold</t>
  </si>
  <si>
    <t>FCC</t>
  </si>
  <si>
    <t>FCC
Oct 2021
kWh/d</t>
  </si>
  <si>
    <t>Historic Flow 
kWh/a</t>
  </si>
  <si>
    <t>5 Year Av
kWh/d</t>
  </si>
  <si>
    <t>6) PARCA</t>
  </si>
  <si>
    <t>PARCA</t>
  </si>
  <si>
    <t>Y (21/22)</t>
  </si>
  <si>
    <t>Y+1 (22/23)</t>
  </si>
  <si>
    <t>Y+2 (23/24)</t>
  </si>
  <si>
    <t>Y+3 (24/25)</t>
  </si>
  <si>
    <t>Y+4 (25/26)</t>
  </si>
  <si>
    <t>7) Forecast Flow</t>
  </si>
  <si>
    <t>STORAGE SITE - GARTON</t>
  </si>
  <si>
    <t>7) Zero Forecast Flow - FCC Based on Historic</t>
  </si>
  <si>
    <t>Start Date</t>
  </si>
  <si>
    <t>Next Gas Year</t>
  </si>
  <si>
    <t>Days til NGY</t>
  </si>
  <si>
    <t>Capacity in Y</t>
  </si>
  <si>
    <t>% of Exit Zone</t>
  </si>
  <si>
    <t>1 in 20 PEAK Y</t>
  </si>
  <si>
    <t>allocation</t>
  </si>
  <si>
    <t>Industry Sector Averages Excluding &gt;2x sites</t>
  </si>
  <si>
    <t>Anything &gt;2x replace with industry average (excluding erroneous sites)
Anything with no flows to date replace with industry average</t>
  </si>
  <si>
    <t>4) GDN 1 in 20 PEAK</t>
  </si>
  <si>
    <t>Applicable Value / GDN 1 in 20 PEAK</t>
  </si>
  <si>
    <t>Storage sites defaulted to 1</t>
  </si>
  <si>
    <t>Entry - Interconnector Utilisation</t>
  </si>
  <si>
    <t>Averaged by No of Active years if a new site</t>
  </si>
  <si>
    <t xml:space="preserve">Use Entry utilisation value </t>
  </si>
  <si>
    <t>Future Sold greater than Forecast Capacity based on flows, but not used due to July reduction window expectations.</t>
  </si>
  <si>
    <t>User-Commitment / new site</t>
  </si>
  <si>
    <t>Average Historic Flows</t>
  </si>
  <si>
    <t>TOTAL (excl Storage)</t>
  </si>
  <si>
    <t>Date</t>
  </si>
  <si>
    <t>Version</t>
  </si>
  <si>
    <t>FCC Exit Methodology v8 Ex2</t>
  </si>
  <si>
    <t>National Grid</t>
  </si>
  <si>
    <t>Comments</t>
  </si>
  <si>
    <t>Produced by</t>
  </si>
  <si>
    <t>Description</t>
  </si>
  <si>
    <t>1.0</t>
  </si>
  <si>
    <t>FCC Exit Methodology Model - Proof of concept</t>
  </si>
  <si>
    <t>This is a copy of a NTS Forecasted Contracted Capacity (FCC) Exit Methodology that takes a number of inputs and calculates an indicative FCC for Exit Capacity. This tool is being used in the development work associated to the FCC for October 2021. This version is published to provide Users with the information to test the proof of concept and enable feedback on the methodology under development and to be used alongside the FCC development workshops hosted and facilitated by National Grid. This model should not be used as any indication of actual FCC values or charges.  
A supporting document (FCC Methodology Overview v8 Ex2.doc) has been drafted to provide additional information on the model and should be read in conjunction with the model. 
This model and associated documentation and details of the FCC workshop development is available here: https://www.nationalgrid.com/uk/gas-transmission/charging/gas-charging-discussion-gcd-papers under the heading "2021 Forecasted Contracted Capacity Methodology Consultation"</t>
  </si>
  <si>
    <t>Contact for any questions: box.gsoconsultations@nationalgrid.com</t>
  </si>
  <si>
    <r>
      <rPr>
        <u/>
        <sz val="11"/>
        <color indexed="9"/>
        <rFont val="Arial"/>
        <family val="2"/>
      </rPr>
      <t>Disclaimer:</t>
    </r>
    <r>
      <rPr>
        <sz val="11"/>
        <color indexed="9"/>
        <rFont val="Arial"/>
        <family val="2"/>
      </rPr>
      <t xml:space="preserve"> This NTS Forecasted Contracted Capacity (FCC) Exit Methodology is provided to you by National Grid Gas plc (“NGG”) solely for the purposes of study in connection with the FCC Development process and is not to be used for any commercial purpose.  The information that it contains is for guidance purposes only and is given in good faith.  However, no warranty or representation or other obligation or commitment of any kind is given by NGG, its employees or advisors as to the accuracy or completeness of any such information. Neither NGG nor its employees or advisors shall be under any liability for any error or misstatement in the information provided. While certain precautions have been taken to detect computer viruses, we cannot guarantee that the Tariff Model is virus-free and NGG shall not be liable for any loss or damage which occurs as a result of any virus.  Your use of this FCC Model shall constitute your acceptance of the above.
</t>
    </r>
  </si>
  <si>
    <t>FCC Exit Methodology Model - Proof of concept - Change 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</si>
</sst>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0.00_-;\-&quot;£&quot;* #,##0.00_-;_-&quot;£&quot;* &quot;-&quot;??_-;_-@_-"/>
    <numFmt numFmtId="43" formatCode="_-* #,##0.00_-;\-* #,##0.00_-;_-* &quot;-&quot;??_-;_-@_-"/>
    <numFmt numFmtId="164" formatCode="_-* #,##0_-;\-* #,##0_-;_-* &quot;-&quot;??_-;_-@_-"/>
    <numFmt numFmtId="165" formatCode="#,##0_ ;\-#,##0\ "/>
    <numFmt numFmtId="166" formatCode="[$-F800]dddd\,\ mmmm\ dd\,\ yyyy"/>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color indexed="8"/>
      <name val="Arial"/>
      <family val="2"/>
    </font>
    <font>
      <sz val="11"/>
      <color theme="0"/>
      <name val="Calibri"/>
      <family val="2"/>
      <scheme val="minor"/>
    </font>
    <font>
      <b/>
      <sz val="10"/>
      <color theme="0"/>
      <name val="Arial"/>
      <family val="2"/>
    </font>
    <font>
      <sz val="11"/>
      <name val="Calibri"/>
      <family val="2"/>
      <scheme val="minor"/>
    </font>
    <font>
      <sz val="12"/>
      <name val="Arial"/>
      <family val="2"/>
    </font>
    <font>
      <sz val="11"/>
      <name val="Arial"/>
      <family val="2"/>
    </font>
    <font>
      <b/>
      <sz val="11"/>
      <color indexed="48"/>
      <name val="Arial"/>
      <family val="2"/>
    </font>
    <font>
      <sz val="11"/>
      <color indexed="9"/>
      <name val="Arial"/>
      <family val="2"/>
    </font>
    <font>
      <b/>
      <sz val="11"/>
      <color indexed="9"/>
      <name val="Arial"/>
      <family val="2"/>
    </font>
    <font>
      <b/>
      <i/>
      <sz val="11"/>
      <color indexed="9"/>
      <name val="Arial"/>
      <family val="2"/>
    </font>
    <font>
      <u/>
      <sz val="11"/>
      <color indexed="9"/>
      <name val="Arial"/>
      <family val="2"/>
    </font>
    <font>
      <sz val="11"/>
      <color rgb="FFFF0000"/>
      <name val="Arial"/>
      <family val="2"/>
    </font>
    <font>
      <b/>
      <sz val="11"/>
      <color rgb="FFFF0000"/>
      <name val="Arial"/>
      <family val="2"/>
    </font>
    <font>
      <b/>
      <i/>
      <sz val="11"/>
      <color rgb="FFFF0000"/>
      <name val="Arial"/>
      <family val="2"/>
    </font>
  </fonts>
  <fills count="1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4"/>
        <bgColor indexed="64"/>
      </patternFill>
    </fill>
    <fill>
      <patternFill patternType="solid">
        <fgColor theme="0" tint="-0.249977111117893"/>
        <bgColor indexed="64"/>
      </patternFill>
    </fill>
    <fill>
      <patternFill patternType="solid">
        <fgColor theme="3"/>
        <bgColor indexed="64"/>
      </patternFill>
    </fill>
    <fill>
      <patternFill patternType="solid">
        <fgColor rgb="FFFF0000"/>
        <bgColor indexed="64"/>
      </patternFill>
    </fill>
    <fill>
      <patternFill patternType="solid">
        <fgColor theme="9" tint="0.39997558519241921"/>
        <bgColor indexed="64"/>
      </patternFill>
    </fill>
    <fill>
      <patternFill patternType="solid">
        <fgColor indexed="48"/>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top/>
      <bottom style="medium">
        <color indexed="64"/>
      </bottom>
      <diagonal/>
    </border>
    <border>
      <left style="medium">
        <color indexed="64"/>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5">
    <xf numFmtId="0" fontId="0" fillId="0" borderId="0"/>
    <xf numFmtId="43" fontId="1" fillId="0" borderId="0" applyFont="0" applyFill="0" applyBorder="0" applyAlignment="0" applyProtection="0"/>
    <xf numFmtId="0" fontId="3" fillId="0" borderId="0"/>
    <xf numFmtId="0" fontId="8" fillId="0" borderId="0" applyFont="0" applyFill="0" applyBorder="0" applyAlignment="0" applyProtection="0"/>
    <xf numFmtId="44" fontId="3" fillId="0" borderId="0" applyFont="0" applyFill="0" applyBorder="0" applyAlignment="0" applyProtection="0"/>
  </cellStyleXfs>
  <cellXfs count="361">
    <xf numFmtId="0" fontId="0" fillId="0" borderId="0" xfId="0"/>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10" xfId="0" applyBorder="1" applyAlignment="1">
      <alignment horizontal="center" vertical="center" wrapText="1"/>
    </xf>
    <xf numFmtId="0" fontId="0" fillId="0" borderId="20" xfId="0" applyBorder="1" applyAlignment="1">
      <alignment horizontal="center" vertical="center" wrapText="1"/>
    </xf>
    <xf numFmtId="3" fontId="0" fillId="0" borderId="1" xfId="0" applyNumberFormat="1" applyBorder="1" applyAlignment="1">
      <alignment horizontal="center" vertical="center" wrapText="1"/>
    </xf>
    <xf numFmtId="0" fontId="2" fillId="4" borderId="1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3" fontId="0" fillId="0" borderId="12" xfId="0" applyNumberFormat="1" applyBorder="1" applyAlignment="1">
      <alignment horizontal="center" vertical="center" wrapText="1"/>
    </xf>
    <xf numFmtId="3" fontId="0" fillId="0" borderId="17" xfId="0" applyNumberFormat="1" applyBorder="1" applyAlignment="1">
      <alignment horizontal="center" vertical="center" wrapText="1"/>
    </xf>
    <xf numFmtId="0" fontId="0" fillId="0" borderId="8" xfId="0" applyBorder="1" applyAlignment="1">
      <alignment horizontal="center" vertical="center" wrapText="1"/>
    </xf>
    <xf numFmtId="3" fontId="0" fillId="0" borderId="21" xfId="0" applyNumberFormat="1" applyBorder="1" applyAlignment="1">
      <alignment horizontal="center" vertical="center" wrapText="1"/>
    </xf>
    <xf numFmtId="3" fontId="0" fillId="0" borderId="24" xfId="0" applyNumberFormat="1" applyBorder="1" applyAlignment="1">
      <alignment horizontal="center" vertical="center" wrapText="1"/>
    </xf>
    <xf numFmtId="164" fontId="2" fillId="4" borderId="16" xfId="1" applyNumberFormat="1" applyFont="1" applyFill="1" applyBorder="1" applyAlignment="1">
      <alignment horizontal="center" vertical="center" wrapText="1"/>
    </xf>
    <xf numFmtId="164" fontId="0" fillId="0" borderId="1" xfId="1" applyNumberFormat="1" applyFont="1" applyBorder="1" applyAlignment="1">
      <alignment horizontal="center" vertical="center" wrapText="1"/>
    </xf>
    <xf numFmtId="164" fontId="0" fillId="0" borderId="16" xfId="1" applyNumberFormat="1" applyFont="1" applyBorder="1" applyAlignment="1">
      <alignment horizontal="center" vertical="center" wrapText="1"/>
    </xf>
    <xf numFmtId="164" fontId="0" fillId="0" borderId="0" xfId="1" applyNumberFormat="1" applyFont="1" applyAlignment="1">
      <alignment horizontal="center" vertical="center" wrapText="1"/>
    </xf>
    <xf numFmtId="164" fontId="0" fillId="0" borderId="25" xfId="1" applyNumberFormat="1" applyFont="1" applyBorder="1" applyAlignment="1">
      <alignment horizontal="center" vertical="center" wrapText="1"/>
    </xf>
    <xf numFmtId="164" fontId="0" fillId="0" borderId="5" xfId="1" applyNumberFormat="1" applyFont="1" applyBorder="1" applyAlignment="1">
      <alignment horizontal="center" vertical="center" wrapText="1"/>
    </xf>
    <xf numFmtId="164" fontId="0" fillId="0" borderId="26" xfId="1" applyNumberFormat="1" applyFont="1" applyBorder="1" applyAlignment="1">
      <alignment horizontal="center" vertical="center" wrapText="1"/>
    </xf>
    <xf numFmtId="164" fontId="0" fillId="0" borderId="27" xfId="1" applyNumberFormat="1" applyFont="1" applyBorder="1" applyAlignment="1">
      <alignment horizontal="center" vertical="center" wrapText="1"/>
    </xf>
    <xf numFmtId="164" fontId="0" fillId="0" borderId="9" xfId="1" applyNumberFormat="1" applyFont="1" applyBorder="1" applyAlignment="1">
      <alignment horizontal="center" vertical="center" wrapText="1"/>
    </xf>
    <xf numFmtId="164" fontId="0" fillId="0" borderId="23" xfId="1" applyNumberFormat="1" applyFont="1" applyBorder="1" applyAlignment="1">
      <alignment horizontal="center" vertical="center" wrapText="1"/>
    </xf>
    <xf numFmtId="0" fontId="0" fillId="0" borderId="28"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Alignment="1">
      <alignment horizontal="center" vertical="center" wrapText="1"/>
    </xf>
    <xf numFmtId="0" fontId="0" fillId="0" borderId="10" xfId="0" applyFill="1" applyBorder="1" applyAlignment="1">
      <alignment horizontal="center" vertical="center" wrapText="1"/>
    </xf>
    <xf numFmtId="0" fontId="0" fillId="0" borderId="1" xfId="0" applyFill="1" applyBorder="1" applyAlignment="1">
      <alignment horizontal="center" vertical="center" wrapText="1"/>
    </xf>
    <xf numFmtId="164" fontId="0" fillId="0" borderId="1" xfId="1" applyNumberFormat="1" applyFont="1" applyFill="1" applyBorder="1" applyAlignment="1">
      <alignment horizontal="center" vertical="center" wrapText="1"/>
    </xf>
    <xf numFmtId="0" fontId="0" fillId="0" borderId="20" xfId="0" applyFill="1" applyBorder="1" applyAlignment="1">
      <alignment horizontal="center" vertical="center" wrapText="1"/>
    </xf>
    <xf numFmtId="0" fontId="0" fillId="0" borderId="16" xfId="0" applyFill="1" applyBorder="1" applyAlignment="1">
      <alignment horizontal="center" vertical="center" wrapText="1"/>
    </xf>
    <xf numFmtId="164" fontId="0" fillId="0" borderId="16" xfId="1" applyNumberFormat="1" applyFont="1" applyFill="1" applyBorder="1" applyAlignment="1">
      <alignment horizontal="center" vertical="center" wrapText="1"/>
    </xf>
    <xf numFmtId="164" fontId="2" fillId="4" borderId="20" xfId="1" applyNumberFormat="1" applyFont="1" applyFill="1" applyBorder="1" applyAlignment="1">
      <alignment horizontal="center" vertical="center" wrapText="1"/>
    </xf>
    <xf numFmtId="164" fontId="0" fillId="0" borderId="18" xfId="1" applyNumberFormat="1" applyFont="1" applyBorder="1" applyAlignment="1">
      <alignment horizontal="center" vertical="center" wrapText="1"/>
    </xf>
    <xf numFmtId="164" fontId="0" fillId="0" borderId="13" xfId="1" applyNumberFormat="1" applyFont="1" applyBorder="1" applyAlignment="1">
      <alignment horizontal="center" vertical="center" wrapText="1"/>
    </xf>
    <xf numFmtId="164" fontId="0" fillId="0" borderId="14" xfId="1" applyNumberFormat="1" applyFont="1" applyBorder="1" applyAlignment="1">
      <alignment horizontal="center" vertical="center" wrapText="1"/>
    </xf>
    <xf numFmtId="164" fontId="0" fillId="0" borderId="32" xfId="1" applyNumberFormat="1" applyFont="1" applyBorder="1" applyAlignment="1">
      <alignment horizontal="center" vertical="center" wrapText="1"/>
    </xf>
    <xf numFmtId="0" fontId="0" fillId="0" borderId="28" xfId="0" applyBorder="1" applyAlignment="1">
      <alignment horizontal="center" vertical="center" wrapText="1"/>
    </xf>
    <xf numFmtId="3" fontId="0" fillId="0" borderId="11" xfId="0" applyNumberFormat="1" applyBorder="1" applyAlignment="1">
      <alignment horizontal="center" vertical="center" wrapText="1"/>
    </xf>
    <xf numFmtId="164" fontId="0" fillId="0" borderId="3" xfId="1" applyNumberFormat="1" applyFont="1" applyBorder="1" applyAlignment="1">
      <alignment horizontal="center" vertical="center" wrapText="1"/>
    </xf>
    <xf numFmtId="164" fontId="0" fillId="0" borderId="10" xfId="1" applyNumberFormat="1" applyFont="1" applyFill="1" applyBorder="1" applyAlignment="1">
      <alignment horizontal="center" vertical="center" wrapText="1"/>
    </xf>
    <xf numFmtId="164" fontId="0" fillId="0" borderId="20" xfId="1" applyNumberFormat="1" applyFont="1" applyFill="1" applyBorder="1" applyAlignment="1">
      <alignment horizontal="center" vertical="center" wrapText="1"/>
    </xf>
    <xf numFmtId="164" fontId="2" fillId="4" borderId="26" xfId="1" applyNumberFormat="1" applyFont="1" applyFill="1" applyBorder="1" applyAlignment="1">
      <alignment horizontal="center" vertical="center" wrapText="1"/>
    </xf>
    <xf numFmtId="164" fontId="2" fillId="4" borderId="17" xfId="1" applyNumberFormat="1" applyFont="1" applyFill="1" applyBorder="1" applyAlignment="1">
      <alignment horizontal="center" vertical="center" wrapText="1"/>
    </xf>
    <xf numFmtId="164" fontId="0" fillId="0" borderId="21" xfId="1" applyNumberFormat="1" applyFont="1" applyBorder="1" applyAlignment="1">
      <alignment horizontal="center" vertical="center" wrapText="1"/>
    </xf>
    <xf numFmtId="164" fontId="0" fillId="0" borderId="12" xfId="1" applyNumberFormat="1" applyFont="1" applyBorder="1" applyAlignment="1">
      <alignment horizontal="center" vertical="center" wrapText="1"/>
    </xf>
    <xf numFmtId="164" fontId="0" fillId="0" borderId="17" xfId="1" applyNumberFormat="1" applyFont="1" applyBorder="1" applyAlignment="1">
      <alignment horizontal="center" vertical="center" wrapText="1"/>
    </xf>
    <xf numFmtId="164" fontId="0" fillId="0" borderId="24" xfId="1" applyNumberFormat="1" applyFont="1" applyBorder="1" applyAlignment="1">
      <alignment horizontal="center" vertical="center" wrapText="1"/>
    </xf>
    <xf numFmtId="164" fontId="0" fillId="0" borderId="11" xfId="1" applyNumberFormat="1" applyFont="1" applyBorder="1" applyAlignment="1">
      <alignment horizontal="center" vertical="center" wrapText="1"/>
    </xf>
    <xf numFmtId="164" fontId="0" fillId="0" borderId="30" xfId="1" applyNumberFormat="1" applyFont="1" applyFill="1" applyBorder="1" applyAlignment="1">
      <alignment horizontal="center" vertical="center" wrapText="1"/>
    </xf>
    <xf numFmtId="0" fontId="2" fillId="5" borderId="14" xfId="0" applyFont="1" applyFill="1" applyBorder="1" applyAlignment="1">
      <alignment horizontal="center" vertical="center" wrapText="1"/>
    </xf>
    <xf numFmtId="43" fontId="0" fillId="0" borderId="12" xfId="1" applyNumberFormat="1" applyFont="1" applyBorder="1" applyAlignment="1">
      <alignment horizontal="center" vertical="center" wrapText="1"/>
    </xf>
    <xf numFmtId="43" fontId="0" fillId="0" borderId="17" xfId="1" applyNumberFormat="1" applyFont="1" applyBorder="1" applyAlignment="1">
      <alignment horizontal="center" vertical="center" wrapText="1"/>
    </xf>
    <xf numFmtId="164" fontId="0" fillId="3" borderId="8" xfId="1" applyNumberFormat="1" applyFont="1" applyFill="1" applyBorder="1" applyAlignment="1">
      <alignment horizontal="center" vertical="center" wrapText="1"/>
    </xf>
    <xf numFmtId="164" fontId="0" fillId="3" borderId="9" xfId="1" applyNumberFormat="1" applyFont="1" applyFill="1" applyBorder="1" applyAlignment="1">
      <alignment horizontal="center" vertical="center" wrapText="1"/>
    </xf>
    <xf numFmtId="164" fontId="0" fillId="3" borderId="21" xfId="1" applyNumberFormat="1" applyFont="1" applyFill="1" applyBorder="1" applyAlignment="1">
      <alignment horizontal="center" vertical="center" wrapText="1"/>
    </xf>
    <xf numFmtId="164" fontId="0" fillId="3" borderId="10" xfId="1" applyNumberFormat="1" applyFont="1" applyFill="1" applyBorder="1" applyAlignment="1">
      <alignment horizontal="center" vertical="center" wrapText="1"/>
    </xf>
    <xf numFmtId="164" fontId="0" fillId="3" borderId="1" xfId="1" applyNumberFormat="1" applyFont="1" applyFill="1" applyBorder="1" applyAlignment="1">
      <alignment horizontal="center" vertical="center" wrapText="1"/>
    </xf>
    <xf numFmtId="164" fontId="0" fillId="3" borderId="12" xfId="1" applyNumberFormat="1" applyFont="1" applyFill="1" applyBorder="1" applyAlignment="1">
      <alignment horizontal="center" vertical="center" wrapText="1"/>
    </xf>
    <xf numFmtId="164" fontId="0" fillId="3" borderId="20" xfId="1" applyNumberFormat="1" applyFont="1" applyFill="1" applyBorder="1" applyAlignment="1">
      <alignment horizontal="center" vertical="center" wrapText="1"/>
    </xf>
    <xf numFmtId="164" fontId="0" fillId="3" borderId="16" xfId="1" applyNumberFormat="1" applyFont="1" applyFill="1" applyBorder="1" applyAlignment="1">
      <alignment horizontal="center" vertical="center" wrapText="1"/>
    </xf>
    <xf numFmtId="164" fontId="0" fillId="3" borderId="17" xfId="1"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164" fontId="0" fillId="3" borderId="18" xfId="1" applyNumberFormat="1" applyFont="1" applyFill="1" applyBorder="1" applyAlignment="1">
      <alignment horizontal="center" vertical="center" wrapText="1"/>
    </xf>
    <xf numFmtId="164" fontId="0" fillId="3" borderId="13" xfId="1" applyNumberFormat="1" applyFont="1" applyFill="1" applyBorder="1" applyAlignment="1">
      <alignment horizontal="center" vertical="center" wrapText="1"/>
    </xf>
    <xf numFmtId="164" fontId="0" fillId="3" borderId="3" xfId="1" applyNumberFormat="1" applyFont="1" applyFill="1" applyBorder="1" applyAlignment="1">
      <alignment horizontal="center" vertical="center" wrapText="1"/>
    </xf>
    <xf numFmtId="164" fontId="0" fillId="3" borderId="14" xfId="1" applyNumberFormat="1" applyFont="1" applyFill="1" applyBorder="1" applyAlignment="1">
      <alignment horizontal="center" vertical="center" wrapText="1"/>
    </xf>
    <xf numFmtId="164" fontId="0" fillId="0" borderId="32" xfId="1" applyNumberFormat="1" applyFont="1" applyFill="1" applyBorder="1" applyAlignment="1">
      <alignment horizontal="center" vertical="center" wrapText="1"/>
    </xf>
    <xf numFmtId="43" fontId="0" fillId="0" borderId="9" xfId="1" applyNumberFormat="1" applyFont="1" applyBorder="1" applyAlignment="1">
      <alignment horizontal="center" vertical="center" wrapText="1"/>
    </xf>
    <xf numFmtId="43" fontId="0" fillId="0" borderId="21" xfId="1" applyNumberFormat="1" applyFont="1" applyBorder="1" applyAlignment="1">
      <alignment horizontal="center" vertical="center" wrapText="1"/>
    </xf>
    <xf numFmtId="43" fontId="0" fillId="0" borderId="1" xfId="1" applyNumberFormat="1" applyFont="1" applyBorder="1" applyAlignment="1">
      <alignment horizontal="center" vertical="center" wrapText="1"/>
    </xf>
    <xf numFmtId="43" fontId="0" fillId="0" borderId="16" xfId="1" applyNumberFormat="1" applyFont="1" applyBorder="1" applyAlignment="1">
      <alignment horizontal="center" vertical="center" wrapText="1"/>
    </xf>
    <xf numFmtId="43" fontId="0" fillId="0" borderId="0" xfId="1" applyNumberFormat="1" applyFont="1" applyAlignment="1">
      <alignment horizontal="center" vertical="center" wrapText="1"/>
    </xf>
    <xf numFmtId="43" fontId="0" fillId="0" borderId="23" xfId="1" applyNumberFormat="1" applyFont="1" applyBorder="1" applyAlignment="1">
      <alignment horizontal="center" vertical="center" wrapText="1"/>
    </xf>
    <xf numFmtId="43" fontId="0" fillId="0" borderId="24" xfId="1" applyNumberFormat="1" applyFont="1" applyBorder="1" applyAlignment="1">
      <alignment horizontal="center" vertical="center" wrapText="1"/>
    </xf>
    <xf numFmtId="164" fontId="0" fillId="0" borderId="9" xfId="1" applyNumberFormat="1" applyFont="1" applyFill="1" applyBorder="1" applyAlignment="1">
      <alignment horizontal="center" vertical="center" wrapText="1"/>
    </xf>
    <xf numFmtId="43" fontId="0" fillId="0" borderId="9" xfId="1" applyNumberFormat="1" applyFont="1" applyFill="1" applyBorder="1" applyAlignment="1">
      <alignment horizontal="center" vertical="center" wrapText="1"/>
    </xf>
    <xf numFmtId="43" fontId="0" fillId="0" borderId="1" xfId="1" applyNumberFormat="1" applyFont="1" applyFill="1" applyBorder="1" applyAlignment="1">
      <alignment horizontal="center" vertical="center" wrapText="1"/>
    </xf>
    <xf numFmtId="43" fontId="0" fillId="0" borderId="16" xfId="1" applyNumberFormat="1" applyFont="1" applyFill="1" applyBorder="1" applyAlignment="1">
      <alignment horizontal="center" vertical="center" wrapText="1"/>
    </xf>
    <xf numFmtId="164" fontId="0" fillId="0" borderId="40" xfId="1" applyNumberFormat="1" applyFont="1" applyFill="1" applyBorder="1" applyAlignment="1">
      <alignment horizontal="center" vertical="center" wrapText="1"/>
    </xf>
    <xf numFmtId="17" fontId="2" fillId="4" borderId="41" xfId="0" applyNumberFormat="1" applyFont="1" applyFill="1" applyBorder="1" applyAlignment="1">
      <alignment horizontal="center" vertical="center" wrapText="1"/>
    </xf>
    <xf numFmtId="164" fontId="2" fillId="4" borderId="42" xfId="1" applyNumberFormat="1" applyFont="1" applyFill="1" applyBorder="1" applyAlignment="1">
      <alignment horizontal="center" vertical="center" wrapText="1"/>
    </xf>
    <xf numFmtId="164" fontId="0" fillId="3" borderId="41" xfId="1" applyNumberFormat="1" applyFont="1" applyFill="1" applyBorder="1" applyAlignment="1">
      <alignment horizontal="center" vertical="center" wrapText="1"/>
    </xf>
    <xf numFmtId="164" fontId="0" fillId="3" borderId="43" xfId="1" applyNumberFormat="1" applyFont="1" applyFill="1" applyBorder="1" applyAlignment="1">
      <alignment horizontal="center" vertical="center" wrapText="1"/>
    </xf>
    <xf numFmtId="164" fontId="0" fillId="3" borderId="42" xfId="1" applyNumberFormat="1" applyFont="1" applyFill="1" applyBorder="1" applyAlignment="1">
      <alignment horizontal="center" vertical="center" wrapText="1"/>
    </xf>
    <xf numFmtId="164" fontId="0" fillId="0" borderId="41" xfId="1" applyNumberFormat="1" applyFont="1" applyBorder="1" applyAlignment="1">
      <alignment horizontal="center" vertical="center" wrapText="1"/>
    </xf>
    <xf numFmtId="164" fontId="0" fillId="0" borderId="43" xfId="1" applyNumberFormat="1" applyFont="1" applyBorder="1" applyAlignment="1">
      <alignment horizontal="center" vertical="center" wrapText="1"/>
    </xf>
    <xf numFmtId="164" fontId="0" fillId="0" borderId="42" xfId="1" applyNumberFormat="1" applyFont="1" applyBorder="1" applyAlignment="1">
      <alignment horizontal="center" vertical="center" wrapText="1"/>
    </xf>
    <xf numFmtId="164" fontId="0" fillId="0" borderId="38" xfId="1" applyNumberFormat="1" applyFont="1" applyBorder="1" applyAlignment="1">
      <alignment horizontal="center" vertical="center" wrapText="1"/>
    </xf>
    <xf numFmtId="164" fontId="0" fillId="6" borderId="41" xfId="1" applyNumberFormat="1" applyFont="1" applyFill="1" applyBorder="1" applyAlignment="1">
      <alignment horizontal="center" vertical="center" wrapText="1"/>
    </xf>
    <xf numFmtId="164" fontId="0" fillId="6" borderId="43" xfId="1" applyNumberFormat="1" applyFont="1" applyFill="1" applyBorder="1" applyAlignment="1">
      <alignment horizontal="center" vertical="center" wrapText="1"/>
    </xf>
    <xf numFmtId="164" fontId="0" fillId="6" borderId="42" xfId="1" applyNumberFormat="1" applyFont="1" applyFill="1" applyBorder="1" applyAlignment="1">
      <alignment horizontal="center" vertical="center" wrapText="1"/>
    </xf>
    <xf numFmtId="164" fontId="0" fillId="4" borderId="42" xfId="1" applyNumberFormat="1" applyFont="1" applyFill="1" applyBorder="1" applyAlignment="1">
      <alignment horizontal="center" vertical="center" wrapText="1"/>
    </xf>
    <xf numFmtId="0" fontId="4" fillId="2" borderId="45" xfId="2" applyFont="1" applyFill="1" applyBorder="1" applyAlignment="1">
      <alignment horizontal="center" vertical="center" wrapText="1"/>
    </xf>
    <xf numFmtId="3" fontId="0" fillId="0" borderId="41" xfId="0" applyNumberFormat="1" applyBorder="1" applyAlignment="1">
      <alignment horizontal="center" vertical="center" wrapText="1"/>
    </xf>
    <xf numFmtId="3" fontId="0" fillId="0" borderId="46" xfId="0" applyNumberFormat="1" applyBorder="1" applyAlignment="1">
      <alignment horizontal="center" vertical="center" wrapText="1"/>
    </xf>
    <xf numFmtId="3" fontId="0" fillId="0" borderId="43" xfId="0" applyNumberFormat="1" applyBorder="1" applyAlignment="1">
      <alignment horizontal="center" vertical="center" wrapText="1"/>
    </xf>
    <xf numFmtId="3" fontId="0" fillId="0" borderId="42" xfId="0" applyNumberFormat="1" applyBorder="1" applyAlignment="1">
      <alignment horizontal="center" vertical="center" wrapText="1"/>
    </xf>
    <xf numFmtId="0" fontId="4" fillId="2" borderId="47" xfId="2" applyFont="1" applyFill="1" applyBorder="1" applyAlignment="1">
      <alignment horizontal="center" vertical="center" wrapText="1"/>
    </xf>
    <xf numFmtId="3" fontId="0" fillId="0" borderId="37" xfId="0" applyNumberFormat="1" applyFill="1" applyBorder="1" applyAlignment="1">
      <alignment horizontal="center" vertical="center" wrapText="1"/>
    </xf>
    <xf numFmtId="3" fontId="0" fillId="0" borderId="13" xfId="0" applyNumberFormat="1" applyFill="1" applyBorder="1" applyAlignment="1">
      <alignment horizontal="center" vertical="center" wrapText="1"/>
    </xf>
    <xf numFmtId="3" fontId="0" fillId="0" borderId="14" xfId="0" applyNumberFormat="1" applyFill="1" applyBorder="1" applyAlignment="1">
      <alignment horizontal="center" vertical="center" wrapText="1"/>
    </xf>
    <xf numFmtId="0" fontId="0" fillId="2" borderId="29" xfId="0" applyFill="1" applyBorder="1" applyAlignment="1">
      <alignment horizontal="center" vertical="center" wrapText="1"/>
    </xf>
    <xf numFmtId="3" fontId="0" fillId="0" borderId="25" xfId="0" applyNumberFormat="1" applyBorder="1" applyAlignment="1">
      <alignment horizontal="center" vertical="center" wrapText="1"/>
    </xf>
    <xf numFmtId="3" fontId="0" fillId="0" borderId="4" xfId="0" applyNumberFormat="1" applyBorder="1" applyAlignment="1">
      <alignment horizontal="center" vertical="center" wrapText="1"/>
    </xf>
    <xf numFmtId="3" fontId="0" fillId="0" borderId="5" xfId="0" applyNumberFormat="1" applyBorder="1" applyAlignment="1">
      <alignment horizontal="center" vertical="center" wrapText="1"/>
    </xf>
    <xf numFmtId="3" fontId="0" fillId="0" borderId="26" xfId="0" applyNumberFormat="1" applyBorder="1" applyAlignment="1">
      <alignment horizontal="center" vertical="center" wrapText="1"/>
    </xf>
    <xf numFmtId="3" fontId="0" fillId="0" borderId="27" xfId="0" applyNumberFormat="1" applyBorder="1" applyAlignment="1">
      <alignment horizontal="center" vertical="center" wrapText="1"/>
    </xf>
    <xf numFmtId="0" fontId="0" fillId="0" borderId="18" xfId="0" applyBorder="1" applyAlignment="1">
      <alignment horizontal="center" vertical="center" wrapText="1"/>
    </xf>
    <xf numFmtId="0" fontId="0" fillId="0" borderId="37"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32" xfId="0" applyBorder="1" applyAlignment="1">
      <alignment horizontal="center" vertical="center" wrapText="1"/>
    </xf>
    <xf numFmtId="3" fontId="0" fillId="0" borderId="38" xfId="0" applyNumberFormat="1" applyBorder="1" applyAlignment="1">
      <alignment horizontal="center" vertical="center" wrapText="1"/>
    </xf>
    <xf numFmtId="0" fontId="4" fillId="4" borderId="47" xfId="2" applyFont="1" applyFill="1" applyBorder="1" applyAlignment="1">
      <alignment horizontal="center" vertical="center" wrapText="1"/>
    </xf>
    <xf numFmtId="0" fontId="4" fillId="4" borderId="44" xfId="2" applyFont="1" applyFill="1" applyBorder="1" applyAlignment="1">
      <alignment horizontal="center" vertical="center" wrapText="1"/>
    </xf>
    <xf numFmtId="0" fontId="4" fillId="4" borderId="45" xfId="2" applyFont="1" applyFill="1" applyBorder="1" applyAlignment="1">
      <alignment horizontal="center" vertical="center" wrapText="1"/>
    </xf>
    <xf numFmtId="0" fontId="4" fillId="4" borderId="49" xfId="2" applyFont="1" applyFill="1" applyBorder="1" applyAlignment="1">
      <alignment horizontal="center" vertical="center" wrapText="1"/>
    </xf>
    <xf numFmtId="0" fontId="0" fillId="4" borderId="36" xfId="0" applyFill="1" applyBorder="1" applyAlignment="1">
      <alignment horizontal="center" vertical="center" wrapText="1"/>
    </xf>
    <xf numFmtId="0" fontId="2" fillId="2" borderId="26" xfId="0" applyFont="1" applyFill="1" applyBorder="1" applyAlignment="1">
      <alignment horizontal="center" vertical="center" wrapText="1"/>
    </xf>
    <xf numFmtId="43" fontId="0" fillId="0" borderId="25" xfId="1" applyNumberFormat="1" applyFont="1" applyFill="1" applyBorder="1" applyAlignment="1">
      <alignment horizontal="center" vertical="center" wrapText="1"/>
    </xf>
    <xf numFmtId="43" fontId="0" fillId="0" borderId="5" xfId="1" applyNumberFormat="1" applyFont="1" applyFill="1" applyBorder="1" applyAlignment="1">
      <alignment horizontal="center" vertical="center" wrapText="1"/>
    </xf>
    <xf numFmtId="43" fontId="0" fillId="0" borderId="26" xfId="1" applyNumberFormat="1" applyFont="1" applyFill="1" applyBorder="1" applyAlignment="1">
      <alignment horizontal="center" vertical="center" wrapText="1"/>
    </xf>
    <xf numFmtId="0" fontId="4" fillId="4" borderId="41" xfId="2" applyFont="1" applyFill="1" applyBorder="1" applyAlignment="1">
      <alignment horizontal="center" vertical="center" wrapText="1"/>
    </xf>
    <xf numFmtId="43" fontId="0" fillId="0" borderId="11" xfId="1" applyNumberFormat="1" applyFont="1" applyBorder="1" applyAlignment="1">
      <alignment horizontal="center" vertical="center" wrapText="1"/>
    </xf>
    <xf numFmtId="2" fontId="0" fillId="0" borderId="12" xfId="0" applyNumberFormat="1" applyFill="1" applyBorder="1" applyAlignment="1">
      <alignment horizontal="center" vertical="center" wrapText="1"/>
    </xf>
    <xf numFmtId="4" fontId="0" fillId="0" borderId="18" xfId="0" applyNumberFormat="1" applyFill="1" applyBorder="1" applyAlignment="1">
      <alignment horizontal="center" vertical="center" wrapText="1"/>
    </xf>
    <xf numFmtId="4" fontId="0" fillId="0" borderId="37" xfId="0" applyNumberFormat="1" applyFill="1" applyBorder="1" applyAlignment="1">
      <alignment horizontal="center" vertical="center" wrapText="1"/>
    </xf>
    <xf numFmtId="4" fontId="0" fillId="0" borderId="47" xfId="0" applyNumberFormat="1" applyFill="1" applyBorder="1" applyAlignment="1">
      <alignment horizontal="center" vertical="center" wrapText="1"/>
    </xf>
    <xf numFmtId="2" fontId="0" fillId="0" borderId="8"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2" fontId="0" fillId="0" borderId="20" xfId="0" applyNumberFormat="1" applyFill="1" applyBorder="1" applyAlignment="1">
      <alignment horizontal="center" vertical="center" wrapText="1"/>
    </xf>
    <xf numFmtId="0" fontId="4" fillId="0" borderId="0" xfId="2" applyFont="1" applyFill="1" applyBorder="1" applyAlignment="1">
      <alignment horizontal="center" vertical="center" wrapText="1"/>
    </xf>
    <xf numFmtId="0" fontId="0" fillId="0" borderId="0" xfId="0" applyFill="1" applyBorder="1" applyAlignment="1">
      <alignment horizontal="center" vertical="center" wrapText="1"/>
    </xf>
    <xf numFmtId="3" fontId="0" fillId="0" borderId="0" xfId="0" applyNumberFormat="1" applyFill="1" applyBorder="1" applyAlignment="1">
      <alignment horizontal="center" vertical="center" wrapText="1"/>
    </xf>
    <xf numFmtId="3" fontId="5" fillId="7" borderId="38"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164" fontId="0" fillId="3" borderId="37" xfId="1" applyNumberFormat="1" applyFont="1" applyFill="1" applyBorder="1" applyAlignment="1">
      <alignment horizontal="center" vertical="center" wrapText="1"/>
    </xf>
    <xf numFmtId="164" fontId="0" fillId="3" borderId="11" xfId="1" applyNumberFormat="1" applyFont="1" applyFill="1" applyBorder="1" applyAlignment="1">
      <alignment horizontal="center" vertical="center" wrapText="1"/>
    </xf>
    <xf numFmtId="164" fontId="0" fillId="3" borderId="47" xfId="1" applyNumberFormat="1" applyFont="1" applyFill="1" applyBorder="1" applyAlignment="1">
      <alignment horizontal="center" vertical="center" wrapText="1"/>
    </xf>
    <xf numFmtId="164" fontId="0" fillId="3" borderId="6" xfId="1" applyNumberFormat="1" applyFont="1" applyFill="1" applyBorder="1" applyAlignment="1">
      <alignment horizontal="center" vertical="center" wrapText="1"/>
    </xf>
    <xf numFmtId="164" fontId="0" fillId="3" borderId="29" xfId="1" applyNumberFormat="1" applyFont="1" applyFill="1" applyBorder="1" applyAlignment="1">
      <alignment horizontal="center" vertical="center" wrapText="1"/>
    </xf>
    <xf numFmtId="164" fontId="0" fillId="0" borderId="41" xfId="1" applyNumberFormat="1" applyFont="1" applyFill="1" applyBorder="1" applyAlignment="1">
      <alignment horizontal="center" vertical="center" wrapText="1"/>
    </xf>
    <xf numFmtId="164" fontId="0" fillId="0" borderId="43" xfId="1" applyNumberFormat="1" applyFont="1" applyFill="1" applyBorder="1" applyAlignment="1">
      <alignment horizontal="center" vertical="center" wrapText="1"/>
    </xf>
    <xf numFmtId="164" fontId="0" fillId="0" borderId="42" xfId="1" applyNumberFormat="1" applyFont="1" applyFill="1" applyBorder="1" applyAlignment="1">
      <alignment horizontal="center" vertical="center" wrapText="1"/>
    </xf>
    <xf numFmtId="0" fontId="4" fillId="2" borderId="41" xfId="2" applyFont="1" applyFill="1" applyBorder="1" applyAlignment="1">
      <alignment horizontal="center" vertical="center" wrapText="1"/>
    </xf>
    <xf numFmtId="0" fontId="4" fillId="4" borderId="53" xfId="2" applyFont="1" applyFill="1" applyBorder="1" applyAlignment="1">
      <alignment horizontal="center" vertical="center" wrapText="1"/>
    </xf>
    <xf numFmtId="3" fontId="0" fillId="0" borderId="54" xfId="0" applyNumberFormat="1" applyBorder="1" applyAlignment="1">
      <alignment horizontal="center" vertical="center" wrapText="1"/>
    </xf>
    <xf numFmtId="3" fontId="0" fillId="0" borderId="51" xfId="0" applyNumberFormat="1" applyBorder="1" applyAlignment="1">
      <alignment horizontal="center" vertical="center" wrapText="1"/>
    </xf>
    <xf numFmtId="3" fontId="0" fillId="0" borderId="52" xfId="0" applyNumberFormat="1" applyBorder="1" applyAlignment="1">
      <alignment horizontal="center" vertical="center" wrapText="1"/>
    </xf>
    <xf numFmtId="3" fontId="0" fillId="0" borderId="50" xfId="0" applyNumberFormat="1" applyBorder="1" applyAlignment="1">
      <alignment horizontal="center" vertical="center" wrapText="1"/>
    </xf>
    <xf numFmtId="3" fontId="0" fillId="0" borderId="21" xfId="1" applyNumberFormat="1" applyFont="1" applyFill="1" applyBorder="1" applyAlignment="1">
      <alignment horizontal="center" vertical="center" wrapText="1"/>
    </xf>
    <xf numFmtId="3" fontId="0" fillId="6" borderId="41" xfId="0" applyNumberFormat="1" applyFill="1" applyBorder="1" applyAlignment="1">
      <alignment horizontal="center" vertical="center" wrapText="1"/>
    </xf>
    <xf numFmtId="3" fontId="0" fillId="0" borderId="41" xfId="1" applyNumberFormat="1" applyFont="1" applyFill="1" applyBorder="1" applyAlignment="1">
      <alignment horizontal="center" vertical="center" wrapText="1"/>
    </xf>
    <xf numFmtId="3" fontId="0" fillId="0" borderId="12" xfId="1" applyNumberFormat="1" applyFont="1" applyFill="1" applyBorder="1" applyAlignment="1">
      <alignment horizontal="center" vertical="center" wrapText="1"/>
    </xf>
    <xf numFmtId="3" fontId="0" fillId="6" borderId="43" xfId="0" applyNumberFormat="1" applyFill="1" applyBorder="1" applyAlignment="1">
      <alignment horizontal="center" vertical="center" wrapText="1"/>
    </xf>
    <xf numFmtId="3" fontId="0" fillId="0" borderId="43" xfId="1" applyNumberFormat="1" applyFont="1" applyFill="1" applyBorder="1" applyAlignment="1">
      <alignment horizontal="center" vertical="center" wrapText="1"/>
    </xf>
    <xf numFmtId="3" fontId="0" fillId="0" borderId="17" xfId="1" applyNumberFormat="1" applyFont="1" applyFill="1" applyBorder="1" applyAlignment="1">
      <alignment horizontal="center" vertical="center" wrapText="1"/>
    </xf>
    <xf numFmtId="3" fontId="0" fillId="6" borderId="42" xfId="0" applyNumberFormat="1" applyFill="1" applyBorder="1" applyAlignment="1">
      <alignment horizontal="center" vertical="center" wrapText="1"/>
    </xf>
    <xf numFmtId="3" fontId="0" fillId="0" borderId="42" xfId="0" applyNumberFormat="1" applyFill="1" applyBorder="1" applyAlignment="1">
      <alignment horizontal="center" vertical="center" wrapText="1"/>
    </xf>
    <xf numFmtId="3" fontId="0" fillId="0" borderId="42" xfId="1" applyNumberFormat="1" applyFont="1" applyFill="1" applyBorder="1" applyAlignment="1">
      <alignment horizontal="center" vertical="center" wrapText="1"/>
    </xf>
    <xf numFmtId="165" fontId="0" fillId="0" borderId="21" xfId="1" applyNumberFormat="1" applyFont="1" applyFill="1" applyBorder="1" applyAlignment="1">
      <alignment horizontal="center" vertical="center" wrapText="1"/>
    </xf>
    <xf numFmtId="165" fontId="0" fillId="0" borderId="12" xfId="1" applyNumberFormat="1" applyFont="1" applyFill="1" applyBorder="1" applyAlignment="1">
      <alignment horizontal="center" vertical="center" wrapText="1"/>
    </xf>
    <xf numFmtId="165" fontId="0" fillId="0" borderId="17" xfId="1" applyNumberFormat="1" applyFont="1" applyFill="1" applyBorder="1" applyAlignment="1">
      <alignment horizontal="center" vertical="center" wrapText="1"/>
    </xf>
    <xf numFmtId="164" fontId="0" fillId="0" borderId="0" xfId="0" applyNumberFormat="1" applyFill="1" applyAlignment="1">
      <alignment horizontal="center" vertical="center" wrapText="1"/>
    </xf>
    <xf numFmtId="3" fontId="0" fillId="0" borderId="0" xfId="0" applyNumberFormat="1" applyAlignment="1">
      <alignment horizontal="center" vertical="center" wrapText="1"/>
    </xf>
    <xf numFmtId="41" fontId="0" fillId="0" borderId="0" xfId="0" applyNumberFormat="1" applyAlignment="1">
      <alignment horizontal="center" vertical="center" wrapText="1"/>
    </xf>
    <xf numFmtId="3" fontId="0" fillId="0" borderId="46" xfId="0" applyNumberFormat="1" applyFill="1" applyBorder="1" applyAlignment="1">
      <alignment horizontal="center" vertical="center" wrapText="1"/>
    </xf>
    <xf numFmtId="3" fontId="0" fillId="6" borderId="46" xfId="0" applyNumberFormat="1" applyFill="1" applyBorder="1" applyAlignment="1">
      <alignment horizontal="center" vertical="center" wrapText="1"/>
    </xf>
    <xf numFmtId="43" fontId="0" fillId="0" borderId="25" xfId="1" applyNumberFormat="1" applyFont="1" applyBorder="1" applyAlignment="1">
      <alignment horizontal="center" vertical="center" wrapText="1"/>
    </xf>
    <xf numFmtId="43" fontId="0" fillId="0" borderId="4" xfId="1" applyNumberFormat="1" applyFont="1" applyBorder="1" applyAlignment="1">
      <alignment horizontal="center" vertical="center" wrapText="1"/>
    </xf>
    <xf numFmtId="43" fontId="0" fillId="0" borderId="5" xfId="1" applyNumberFormat="1" applyFont="1" applyBorder="1" applyAlignment="1">
      <alignment horizontal="center" vertical="center" wrapText="1"/>
    </xf>
    <xf numFmtId="164" fontId="0" fillId="0" borderId="0" xfId="1" applyNumberFormat="1" applyFont="1" applyFill="1" applyAlignment="1">
      <alignment horizontal="center" vertical="center" wrapText="1"/>
    </xf>
    <xf numFmtId="2" fontId="7" fillId="0" borderId="12" xfId="0" applyNumberFormat="1" applyFont="1" applyFill="1" applyBorder="1" applyAlignment="1">
      <alignment horizontal="center" vertical="center" wrapText="1"/>
    </xf>
    <xf numFmtId="2" fontId="0" fillId="8" borderId="12" xfId="0" applyNumberFormat="1" applyFill="1" applyBorder="1" applyAlignment="1">
      <alignment horizontal="center" vertical="center" wrapText="1"/>
    </xf>
    <xf numFmtId="0" fontId="0" fillId="0" borderId="1" xfId="0" applyBorder="1" applyAlignment="1">
      <alignment horizontal="center" vertical="center" wrapText="1"/>
    </xf>
    <xf numFmtId="3" fontId="0" fillId="6" borderId="12" xfId="0" applyNumberFormat="1" applyFill="1" applyBorder="1" applyAlignment="1">
      <alignment horizontal="center" vertical="center" wrapText="1"/>
    </xf>
    <xf numFmtId="164" fontId="0" fillId="8" borderId="10" xfId="1" applyNumberFormat="1" applyFont="1" applyFill="1" applyBorder="1" applyAlignment="1">
      <alignment horizontal="center" vertical="center" wrapText="1"/>
    </xf>
    <xf numFmtId="2" fontId="0" fillId="6" borderId="10" xfId="0" applyNumberFormat="1" applyFill="1" applyBorder="1" applyAlignment="1">
      <alignment horizontal="center" vertical="center" wrapText="1"/>
    </xf>
    <xf numFmtId="3" fontId="0" fillId="6" borderId="12" xfId="1" applyNumberFormat="1" applyFont="1" applyFill="1" applyBorder="1" applyAlignment="1">
      <alignment horizontal="center" vertical="center" wrapText="1"/>
    </xf>
    <xf numFmtId="3" fontId="0" fillId="6" borderId="37" xfId="0" applyNumberFormat="1" applyFill="1" applyBorder="1" applyAlignment="1">
      <alignment horizontal="center" vertical="center" wrapText="1"/>
    </xf>
    <xf numFmtId="3" fontId="0" fillId="6" borderId="13" xfId="0" applyNumberFormat="1" applyFill="1" applyBorder="1" applyAlignment="1">
      <alignment horizontal="center" vertical="center" wrapText="1"/>
    </xf>
    <xf numFmtId="3" fontId="0" fillId="6" borderId="14" xfId="0" applyNumberFormat="1" applyFill="1" applyBorder="1" applyAlignment="1">
      <alignment horizontal="center" vertical="center" wrapText="1"/>
    </xf>
    <xf numFmtId="0" fontId="4" fillId="2" borderId="53" xfId="2" applyFont="1" applyFill="1" applyBorder="1" applyAlignment="1">
      <alignment horizontal="center" vertical="center" wrapText="1"/>
    </xf>
    <xf numFmtId="17" fontId="2" fillId="4" borderId="9" xfId="0" applyNumberFormat="1" applyFont="1" applyFill="1" applyBorder="1" applyAlignment="1">
      <alignment horizontal="center" vertical="center" wrapText="1"/>
    </xf>
    <xf numFmtId="17" fontId="2" fillId="4" borderId="21"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64" fontId="0" fillId="4" borderId="14" xfId="1" applyNumberFormat="1" applyFont="1" applyFill="1" applyBorder="1" applyAlignment="1">
      <alignment horizontal="center" vertical="center" wrapText="1"/>
    </xf>
    <xf numFmtId="164" fontId="0" fillId="4" borderId="17" xfId="1" applyNumberFormat="1" applyFont="1" applyFill="1" applyBorder="1" applyAlignment="1">
      <alignment horizontal="center" vertical="center" wrapText="1"/>
    </xf>
    <xf numFmtId="165" fontId="0" fillId="3" borderId="12" xfId="1" applyNumberFormat="1" applyFont="1" applyFill="1" applyBorder="1" applyAlignment="1">
      <alignment horizontal="center" vertical="center" wrapText="1"/>
    </xf>
    <xf numFmtId="164" fontId="0" fillId="4" borderId="16" xfId="1" applyNumberFormat="1" applyFont="1" applyFill="1" applyBorder="1" applyAlignment="1">
      <alignment horizontal="center" vertical="center" wrapText="1"/>
    </xf>
    <xf numFmtId="165" fontId="0" fillId="3" borderId="1" xfId="1" applyNumberFormat="1" applyFont="1" applyFill="1" applyBorder="1" applyAlignment="1">
      <alignment horizontal="center" vertical="center" wrapText="1"/>
    </xf>
    <xf numFmtId="14" fontId="0" fillId="3" borderId="9" xfId="1" applyNumberFormat="1" applyFont="1" applyFill="1" applyBorder="1" applyAlignment="1">
      <alignment horizontal="center" vertical="center" wrapText="1"/>
    </xf>
    <xf numFmtId="14" fontId="0" fillId="3" borderId="1" xfId="1" applyNumberFormat="1" applyFont="1" applyFill="1" applyBorder="1" applyAlignment="1">
      <alignment horizontal="center" vertical="center" wrapText="1"/>
    </xf>
    <xf numFmtId="14" fontId="0" fillId="3" borderId="16" xfId="1" applyNumberFormat="1" applyFont="1" applyFill="1" applyBorder="1" applyAlignment="1">
      <alignment horizontal="center" vertical="center" wrapText="1"/>
    </xf>
    <xf numFmtId="43" fontId="0" fillId="0" borderId="43" xfId="1" applyNumberFormat="1" applyFont="1" applyFill="1" applyBorder="1" applyAlignment="1">
      <alignment horizontal="center" vertical="center" wrapText="1"/>
    </xf>
    <xf numFmtId="17" fontId="2" fillId="0" borderId="0" xfId="0" applyNumberFormat="1" applyFont="1" applyFill="1" applyBorder="1" applyAlignment="1">
      <alignment horizontal="center" vertical="center" wrapText="1"/>
    </xf>
    <xf numFmtId="17" fontId="2" fillId="4"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43" fontId="0" fillId="0" borderId="0" xfId="1" applyNumberFormat="1" applyFont="1" applyFill="1" applyBorder="1" applyAlignment="1">
      <alignment horizontal="center" vertical="center" wrapText="1"/>
    </xf>
    <xf numFmtId="164" fontId="0" fillId="0" borderId="0" xfId="1" applyNumberFormat="1" applyFont="1" applyFill="1" applyBorder="1" applyAlignment="1">
      <alignment horizontal="center" vertical="center" wrapText="1"/>
    </xf>
    <xf numFmtId="165" fontId="0" fillId="0" borderId="43" xfId="1" applyNumberFormat="1" applyFont="1" applyFill="1" applyBorder="1" applyAlignment="1">
      <alignment horizontal="center" vertical="center" wrapText="1"/>
    </xf>
    <xf numFmtId="3" fontId="0" fillId="6" borderId="43" xfId="1" applyNumberFormat="1" applyFont="1" applyFill="1" applyBorder="1" applyAlignment="1">
      <alignment horizontal="center" vertical="center" wrapText="1"/>
    </xf>
    <xf numFmtId="3" fontId="0" fillId="6" borderId="42" xfId="1" applyNumberFormat="1" applyFont="1" applyFill="1" applyBorder="1" applyAlignment="1">
      <alignment horizontal="center" vertical="center" wrapText="1"/>
    </xf>
    <xf numFmtId="3" fontId="0" fillId="0" borderId="16" xfId="0" applyNumberFormat="1" applyBorder="1" applyAlignment="1">
      <alignment horizontal="center" vertical="center" wrapText="1"/>
    </xf>
    <xf numFmtId="43" fontId="0" fillId="0" borderId="55" xfId="1" applyNumberFormat="1" applyFont="1" applyBorder="1" applyAlignment="1">
      <alignment horizontal="center" vertical="center" wrapText="1"/>
    </xf>
    <xf numFmtId="3" fontId="0" fillId="0" borderId="14" xfId="0" applyNumberFormat="1" applyBorder="1" applyAlignment="1">
      <alignment horizontal="center" vertical="center" wrapText="1"/>
    </xf>
    <xf numFmtId="43" fontId="0" fillId="0" borderId="52" xfId="1" applyNumberFormat="1" applyFont="1" applyBorder="1" applyAlignment="1">
      <alignment horizontal="center" vertical="center" wrapText="1"/>
    </xf>
    <xf numFmtId="0" fontId="0" fillId="0" borderId="9" xfId="0" applyBorder="1" applyAlignment="1">
      <alignment horizontal="center" vertical="center" wrapText="1"/>
    </xf>
    <xf numFmtId="3" fontId="0" fillId="0" borderId="9" xfId="0" applyNumberFormat="1" applyBorder="1" applyAlignment="1">
      <alignment horizontal="center" vertical="center" wrapText="1"/>
    </xf>
    <xf numFmtId="2" fontId="0" fillId="0" borderId="21" xfId="0" applyNumberFormat="1"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3" fontId="0" fillId="0" borderId="39" xfId="0" applyNumberFormat="1" applyBorder="1" applyAlignment="1">
      <alignment horizontal="center" vertical="center" wrapText="1"/>
    </xf>
    <xf numFmtId="3" fontId="0" fillId="0" borderId="7" xfId="0" applyNumberFormat="1" applyBorder="1" applyAlignment="1">
      <alignment horizontal="center" vertical="center" wrapText="1"/>
    </xf>
    <xf numFmtId="3" fontId="0" fillId="0" borderId="33"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0" borderId="10" xfId="0" applyNumberFormat="1" applyBorder="1" applyAlignment="1">
      <alignment horizontal="center" vertical="center" wrapText="1"/>
    </xf>
    <xf numFmtId="3" fontId="0" fillId="0" borderId="20" xfId="0" applyNumberFormat="1" applyBorder="1" applyAlignment="1">
      <alignment horizontal="center" vertical="center" wrapText="1"/>
    </xf>
    <xf numFmtId="0" fontId="7" fillId="2" borderId="38" xfId="0" applyFont="1" applyFill="1" applyBorder="1" applyAlignment="1">
      <alignment horizontal="center" vertical="center" wrapText="1"/>
    </xf>
    <xf numFmtId="0" fontId="2" fillId="2" borderId="56" xfId="0" applyFont="1" applyFill="1" applyBorder="1" applyAlignment="1">
      <alignment horizontal="center" vertical="center" wrapText="1"/>
    </xf>
    <xf numFmtId="164" fontId="0" fillId="0" borderId="48" xfId="1" applyNumberFormat="1" applyFont="1" applyFill="1" applyBorder="1" applyAlignment="1">
      <alignment horizontal="center" vertical="center" wrapText="1"/>
    </xf>
    <xf numFmtId="3" fontId="0" fillId="0" borderId="0" xfId="0" applyNumberFormat="1" applyFill="1" applyAlignment="1">
      <alignment horizontal="center" vertical="center" wrapText="1"/>
    </xf>
    <xf numFmtId="0" fontId="0" fillId="0" borderId="21" xfId="0" applyFill="1" applyBorder="1" applyAlignment="1">
      <alignment horizontal="center" vertical="center" wrapText="1"/>
    </xf>
    <xf numFmtId="0" fontId="0" fillId="0" borderId="12" xfId="0"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17" xfId="0" applyFill="1" applyBorder="1" applyAlignment="1">
      <alignment horizontal="center" vertical="center" wrapText="1"/>
    </xf>
    <xf numFmtId="17" fontId="2" fillId="2" borderId="41" xfId="0" applyNumberFormat="1" applyFont="1" applyFill="1" applyBorder="1" applyAlignment="1">
      <alignment horizontal="center" vertical="center" wrapText="1"/>
    </xf>
    <xf numFmtId="0" fontId="2" fillId="2" borderId="42" xfId="0" applyFont="1" applyFill="1" applyBorder="1" applyAlignment="1">
      <alignment horizontal="center" vertical="center" wrapText="1"/>
    </xf>
    <xf numFmtId="43" fontId="0" fillId="0" borderId="38" xfId="1" applyNumberFormat="1" applyFont="1" applyBorder="1" applyAlignment="1">
      <alignment horizontal="center" vertical="center" wrapText="1"/>
    </xf>
    <xf numFmtId="0" fontId="0" fillId="8" borderId="0" xfId="0" applyFill="1" applyAlignment="1">
      <alignment horizontal="center" vertical="center" wrapText="1"/>
    </xf>
    <xf numFmtId="3" fontId="0" fillId="3" borderId="41" xfId="1" applyNumberFormat="1" applyFont="1" applyFill="1" applyBorder="1" applyAlignment="1">
      <alignment horizontal="center" vertical="center" wrapText="1"/>
    </xf>
    <xf numFmtId="3" fontId="0" fillId="0" borderId="58" xfId="1" applyNumberFormat="1" applyFont="1" applyFill="1" applyBorder="1" applyAlignment="1">
      <alignment horizontal="center" vertical="center" wrapText="1"/>
    </xf>
    <xf numFmtId="3" fontId="0" fillId="3" borderId="43" xfId="1" applyNumberFormat="1" applyFont="1" applyFill="1" applyBorder="1" applyAlignment="1">
      <alignment horizontal="center" vertical="center" wrapText="1"/>
    </xf>
    <xf numFmtId="164" fontId="0" fillId="0" borderId="51" xfId="1" applyNumberFormat="1" applyFont="1" applyFill="1" applyBorder="1" applyAlignment="1">
      <alignment horizontal="center" vertical="center" wrapText="1"/>
    </xf>
    <xf numFmtId="164" fontId="0" fillId="0" borderId="52" xfId="1" applyNumberFormat="1" applyFont="1" applyFill="1" applyBorder="1" applyAlignment="1">
      <alignment horizontal="center" vertical="center" wrapText="1"/>
    </xf>
    <xf numFmtId="164" fontId="0" fillId="0" borderId="0" xfId="1" applyNumberFormat="1" applyFont="1" applyAlignment="1">
      <alignment horizontal="center" vertical="center" wrapText="1"/>
    </xf>
    <xf numFmtId="0" fontId="0" fillId="3" borderId="7" xfId="0" applyFill="1" applyBorder="1" applyAlignment="1">
      <alignment horizontal="center" vertical="center" wrapText="1"/>
    </xf>
    <xf numFmtId="3" fontId="0" fillId="9" borderId="43" xfId="1" applyNumberFormat="1" applyFont="1" applyFill="1" applyBorder="1" applyAlignment="1">
      <alignment horizontal="center" vertical="center" wrapText="1"/>
    </xf>
    <xf numFmtId="0" fontId="0" fillId="9" borderId="7" xfId="0" applyFill="1" applyBorder="1" applyAlignment="1">
      <alignment horizontal="center" vertical="center" wrapText="1"/>
    </xf>
    <xf numFmtId="43" fontId="0" fillId="8" borderId="17" xfId="1" applyNumberFormat="1" applyFont="1" applyFill="1" applyBorder="1" applyAlignment="1">
      <alignment horizontal="center" vertical="center" wrapText="1"/>
    </xf>
    <xf numFmtId="43" fontId="0" fillId="0" borderId="0" xfId="0" applyNumberFormat="1" applyFill="1" applyAlignment="1">
      <alignment horizontal="center" vertical="center" wrapText="1"/>
    </xf>
    <xf numFmtId="0" fontId="9" fillId="0" borderId="0" xfId="3" applyFont="1"/>
    <xf numFmtId="49" fontId="10" fillId="0" borderId="0" xfId="3" applyNumberFormat="1" applyFont="1" applyAlignment="1">
      <alignment horizontal="left"/>
    </xf>
    <xf numFmtId="0" fontId="1" fillId="0" borderId="0" xfId="0" applyFont="1"/>
    <xf numFmtId="49" fontId="9" fillId="0" borderId="0" xfId="3" applyNumberFormat="1" applyFont="1" applyAlignment="1">
      <alignment horizontal="left"/>
    </xf>
    <xf numFmtId="49" fontId="11" fillId="10" borderId="40" xfId="3" applyNumberFormat="1" applyFont="1" applyFill="1" applyBorder="1"/>
    <xf numFmtId="49" fontId="11" fillId="10" borderId="35" xfId="3" applyNumberFormat="1" applyFont="1" applyFill="1" applyBorder="1"/>
    <xf numFmtId="49" fontId="11" fillId="10" borderId="35" xfId="3" applyNumberFormat="1" applyFont="1" applyFill="1" applyBorder="1" applyAlignment="1">
      <alignment horizontal="left"/>
    </xf>
    <xf numFmtId="49" fontId="9" fillId="10" borderId="35" xfId="3" applyNumberFormat="1" applyFont="1" applyFill="1" applyBorder="1"/>
    <xf numFmtId="49" fontId="9" fillId="10" borderId="48" xfId="3" applyNumberFormat="1" applyFont="1" applyFill="1" applyBorder="1"/>
    <xf numFmtId="49" fontId="10" fillId="0" borderId="0" xfId="3" applyNumberFormat="1" applyFont="1"/>
    <xf numFmtId="49" fontId="11" fillId="10" borderId="49" xfId="3" applyNumberFormat="1" applyFont="1" applyFill="1" applyBorder="1" applyAlignment="1">
      <alignment horizontal="left"/>
    </xf>
    <xf numFmtId="49" fontId="11" fillId="10" borderId="0" xfId="3" applyNumberFormat="1" applyFont="1" applyFill="1" applyAlignment="1">
      <alignment horizontal="left"/>
    </xf>
    <xf numFmtId="49" fontId="12" fillId="10" borderId="0" xfId="3" applyNumberFormat="1" applyFont="1" applyFill="1" applyAlignment="1">
      <alignment horizontal="left"/>
    </xf>
    <xf numFmtId="49" fontId="10" fillId="10" borderId="0" xfId="3" applyNumberFormat="1" applyFont="1" applyFill="1" applyAlignment="1">
      <alignment horizontal="center"/>
    </xf>
    <xf numFmtId="49" fontId="9" fillId="10" borderId="0" xfId="3" applyNumberFormat="1" applyFont="1" applyFill="1"/>
    <xf numFmtId="49" fontId="9" fillId="10" borderId="57" xfId="3" applyNumberFormat="1" applyFont="1" applyFill="1" applyBorder="1"/>
    <xf numFmtId="49" fontId="11" fillId="10" borderId="49" xfId="3" applyNumberFormat="1" applyFont="1" applyFill="1" applyBorder="1"/>
    <xf numFmtId="49" fontId="11" fillId="10" borderId="0" xfId="3" applyNumberFormat="1" applyFont="1" applyFill="1"/>
    <xf numFmtId="49" fontId="11" fillId="10" borderId="47" xfId="3" applyNumberFormat="1" applyFont="1" applyFill="1" applyBorder="1"/>
    <xf numFmtId="49" fontId="12" fillId="10" borderId="67" xfId="3" applyNumberFormat="1" applyFont="1" applyFill="1" applyBorder="1" applyAlignment="1">
      <alignment horizontal="left"/>
    </xf>
    <xf numFmtId="49" fontId="13" fillId="10" borderId="67" xfId="3" applyNumberFormat="1" applyFont="1" applyFill="1" applyBorder="1" applyAlignment="1">
      <alignment horizontal="left" vertical="center"/>
    </xf>
    <xf numFmtId="49" fontId="11" fillId="10" borderId="67" xfId="3" applyNumberFormat="1" applyFont="1" applyFill="1" applyBorder="1"/>
    <xf numFmtId="49" fontId="9" fillId="10" borderId="67" xfId="3" applyNumberFormat="1" applyFont="1" applyFill="1" applyBorder="1"/>
    <xf numFmtId="49" fontId="9" fillId="10" borderId="56" xfId="3" applyNumberFormat="1" applyFont="1" applyFill="1" applyBorder="1"/>
    <xf numFmtId="49" fontId="9" fillId="0" borderId="0" xfId="3" applyNumberFormat="1" applyFont="1"/>
    <xf numFmtId="49" fontId="11" fillId="0" borderId="0" xfId="3" applyNumberFormat="1" applyFont="1"/>
    <xf numFmtId="49" fontId="12" fillId="0" borderId="0" xfId="3" applyNumberFormat="1" applyFont="1" applyAlignment="1">
      <alignment horizontal="left"/>
    </xf>
    <xf numFmtId="49" fontId="13" fillId="0" borderId="0" xfId="3" applyNumberFormat="1" applyFont="1" applyAlignment="1">
      <alignment horizontal="left" vertical="center"/>
    </xf>
    <xf numFmtId="49" fontId="12" fillId="10" borderId="35" xfId="3" applyNumberFormat="1" applyFont="1" applyFill="1" applyBorder="1" applyAlignment="1">
      <alignment horizontal="left"/>
    </xf>
    <xf numFmtId="49" fontId="13" fillId="10" borderId="35" xfId="3" applyNumberFormat="1" applyFont="1" applyFill="1" applyBorder="1" applyAlignment="1">
      <alignment horizontal="left" vertical="center"/>
    </xf>
    <xf numFmtId="49" fontId="11" fillId="10" borderId="68" xfId="3" applyNumberFormat="1" applyFont="1" applyFill="1" applyBorder="1"/>
    <xf numFmtId="49" fontId="15" fillId="0" borderId="0" xfId="3" applyNumberFormat="1" applyFont="1"/>
    <xf numFmtId="49" fontId="16" fillId="0" borderId="0" xfId="3" applyNumberFormat="1" applyFont="1" applyAlignment="1">
      <alignment horizontal="left"/>
    </xf>
    <xf numFmtId="49" fontId="17" fillId="0" borderId="0" xfId="3" applyNumberFormat="1" applyFont="1" applyAlignment="1">
      <alignment horizontal="left" vertical="center"/>
    </xf>
    <xf numFmtId="49" fontId="11" fillId="10" borderId="48" xfId="3" applyNumberFormat="1" applyFont="1" applyFill="1" applyBorder="1"/>
    <xf numFmtId="49" fontId="12" fillId="10" borderId="49" xfId="3" applyNumberFormat="1" applyFont="1" applyFill="1" applyBorder="1" applyAlignment="1">
      <alignment horizontal="center" wrapText="1"/>
    </xf>
    <xf numFmtId="49" fontId="12" fillId="10" borderId="0" xfId="3" applyNumberFormat="1" applyFont="1" applyFill="1" applyAlignment="1">
      <alignment horizontal="center" wrapText="1"/>
    </xf>
    <xf numFmtId="49" fontId="12" fillId="10" borderId="57" xfId="3" applyNumberFormat="1" applyFont="1" applyFill="1" applyBorder="1" applyAlignment="1">
      <alignment horizontal="center" wrapText="1"/>
    </xf>
    <xf numFmtId="49" fontId="13" fillId="10" borderId="74" xfId="3" applyNumberFormat="1" applyFont="1" applyFill="1" applyBorder="1" applyAlignment="1">
      <alignment horizontal="left" vertical="center"/>
    </xf>
    <xf numFmtId="49" fontId="11" fillId="10" borderId="57" xfId="3" applyNumberFormat="1" applyFont="1" applyFill="1" applyBorder="1"/>
    <xf numFmtId="49" fontId="11" fillId="10" borderId="74" xfId="3" applyNumberFormat="1" applyFont="1" applyFill="1" applyBorder="1" applyAlignment="1">
      <alignment vertical="center"/>
    </xf>
    <xf numFmtId="49" fontId="11" fillId="10" borderId="0" xfId="3" applyNumberFormat="1" applyFont="1" applyFill="1" applyAlignment="1">
      <alignment horizontal="left" vertical="center"/>
    </xf>
    <xf numFmtId="49" fontId="11" fillId="10" borderId="56" xfId="3" applyNumberFormat="1" applyFont="1" applyFill="1" applyBorder="1"/>
    <xf numFmtId="166" fontId="11" fillId="10" borderId="74" xfId="3" applyNumberFormat="1" applyFont="1" applyFill="1" applyBorder="1" applyAlignment="1">
      <alignment horizontal="left" vertical="center"/>
    </xf>
    <xf numFmtId="0" fontId="11" fillId="10" borderId="74" xfId="3" applyFont="1" applyFill="1" applyBorder="1"/>
    <xf numFmtId="49" fontId="11" fillId="10" borderId="74" xfId="3" applyNumberFormat="1" applyFont="1" applyFill="1" applyBorder="1" applyAlignment="1">
      <alignment horizontal="left" vertical="center"/>
    </xf>
    <xf numFmtId="49" fontId="11" fillId="10" borderId="75" xfId="3" applyNumberFormat="1" applyFont="1" applyFill="1" applyBorder="1" applyAlignment="1">
      <alignment horizontal="center" vertical="center" wrapText="1"/>
    </xf>
    <xf numFmtId="49" fontId="11" fillId="10" borderId="76" xfId="3" applyNumberFormat="1" applyFont="1" applyFill="1" applyBorder="1" applyAlignment="1">
      <alignment horizontal="center" vertical="center" wrapText="1"/>
    </xf>
    <xf numFmtId="49" fontId="11" fillId="10" borderId="77" xfId="3" applyNumberFormat="1" applyFont="1" applyFill="1" applyBorder="1" applyAlignment="1">
      <alignment horizontal="center" vertical="center" wrapText="1"/>
    </xf>
    <xf numFmtId="49" fontId="12" fillId="10" borderId="49" xfId="3" applyNumberFormat="1" applyFont="1" applyFill="1" applyBorder="1" applyAlignment="1">
      <alignment horizontal="center"/>
    </xf>
    <xf numFmtId="49" fontId="12" fillId="10" borderId="0" xfId="3" applyNumberFormat="1" applyFont="1" applyFill="1" applyAlignment="1">
      <alignment horizontal="center"/>
    </xf>
    <xf numFmtId="49" fontId="12" fillId="10" borderId="57" xfId="3" applyNumberFormat="1" applyFont="1" applyFill="1" applyBorder="1" applyAlignment="1">
      <alignment horizontal="center"/>
    </xf>
    <xf numFmtId="49" fontId="11" fillId="10" borderId="49" xfId="3" applyNumberFormat="1" applyFont="1" applyFill="1" applyBorder="1" applyAlignment="1">
      <alignment horizontal="center"/>
    </xf>
    <xf numFmtId="49" fontId="11" fillId="10" borderId="0" xfId="3" applyNumberFormat="1" applyFont="1" applyFill="1" applyAlignment="1">
      <alignment horizontal="center"/>
    </xf>
    <xf numFmtId="49" fontId="11" fillId="10" borderId="57" xfId="3" applyNumberFormat="1" applyFont="1" applyFill="1" applyBorder="1" applyAlignment="1">
      <alignment horizontal="center"/>
    </xf>
    <xf numFmtId="49" fontId="13" fillId="10" borderId="59" xfId="3" applyNumberFormat="1" applyFont="1" applyFill="1" applyBorder="1" applyAlignment="1">
      <alignment vertical="center" wrapText="1"/>
    </xf>
    <xf numFmtId="49" fontId="13" fillId="10" borderId="60" xfId="3" applyNumberFormat="1" applyFont="1" applyFill="1" applyBorder="1" applyAlignment="1">
      <alignment vertical="center" wrapText="1"/>
    </xf>
    <xf numFmtId="49" fontId="13" fillId="10" borderId="61" xfId="3" applyNumberFormat="1" applyFont="1" applyFill="1" applyBorder="1" applyAlignment="1">
      <alignment vertical="center" wrapText="1"/>
    </xf>
    <xf numFmtId="49" fontId="13" fillId="10" borderId="62" xfId="3" applyNumberFormat="1" applyFont="1" applyFill="1" applyBorder="1" applyAlignment="1">
      <alignment vertical="center" wrapText="1"/>
    </xf>
    <xf numFmtId="49" fontId="13" fillId="10" borderId="0" xfId="3" applyNumberFormat="1" applyFont="1" applyFill="1" applyAlignment="1">
      <alignment vertical="center" wrapText="1"/>
    </xf>
    <xf numFmtId="49" fontId="13" fillId="10" borderId="63" xfId="3" applyNumberFormat="1" applyFont="1" applyFill="1" applyBorder="1" applyAlignment="1">
      <alignment vertical="center" wrapText="1"/>
    </xf>
    <xf numFmtId="49" fontId="13" fillId="10" borderId="64" xfId="3" applyNumberFormat="1" applyFont="1" applyFill="1" applyBorder="1" applyAlignment="1">
      <alignment vertical="center" wrapText="1"/>
    </xf>
    <xf numFmtId="49" fontId="13" fillId="10" borderId="65" xfId="3" applyNumberFormat="1" applyFont="1" applyFill="1" applyBorder="1" applyAlignment="1">
      <alignment vertical="center" wrapText="1"/>
    </xf>
    <xf numFmtId="49" fontId="13" fillId="10" borderId="66" xfId="3" applyNumberFormat="1" applyFont="1" applyFill="1" applyBorder="1" applyAlignment="1">
      <alignment vertical="center" wrapText="1"/>
    </xf>
    <xf numFmtId="49" fontId="11" fillId="10" borderId="59" xfId="3" applyNumberFormat="1" applyFont="1" applyFill="1" applyBorder="1" applyAlignment="1">
      <alignment horizontal="left" vertical="center" wrapText="1"/>
    </xf>
    <xf numFmtId="49" fontId="11" fillId="10" borderId="60" xfId="3" applyNumberFormat="1" applyFont="1" applyFill="1" applyBorder="1" applyAlignment="1">
      <alignment horizontal="left" vertical="center" wrapText="1"/>
    </xf>
    <xf numFmtId="49" fontId="11" fillId="10" borderId="61" xfId="3" applyNumberFormat="1" applyFont="1" applyFill="1" applyBorder="1" applyAlignment="1">
      <alignment horizontal="left" vertical="center" wrapText="1"/>
    </xf>
    <xf numFmtId="49" fontId="11" fillId="10" borderId="62" xfId="3" applyNumberFormat="1" applyFont="1" applyFill="1" applyBorder="1" applyAlignment="1">
      <alignment horizontal="left" vertical="center" wrapText="1"/>
    </xf>
    <xf numFmtId="49" fontId="11" fillId="10" borderId="0" xfId="3" applyNumberFormat="1" applyFont="1" applyFill="1" applyAlignment="1">
      <alignment horizontal="left" vertical="center" wrapText="1"/>
    </xf>
    <xf numFmtId="49" fontId="11" fillId="10" borderId="63" xfId="3" applyNumberFormat="1" applyFont="1" applyFill="1" applyBorder="1" applyAlignment="1">
      <alignment horizontal="left" vertical="center" wrapText="1"/>
    </xf>
    <xf numFmtId="49" fontId="11" fillId="10" borderId="64" xfId="3" applyNumberFormat="1" applyFont="1" applyFill="1" applyBorder="1" applyAlignment="1">
      <alignment horizontal="left" vertical="center" wrapText="1"/>
    </xf>
    <xf numFmtId="49" fontId="11" fillId="10" borderId="65" xfId="3" applyNumberFormat="1" applyFont="1" applyFill="1" applyBorder="1" applyAlignment="1">
      <alignment horizontal="left" vertical="center" wrapText="1"/>
    </xf>
    <xf numFmtId="49" fontId="11" fillId="10" borderId="66" xfId="3" applyNumberFormat="1" applyFont="1" applyFill="1" applyBorder="1" applyAlignment="1">
      <alignment horizontal="left" vertical="center" wrapText="1"/>
    </xf>
    <xf numFmtId="49" fontId="11" fillId="10" borderId="69" xfId="4" applyNumberFormat="1" applyFont="1" applyFill="1" applyBorder="1" applyAlignment="1">
      <alignment wrapText="1"/>
    </xf>
    <xf numFmtId="49" fontId="9" fillId="0" borderId="69" xfId="3" applyNumberFormat="1" applyFont="1" applyBorder="1" applyAlignment="1">
      <alignment wrapText="1"/>
    </xf>
    <xf numFmtId="49" fontId="9" fillId="0" borderId="70" xfId="3" applyNumberFormat="1" applyFont="1" applyBorder="1" applyAlignment="1">
      <alignment wrapText="1"/>
    </xf>
    <xf numFmtId="49" fontId="9" fillId="0" borderId="0" xfId="3" applyNumberFormat="1" applyFont="1" applyAlignment="1">
      <alignment wrapText="1"/>
    </xf>
    <xf numFmtId="49" fontId="9" fillId="0" borderId="71" xfId="3" applyNumberFormat="1" applyFont="1" applyBorder="1" applyAlignment="1">
      <alignment wrapText="1"/>
    </xf>
    <xf numFmtId="49" fontId="9" fillId="0" borderId="72" xfId="3" applyNumberFormat="1" applyFont="1" applyBorder="1" applyAlignment="1">
      <alignment wrapText="1"/>
    </xf>
    <xf numFmtId="49" fontId="9" fillId="0" borderId="73" xfId="3" applyNumberFormat="1" applyFont="1" applyBorder="1" applyAlignment="1">
      <alignment wrapText="1"/>
    </xf>
    <xf numFmtId="49" fontId="12" fillId="10" borderId="49" xfId="3" applyNumberFormat="1" applyFont="1" applyFill="1" applyBorder="1" applyAlignment="1">
      <alignment horizontal="center" wrapText="1"/>
    </xf>
    <xf numFmtId="49" fontId="12" fillId="10" borderId="0" xfId="3" applyNumberFormat="1" applyFont="1" applyFill="1" applyAlignment="1">
      <alignment horizontal="center" wrapText="1"/>
    </xf>
    <xf numFmtId="49" fontId="12" fillId="10" borderId="57" xfId="3" applyNumberFormat="1" applyFont="1" applyFill="1" applyBorder="1" applyAlignment="1">
      <alignment horizontal="center" wrapText="1"/>
    </xf>
    <xf numFmtId="49" fontId="13" fillId="10" borderId="74" xfId="3" applyNumberFormat="1" applyFont="1" applyFill="1" applyBorder="1" applyAlignment="1">
      <alignment horizontal="left" vertical="center"/>
    </xf>
    <xf numFmtId="49" fontId="13" fillId="10" borderId="75" xfId="3" applyNumberFormat="1" applyFont="1" applyFill="1" applyBorder="1" applyAlignment="1">
      <alignment horizontal="center" vertical="center"/>
    </xf>
    <xf numFmtId="49" fontId="13" fillId="10" borderId="76" xfId="3" applyNumberFormat="1" applyFont="1" applyFill="1" applyBorder="1" applyAlignment="1">
      <alignment horizontal="center" vertical="center"/>
    </xf>
    <xf numFmtId="49" fontId="13" fillId="10" borderId="77" xfId="3" applyNumberFormat="1" applyFont="1" applyFill="1" applyBorder="1" applyAlignment="1">
      <alignment horizontal="center" vertical="center"/>
    </xf>
    <xf numFmtId="0" fontId="0" fillId="8" borderId="0" xfId="0" applyFill="1" applyAlignment="1">
      <alignment horizontal="center" vertical="center" wrapText="1"/>
    </xf>
    <xf numFmtId="17" fontId="2" fillId="2" borderId="32" xfId="0" applyNumberFormat="1" applyFont="1" applyFill="1" applyBorder="1" applyAlignment="1">
      <alignment horizontal="center" vertical="center" wrapText="1"/>
    </xf>
    <xf numFmtId="17" fontId="2" fillId="2" borderId="50" xfId="0" applyNumberFormat="1" applyFont="1" applyFill="1" applyBorder="1" applyAlignment="1">
      <alignment horizontal="center" vertical="center" wrapText="1"/>
    </xf>
    <xf numFmtId="0" fontId="4" fillId="2" borderId="30" xfId="2" applyFont="1" applyFill="1" applyBorder="1" applyAlignment="1">
      <alignment horizontal="center" vertical="center" wrapText="1"/>
    </xf>
    <xf numFmtId="0" fontId="4" fillId="2" borderId="3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6" xfId="2" applyFont="1" applyFill="1" applyBorder="1" applyAlignment="1">
      <alignment horizontal="center" vertical="center" wrapText="1"/>
    </xf>
    <xf numFmtId="17" fontId="2" fillId="4" borderId="8" xfId="0" applyNumberFormat="1" applyFont="1" applyFill="1" applyBorder="1" applyAlignment="1">
      <alignment horizontal="center" vertical="center" wrapText="1"/>
    </xf>
    <xf numFmtId="17" fontId="2" fillId="4" borderId="9" xfId="0" applyNumberFormat="1" applyFont="1" applyFill="1" applyBorder="1" applyAlignment="1">
      <alignment horizontal="center" vertical="center" wrapText="1"/>
    </xf>
    <xf numFmtId="17" fontId="2" fillId="4" borderId="25" xfId="0" applyNumberFormat="1" applyFont="1" applyFill="1" applyBorder="1" applyAlignment="1">
      <alignment horizontal="center" vertical="center" wrapText="1"/>
    </xf>
    <xf numFmtId="17" fontId="2" fillId="4" borderId="21" xfId="0" applyNumberFormat="1" applyFont="1" applyFill="1" applyBorder="1" applyAlignment="1">
      <alignment horizontal="center" vertical="center" wrapText="1"/>
    </xf>
    <xf numFmtId="17" fontId="2" fillId="5" borderId="8" xfId="0" applyNumberFormat="1" applyFont="1" applyFill="1" applyBorder="1" applyAlignment="1">
      <alignment horizontal="center" vertical="center" wrapText="1"/>
    </xf>
    <xf numFmtId="17" fontId="2" fillId="5" borderId="19" xfId="0" applyNumberFormat="1" applyFont="1" applyFill="1" applyBorder="1" applyAlignment="1">
      <alignment horizontal="center" vertical="center" wrapText="1"/>
    </xf>
    <xf numFmtId="164" fontId="0" fillId="0" borderId="0" xfId="1" applyNumberFormat="1" applyFont="1" applyAlignment="1">
      <alignment horizontal="center" vertical="center" wrapText="1"/>
    </xf>
    <xf numFmtId="164" fontId="0" fillId="0" borderId="57" xfId="1" applyNumberFormat="1" applyFont="1" applyBorder="1" applyAlignment="1">
      <alignment horizontal="center" vertical="center" wrapText="1"/>
    </xf>
    <xf numFmtId="17" fontId="2" fillId="2" borderId="40" xfId="0" applyNumberFormat="1" applyFont="1" applyFill="1" applyBorder="1" applyAlignment="1">
      <alignment horizontal="center" vertical="center" wrapText="1"/>
    </xf>
    <xf numFmtId="17" fontId="2" fillId="2" borderId="35" xfId="0" applyNumberFormat="1" applyFont="1" applyFill="1" applyBorder="1" applyAlignment="1">
      <alignment horizontal="center" vertical="center" wrapText="1"/>
    </xf>
    <xf numFmtId="17" fontId="2" fillId="2" borderId="48" xfId="0" applyNumberFormat="1" applyFont="1" applyFill="1" applyBorder="1" applyAlignment="1">
      <alignment horizontal="center" vertical="center" wrapText="1"/>
    </xf>
    <xf numFmtId="0" fontId="4" fillId="4" borderId="18" xfId="2" applyFont="1" applyFill="1" applyBorder="1" applyAlignment="1">
      <alignment horizontal="center" vertical="center" wrapText="1"/>
    </xf>
    <xf numFmtId="0" fontId="4" fillId="4" borderId="19" xfId="2" applyFont="1" applyFill="1" applyBorder="1" applyAlignment="1">
      <alignment horizontal="center" vertical="center" wrapText="1"/>
    </xf>
    <xf numFmtId="0" fontId="6" fillId="7" borderId="44" xfId="2" applyFont="1" applyFill="1" applyBorder="1" applyAlignment="1">
      <alignment horizontal="center" vertical="center" wrapText="1"/>
    </xf>
    <xf numFmtId="0" fontId="6" fillId="7" borderId="45" xfId="2"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5" fillId="7" borderId="44" xfId="0" applyFont="1" applyFill="1" applyBorder="1" applyAlignment="1">
      <alignment horizontal="center" vertical="center" wrapText="1"/>
    </xf>
    <xf numFmtId="0" fontId="5" fillId="7" borderId="45" xfId="0" applyFont="1" applyFill="1" applyBorder="1" applyAlignment="1">
      <alignment horizontal="center" vertical="center" wrapText="1"/>
    </xf>
    <xf numFmtId="0" fontId="4" fillId="2" borderId="34" xfId="2" applyFont="1" applyFill="1" applyBorder="1" applyAlignment="1">
      <alignment horizontal="center" vertical="center" wrapText="1"/>
    </xf>
    <xf numFmtId="0" fontId="4" fillId="2" borderId="15" xfId="2" applyFont="1" applyFill="1" applyBorder="1" applyAlignment="1">
      <alignment horizontal="center" vertical="center" wrapText="1"/>
    </xf>
    <xf numFmtId="0" fontId="4" fillId="2" borderId="40" xfId="2" applyFont="1" applyFill="1" applyBorder="1" applyAlignment="1">
      <alignment horizontal="center" vertical="center" wrapText="1"/>
    </xf>
    <xf numFmtId="0" fontId="4" fillId="2" borderId="47" xfId="2" applyFont="1" applyFill="1" applyBorder="1" applyAlignment="1">
      <alignment horizontal="center" vertical="center" wrapText="1"/>
    </xf>
  </cellXfs>
  <cellStyles count="5">
    <cellStyle name="Comma" xfId="1" builtinId="3"/>
    <cellStyle name="Currency 10 2 2" xfId="4" xr:uid="{3527FDB1-8CFC-4FDB-A839-6DCF82196E25}"/>
    <cellStyle name="Normal" xfId="0" builtinId="0"/>
    <cellStyle name="Normal 330" xfId="3" xr:uid="{C65BF975-8935-4225-ABD0-E516DFC468B2}"/>
    <cellStyle name="Normal 7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B9233-C0A2-4B62-8F55-148FBB5EBBD1}">
  <dimension ref="A1:R33"/>
  <sheetViews>
    <sheetView tabSelected="1" zoomScale="80" zoomScaleNormal="80" workbookViewId="0">
      <selection activeCell="C9" sqref="C9:E13"/>
    </sheetView>
  </sheetViews>
  <sheetFormatPr defaultColWidth="8.85546875" defaultRowHeight="15" x14ac:dyDescent="0.25"/>
  <cols>
    <col min="1" max="4" width="8.85546875" style="246"/>
    <col min="5" max="5" width="14.7109375" style="246" customWidth="1"/>
    <col min="6" max="15" width="8.85546875" style="246"/>
    <col min="16" max="16" width="26.85546875" style="246" customWidth="1"/>
    <col min="17" max="17" width="10.42578125" style="246" customWidth="1"/>
    <col min="18" max="16384" width="8.85546875" style="246"/>
  </cols>
  <sheetData>
    <row r="1" spans="1:18" ht="15.75" thickBot="1" x14ac:dyDescent="0.3">
      <c r="A1" s="244"/>
      <c r="B1" s="244"/>
      <c r="C1" s="244"/>
      <c r="D1" s="244"/>
      <c r="E1" s="244"/>
      <c r="F1" s="245"/>
      <c r="G1" s="245"/>
      <c r="H1" s="244"/>
      <c r="I1" s="244"/>
      <c r="J1" s="244"/>
      <c r="K1" s="244"/>
      <c r="L1" s="244"/>
      <c r="M1" s="244"/>
      <c r="N1" s="244"/>
      <c r="O1" s="244"/>
      <c r="P1" s="244"/>
      <c r="Q1" s="244"/>
      <c r="R1" s="244"/>
    </row>
    <row r="2" spans="1:18" x14ac:dyDescent="0.25">
      <c r="A2" s="247"/>
      <c r="B2" s="248"/>
      <c r="C2" s="249"/>
      <c r="D2" s="249"/>
      <c r="E2" s="249"/>
      <c r="F2" s="250"/>
      <c r="G2" s="250"/>
      <c r="H2" s="251"/>
      <c r="I2" s="251"/>
      <c r="J2" s="251"/>
      <c r="K2" s="251"/>
      <c r="L2" s="251"/>
      <c r="M2" s="251"/>
      <c r="N2" s="251"/>
      <c r="O2" s="251"/>
      <c r="P2" s="251"/>
      <c r="Q2" s="252"/>
      <c r="R2" s="244"/>
    </row>
    <row r="3" spans="1:18" x14ac:dyDescent="0.25">
      <c r="A3" s="253"/>
      <c r="B3" s="293" t="s">
        <v>90</v>
      </c>
      <c r="C3" s="294"/>
      <c r="D3" s="294"/>
      <c r="E3" s="294"/>
      <c r="F3" s="294"/>
      <c r="G3" s="294"/>
      <c r="H3" s="294"/>
      <c r="I3" s="294"/>
      <c r="J3" s="294"/>
      <c r="K3" s="294"/>
      <c r="L3" s="294"/>
      <c r="M3" s="294"/>
      <c r="N3" s="294"/>
      <c r="O3" s="294"/>
      <c r="P3" s="294"/>
      <c r="Q3" s="295"/>
      <c r="R3" s="244"/>
    </row>
    <row r="4" spans="1:18" x14ac:dyDescent="0.25">
      <c r="A4" s="245"/>
      <c r="B4" s="254"/>
      <c r="C4" s="255"/>
      <c r="D4" s="255"/>
      <c r="E4" s="255"/>
      <c r="F4" s="256"/>
      <c r="G4" s="256"/>
      <c r="H4" s="257"/>
      <c r="I4" s="258"/>
      <c r="J4" s="258"/>
      <c r="K4" s="258"/>
      <c r="L4" s="258"/>
      <c r="M4" s="258"/>
      <c r="N4" s="258"/>
      <c r="O4" s="258"/>
      <c r="P4" s="258"/>
      <c r="Q4" s="259"/>
      <c r="R4" s="244"/>
    </row>
    <row r="5" spans="1:18" x14ac:dyDescent="0.25">
      <c r="A5" s="245"/>
      <c r="B5" s="293" t="s">
        <v>95</v>
      </c>
      <c r="C5" s="294"/>
      <c r="D5" s="294"/>
      <c r="E5" s="294"/>
      <c r="F5" s="294"/>
      <c r="G5" s="294"/>
      <c r="H5" s="294"/>
      <c r="I5" s="294"/>
      <c r="J5" s="294"/>
      <c r="K5" s="294"/>
      <c r="L5" s="294"/>
      <c r="M5" s="294"/>
      <c r="N5" s="294"/>
      <c r="O5" s="294"/>
      <c r="P5" s="294"/>
      <c r="Q5" s="295"/>
      <c r="R5" s="244"/>
    </row>
    <row r="6" spans="1:18" x14ac:dyDescent="0.25">
      <c r="A6" s="245"/>
      <c r="B6" s="296"/>
      <c r="C6" s="297"/>
      <c r="D6" s="297"/>
      <c r="E6" s="297"/>
      <c r="F6" s="297"/>
      <c r="G6" s="297"/>
      <c r="H6" s="297"/>
      <c r="I6" s="297"/>
      <c r="J6" s="297"/>
      <c r="K6" s="297"/>
      <c r="L6" s="297"/>
      <c r="M6" s="297"/>
      <c r="N6" s="297"/>
      <c r="O6" s="297"/>
      <c r="P6" s="297"/>
      <c r="Q6" s="298"/>
      <c r="R6" s="244"/>
    </row>
    <row r="7" spans="1:18" x14ac:dyDescent="0.25">
      <c r="A7" s="245"/>
      <c r="B7" s="296" t="s">
        <v>97</v>
      </c>
      <c r="C7" s="297"/>
      <c r="D7" s="297"/>
      <c r="E7" s="297"/>
      <c r="F7" s="297"/>
      <c r="G7" s="297"/>
      <c r="H7" s="297"/>
      <c r="I7" s="297"/>
      <c r="J7" s="297"/>
      <c r="K7" s="297"/>
      <c r="L7" s="297"/>
      <c r="M7" s="297"/>
      <c r="N7" s="297"/>
      <c r="O7" s="297"/>
      <c r="P7" s="297"/>
      <c r="Q7" s="298"/>
      <c r="R7" s="244"/>
    </row>
    <row r="8" spans="1:18" x14ac:dyDescent="0.25">
      <c r="A8" s="245"/>
      <c r="B8" s="260"/>
      <c r="C8" s="261"/>
      <c r="D8" s="261"/>
      <c r="E8" s="261"/>
      <c r="F8" s="255"/>
      <c r="G8" s="256"/>
      <c r="H8" s="257"/>
      <c r="I8" s="258"/>
      <c r="J8" s="258"/>
      <c r="K8" s="258"/>
      <c r="L8" s="258"/>
      <c r="M8" s="258"/>
      <c r="N8" s="258"/>
      <c r="O8" s="258"/>
      <c r="P8" s="258"/>
      <c r="Q8" s="259"/>
      <c r="R8" s="244"/>
    </row>
    <row r="9" spans="1:18" ht="89.1" customHeight="1" x14ac:dyDescent="0.25">
      <c r="A9" s="244"/>
      <c r="B9" s="254"/>
      <c r="C9" s="299" t="s">
        <v>91</v>
      </c>
      <c r="D9" s="300"/>
      <c r="E9" s="301"/>
      <c r="F9" s="308" t="s">
        <v>96</v>
      </c>
      <c r="G9" s="309"/>
      <c r="H9" s="309"/>
      <c r="I9" s="309"/>
      <c r="J9" s="309"/>
      <c r="K9" s="309"/>
      <c r="L9" s="309"/>
      <c r="M9" s="309"/>
      <c r="N9" s="309"/>
      <c r="O9" s="310"/>
      <c r="P9" s="258"/>
      <c r="Q9" s="259"/>
      <c r="R9" s="244"/>
    </row>
    <row r="10" spans="1:18" ht="30.6" customHeight="1" x14ac:dyDescent="0.25">
      <c r="A10" s="244"/>
      <c r="B10" s="254"/>
      <c r="C10" s="302"/>
      <c r="D10" s="303"/>
      <c r="E10" s="304"/>
      <c r="F10" s="311"/>
      <c r="G10" s="312"/>
      <c r="H10" s="312"/>
      <c r="I10" s="312"/>
      <c r="J10" s="312"/>
      <c r="K10" s="312"/>
      <c r="L10" s="312"/>
      <c r="M10" s="312"/>
      <c r="N10" s="312"/>
      <c r="O10" s="313"/>
      <c r="P10" s="258"/>
      <c r="Q10" s="259"/>
      <c r="R10" s="244"/>
    </row>
    <row r="11" spans="1:18" ht="32.1" customHeight="1" x14ac:dyDescent="0.25">
      <c r="A11" s="244"/>
      <c r="B11" s="260"/>
      <c r="C11" s="302"/>
      <c r="D11" s="303"/>
      <c r="E11" s="304"/>
      <c r="F11" s="311"/>
      <c r="G11" s="312"/>
      <c r="H11" s="312"/>
      <c r="I11" s="312"/>
      <c r="J11" s="312"/>
      <c r="K11" s="312"/>
      <c r="L11" s="312"/>
      <c r="M11" s="312"/>
      <c r="N11" s="312"/>
      <c r="O11" s="313"/>
      <c r="P11" s="258"/>
      <c r="Q11" s="259"/>
      <c r="R11" s="244"/>
    </row>
    <row r="12" spans="1:18" x14ac:dyDescent="0.25">
      <c r="A12" s="244"/>
      <c r="B12" s="260"/>
      <c r="C12" s="302"/>
      <c r="D12" s="303"/>
      <c r="E12" s="304"/>
      <c r="F12" s="311"/>
      <c r="G12" s="312"/>
      <c r="H12" s="312"/>
      <c r="I12" s="312"/>
      <c r="J12" s="312"/>
      <c r="K12" s="312"/>
      <c r="L12" s="312"/>
      <c r="M12" s="312"/>
      <c r="N12" s="312"/>
      <c r="O12" s="313"/>
      <c r="P12" s="258"/>
      <c r="Q12" s="259"/>
      <c r="R12" s="244"/>
    </row>
    <row r="13" spans="1:18" ht="34.5" customHeight="1" x14ac:dyDescent="0.25">
      <c r="A13" s="244"/>
      <c r="B13" s="260"/>
      <c r="C13" s="305"/>
      <c r="D13" s="306"/>
      <c r="E13" s="307"/>
      <c r="F13" s="314"/>
      <c r="G13" s="315"/>
      <c r="H13" s="315"/>
      <c r="I13" s="315"/>
      <c r="J13" s="315"/>
      <c r="K13" s="315"/>
      <c r="L13" s="315"/>
      <c r="M13" s="315"/>
      <c r="N13" s="315"/>
      <c r="O13" s="316"/>
      <c r="P13" s="258"/>
      <c r="Q13" s="259"/>
      <c r="R13" s="244"/>
    </row>
    <row r="14" spans="1:18" ht="15.75" thickBot="1" x14ac:dyDescent="0.3">
      <c r="A14" s="244"/>
      <c r="B14" s="262"/>
      <c r="C14" s="263"/>
      <c r="D14" s="264"/>
      <c r="E14" s="264"/>
      <c r="F14" s="265"/>
      <c r="G14" s="265"/>
      <c r="H14" s="266"/>
      <c r="I14" s="266"/>
      <c r="J14" s="266"/>
      <c r="K14" s="266"/>
      <c r="L14" s="266"/>
      <c r="M14" s="266"/>
      <c r="N14" s="266"/>
      <c r="O14" s="266"/>
      <c r="P14" s="266"/>
      <c r="Q14" s="267"/>
      <c r="R14" s="244"/>
    </row>
    <row r="15" spans="1:18" ht="15.75" thickBot="1" x14ac:dyDescent="0.3">
      <c r="A15" s="268"/>
      <c r="B15" s="269"/>
      <c r="C15" s="270"/>
      <c r="D15" s="271"/>
      <c r="E15" s="271"/>
      <c r="F15" s="269"/>
      <c r="G15" s="269"/>
      <c r="H15" s="268"/>
      <c r="I15" s="268"/>
      <c r="J15" s="268"/>
      <c r="K15" s="268"/>
      <c r="L15" s="268"/>
      <c r="M15" s="268"/>
      <c r="N15" s="268"/>
      <c r="O15" s="268"/>
      <c r="P15" s="268"/>
      <c r="Q15" s="268"/>
      <c r="R15" s="268"/>
    </row>
    <row r="16" spans="1:18" x14ac:dyDescent="0.25">
      <c r="A16" s="244"/>
      <c r="B16" s="248"/>
      <c r="C16" s="272"/>
      <c r="D16" s="273"/>
      <c r="E16" s="273"/>
      <c r="F16" s="249"/>
      <c r="G16" s="249"/>
      <c r="H16" s="251"/>
      <c r="I16" s="251"/>
      <c r="J16" s="251"/>
      <c r="K16" s="251"/>
      <c r="L16" s="251"/>
      <c r="M16" s="251"/>
      <c r="N16" s="251"/>
      <c r="O16" s="251"/>
      <c r="P16" s="251"/>
      <c r="Q16" s="252"/>
      <c r="R16" s="244"/>
    </row>
    <row r="17" spans="1:18" ht="15" customHeight="1" x14ac:dyDescent="0.25">
      <c r="A17" s="244"/>
      <c r="B17" s="274"/>
      <c r="C17" s="317" t="s">
        <v>98</v>
      </c>
      <c r="D17" s="318"/>
      <c r="E17" s="318"/>
      <c r="F17" s="318"/>
      <c r="G17" s="318"/>
      <c r="H17" s="318"/>
      <c r="I17" s="318"/>
      <c r="J17" s="318"/>
      <c r="K17" s="318"/>
      <c r="L17" s="318"/>
      <c r="M17" s="318"/>
      <c r="N17" s="318"/>
      <c r="O17" s="318"/>
      <c r="P17" s="319"/>
      <c r="Q17" s="259"/>
      <c r="R17" s="244"/>
    </row>
    <row r="18" spans="1:18" x14ac:dyDescent="0.25">
      <c r="A18" s="244"/>
      <c r="B18" s="274"/>
      <c r="C18" s="320"/>
      <c r="D18" s="320"/>
      <c r="E18" s="320"/>
      <c r="F18" s="320"/>
      <c r="G18" s="320"/>
      <c r="H18" s="320"/>
      <c r="I18" s="320"/>
      <c r="J18" s="320"/>
      <c r="K18" s="320"/>
      <c r="L18" s="320"/>
      <c r="M18" s="320"/>
      <c r="N18" s="320"/>
      <c r="O18" s="320"/>
      <c r="P18" s="321"/>
      <c r="Q18" s="259"/>
      <c r="R18" s="244"/>
    </row>
    <row r="19" spans="1:18" ht="117" customHeight="1" x14ac:dyDescent="0.25">
      <c r="A19" s="244"/>
      <c r="B19" s="274"/>
      <c r="C19" s="322"/>
      <c r="D19" s="322"/>
      <c r="E19" s="322"/>
      <c r="F19" s="322"/>
      <c r="G19" s="322"/>
      <c r="H19" s="322"/>
      <c r="I19" s="322"/>
      <c r="J19" s="322"/>
      <c r="K19" s="322"/>
      <c r="L19" s="322"/>
      <c r="M19" s="322"/>
      <c r="N19" s="322"/>
      <c r="O19" s="322"/>
      <c r="P19" s="323"/>
      <c r="Q19" s="259"/>
      <c r="R19" s="244"/>
    </row>
    <row r="20" spans="1:18" ht="15.75" thickBot="1" x14ac:dyDescent="0.3">
      <c r="A20" s="244"/>
      <c r="B20" s="262"/>
      <c r="C20" s="263"/>
      <c r="D20" s="264"/>
      <c r="E20" s="264"/>
      <c r="F20" s="265"/>
      <c r="G20" s="265"/>
      <c r="H20" s="266"/>
      <c r="I20" s="266"/>
      <c r="J20" s="266"/>
      <c r="K20" s="266"/>
      <c r="L20" s="266"/>
      <c r="M20" s="266"/>
      <c r="N20" s="266"/>
      <c r="O20" s="266"/>
      <c r="P20" s="266"/>
      <c r="Q20" s="267"/>
      <c r="R20" s="244"/>
    </row>
    <row r="21" spans="1:18" x14ac:dyDescent="0.25">
      <c r="A21" s="275"/>
      <c r="B21" s="275"/>
      <c r="C21" s="276"/>
      <c r="D21" s="277"/>
      <c r="E21" s="277"/>
      <c r="F21" s="275"/>
      <c r="G21" s="275"/>
      <c r="H21" s="275"/>
      <c r="I21" s="275"/>
      <c r="J21" s="275"/>
      <c r="K21" s="275"/>
      <c r="L21" s="275"/>
      <c r="M21" s="275"/>
      <c r="N21" s="275"/>
      <c r="O21" s="275"/>
      <c r="P21" s="275"/>
      <c r="Q21" s="275"/>
      <c r="R21" s="275"/>
    </row>
    <row r="22" spans="1:18" ht="15.75" thickBot="1" x14ac:dyDescent="0.3">
      <c r="A22" s="268"/>
      <c r="B22" s="269"/>
      <c r="C22" s="270"/>
      <c r="D22" s="271"/>
      <c r="E22" s="271"/>
      <c r="F22" s="269"/>
      <c r="G22" s="269"/>
      <c r="H22" s="268"/>
      <c r="I22" s="268"/>
      <c r="J22" s="268"/>
      <c r="K22" s="268"/>
      <c r="L22" s="268"/>
      <c r="M22" s="268"/>
      <c r="N22" s="268"/>
      <c r="O22" s="268"/>
      <c r="P22" s="268"/>
      <c r="Q22" s="268"/>
      <c r="R22" s="268"/>
    </row>
    <row r="23" spans="1:18" x14ac:dyDescent="0.25">
      <c r="A23" s="268"/>
      <c r="B23" s="248"/>
      <c r="C23" s="272"/>
      <c r="D23" s="273"/>
      <c r="E23" s="273"/>
      <c r="F23" s="249"/>
      <c r="G23" s="249"/>
      <c r="H23" s="249"/>
      <c r="I23" s="249"/>
      <c r="J23" s="249"/>
      <c r="K23" s="249"/>
      <c r="L23" s="249"/>
      <c r="M23" s="249"/>
      <c r="N23" s="249"/>
      <c r="O23" s="249"/>
      <c r="P23" s="249"/>
      <c r="Q23" s="278"/>
      <c r="R23" s="268"/>
    </row>
    <row r="24" spans="1:18" ht="22.5" customHeight="1" x14ac:dyDescent="0.25">
      <c r="A24" s="268"/>
      <c r="B24" s="324" t="s">
        <v>99</v>
      </c>
      <c r="C24" s="325"/>
      <c r="D24" s="325"/>
      <c r="E24" s="325"/>
      <c r="F24" s="325"/>
      <c r="G24" s="325"/>
      <c r="H24" s="325"/>
      <c r="I24" s="325"/>
      <c r="J24" s="325"/>
      <c r="K24" s="325"/>
      <c r="L24" s="325"/>
      <c r="M24" s="325"/>
      <c r="N24" s="325"/>
      <c r="O24" s="325"/>
      <c r="P24" s="325"/>
      <c r="Q24" s="326"/>
      <c r="R24" s="244"/>
    </row>
    <row r="25" spans="1:18" ht="15" customHeight="1" x14ac:dyDescent="0.25">
      <c r="A25" s="268"/>
      <c r="B25" s="324"/>
      <c r="C25" s="325"/>
      <c r="D25" s="325"/>
      <c r="E25" s="325"/>
      <c r="F25" s="325"/>
      <c r="G25" s="325"/>
      <c r="H25" s="325"/>
      <c r="I25" s="325"/>
      <c r="J25" s="325"/>
      <c r="K25" s="325"/>
      <c r="L25" s="325"/>
      <c r="M25" s="325"/>
      <c r="N25" s="325"/>
      <c r="O25" s="325"/>
      <c r="P25" s="325"/>
      <c r="Q25" s="326"/>
      <c r="R25" s="244"/>
    </row>
    <row r="26" spans="1:18" x14ac:dyDescent="0.25">
      <c r="A26" s="268"/>
      <c r="B26" s="279"/>
      <c r="C26" s="280"/>
      <c r="D26" s="280"/>
      <c r="E26" s="280"/>
      <c r="F26" s="280"/>
      <c r="G26" s="280"/>
      <c r="H26" s="280"/>
      <c r="I26" s="280"/>
      <c r="J26" s="280"/>
      <c r="K26" s="280"/>
      <c r="L26" s="280"/>
      <c r="M26" s="280"/>
      <c r="N26" s="280"/>
      <c r="O26" s="280"/>
      <c r="P26" s="280"/>
      <c r="Q26" s="281"/>
      <c r="R26" s="244"/>
    </row>
    <row r="27" spans="1:18" x14ac:dyDescent="0.25">
      <c r="A27" s="268"/>
      <c r="B27" s="260"/>
      <c r="C27" s="261"/>
      <c r="D27" s="261"/>
      <c r="E27" s="282" t="s">
        <v>88</v>
      </c>
      <c r="F27" s="327" t="s">
        <v>87</v>
      </c>
      <c r="G27" s="288"/>
      <c r="H27" s="288"/>
      <c r="I27" s="327" t="s">
        <v>92</v>
      </c>
      <c r="J27" s="288"/>
      <c r="K27" s="328" t="s">
        <v>93</v>
      </c>
      <c r="L27" s="329"/>
      <c r="M27" s="329"/>
      <c r="N27" s="329"/>
      <c r="O27" s="329"/>
      <c r="P27" s="330"/>
      <c r="Q27" s="283"/>
      <c r="R27" s="244"/>
    </row>
    <row r="28" spans="1:18" ht="69" customHeight="1" x14ac:dyDescent="0.25">
      <c r="A28" s="268"/>
      <c r="B28" s="260"/>
      <c r="C28" s="261"/>
      <c r="D28" s="261"/>
      <c r="E28" s="284" t="s">
        <v>94</v>
      </c>
      <c r="F28" s="287">
        <v>44257</v>
      </c>
      <c r="G28" s="288"/>
      <c r="H28" s="288"/>
      <c r="I28" s="289" t="s">
        <v>90</v>
      </c>
      <c r="J28" s="288"/>
      <c r="K28" s="290" t="s">
        <v>89</v>
      </c>
      <c r="L28" s="291"/>
      <c r="M28" s="291"/>
      <c r="N28" s="291"/>
      <c r="O28" s="291"/>
      <c r="P28" s="292"/>
      <c r="Q28" s="283"/>
      <c r="R28" s="244"/>
    </row>
    <row r="29" spans="1:18" ht="48.75" customHeight="1" x14ac:dyDescent="0.25">
      <c r="A29" s="268"/>
      <c r="B29" s="260"/>
      <c r="C29" s="261"/>
      <c r="D29" s="261"/>
      <c r="E29" s="284"/>
      <c r="F29" s="287"/>
      <c r="G29" s="288"/>
      <c r="H29" s="288"/>
      <c r="I29" s="289"/>
      <c r="J29" s="288"/>
      <c r="K29" s="290"/>
      <c r="L29" s="291"/>
      <c r="M29" s="291"/>
      <c r="N29" s="291"/>
      <c r="O29" s="291"/>
      <c r="P29" s="292"/>
      <c r="Q29" s="283"/>
      <c r="R29" s="244"/>
    </row>
    <row r="30" spans="1:18" ht="65.25" customHeight="1" x14ac:dyDescent="0.25">
      <c r="A30" s="268"/>
      <c r="B30" s="260"/>
      <c r="C30" s="261"/>
      <c r="D30" s="285"/>
      <c r="E30" s="284"/>
      <c r="F30" s="287"/>
      <c r="G30" s="288"/>
      <c r="H30" s="288"/>
      <c r="I30" s="289"/>
      <c r="J30" s="288"/>
      <c r="K30" s="290"/>
      <c r="L30" s="291"/>
      <c r="M30" s="291"/>
      <c r="N30" s="291"/>
      <c r="O30" s="291"/>
      <c r="P30" s="292"/>
      <c r="Q30" s="283"/>
      <c r="R30" s="244"/>
    </row>
    <row r="31" spans="1:18" ht="65.25" customHeight="1" x14ac:dyDescent="0.25">
      <c r="A31" s="268"/>
      <c r="B31" s="260"/>
      <c r="C31" s="261"/>
      <c r="D31" s="285"/>
      <c r="E31" s="284"/>
      <c r="F31" s="287"/>
      <c r="G31" s="288"/>
      <c r="H31" s="288"/>
      <c r="I31" s="289"/>
      <c r="J31" s="288"/>
      <c r="K31" s="290"/>
      <c r="L31" s="291"/>
      <c r="M31" s="291"/>
      <c r="N31" s="291"/>
      <c r="O31" s="291"/>
      <c r="P31" s="292"/>
      <c r="Q31" s="283"/>
      <c r="R31" s="244"/>
    </row>
    <row r="32" spans="1:18" ht="65.25" customHeight="1" x14ac:dyDescent="0.25">
      <c r="A32" s="268"/>
      <c r="B32" s="260"/>
      <c r="C32" s="261"/>
      <c r="D32" s="285"/>
      <c r="E32" s="284"/>
      <c r="F32" s="287"/>
      <c r="G32" s="288"/>
      <c r="H32" s="288"/>
      <c r="I32" s="289"/>
      <c r="J32" s="288"/>
      <c r="K32" s="290"/>
      <c r="L32" s="291"/>
      <c r="M32" s="291"/>
      <c r="N32" s="291"/>
      <c r="O32" s="291"/>
      <c r="P32" s="292"/>
      <c r="Q32" s="283"/>
      <c r="R32" s="244"/>
    </row>
    <row r="33" spans="1:18" ht="15.75" thickBot="1" x14ac:dyDescent="0.3">
      <c r="A33" s="268"/>
      <c r="B33" s="262"/>
      <c r="C33" s="265"/>
      <c r="D33" s="265"/>
      <c r="E33" s="265"/>
      <c r="F33" s="265"/>
      <c r="G33" s="265"/>
      <c r="H33" s="265"/>
      <c r="I33" s="265"/>
      <c r="J33" s="265"/>
      <c r="K33" s="265"/>
      <c r="L33" s="265"/>
      <c r="M33" s="265"/>
      <c r="N33" s="265"/>
      <c r="O33" s="265"/>
      <c r="P33" s="265"/>
      <c r="Q33" s="286"/>
      <c r="R33" s="244"/>
    </row>
  </sheetData>
  <mergeCells count="26">
    <mergeCell ref="F31:H31"/>
    <mergeCell ref="I31:J31"/>
    <mergeCell ref="K31:P31"/>
    <mergeCell ref="F32:H32"/>
    <mergeCell ref="I32:J32"/>
    <mergeCell ref="K32:P32"/>
    <mergeCell ref="F29:H29"/>
    <mergeCell ref="I29:J29"/>
    <mergeCell ref="K29:P29"/>
    <mergeCell ref="F30:H30"/>
    <mergeCell ref="I30:J30"/>
    <mergeCell ref="K30:P30"/>
    <mergeCell ref="F28:H28"/>
    <mergeCell ref="I28:J28"/>
    <mergeCell ref="K28:P28"/>
    <mergeCell ref="B3:Q3"/>
    <mergeCell ref="B5:Q5"/>
    <mergeCell ref="B6:Q6"/>
    <mergeCell ref="B7:Q7"/>
    <mergeCell ref="C9:E13"/>
    <mergeCell ref="F9:O13"/>
    <mergeCell ref="C17:P19"/>
    <mergeCell ref="B24:Q25"/>
    <mergeCell ref="F27:H27"/>
    <mergeCell ref="I27:J27"/>
    <mergeCell ref="K27:P27"/>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7456E-E2E3-48EE-AFA3-E5F6392D56EB}">
  <dimension ref="A1:M249"/>
  <sheetViews>
    <sheetView workbookViewId="0">
      <pane xSplit="1" topLeftCell="B1" activePane="topRight" state="frozen"/>
      <selection pane="topRight" activeCell="H233" sqref="H233"/>
    </sheetView>
  </sheetViews>
  <sheetFormatPr defaultColWidth="8.7109375" defaultRowHeight="15" x14ac:dyDescent="0.25"/>
  <cols>
    <col min="1" max="2" width="25.5703125" style="1" customWidth="1"/>
    <col min="3" max="5" width="15.5703125" style="18" customWidth="1"/>
    <col min="6" max="6" width="15.5703125" style="1" customWidth="1"/>
    <col min="7" max="7" width="15.5703125" style="18" customWidth="1"/>
    <col min="8" max="9" width="15.5703125" style="1" customWidth="1"/>
    <col min="10" max="10" width="3.5703125" style="1" customWidth="1"/>
    <col min="11" max="16384" width="8.7109375" style="1"/>
  </cols>
  <sheetData>
    <row r="1" spans="1:13" ht="39" customHeight="1" thickBot="1" x14ac:dyDescent="0.3">
      <c r="A1" s="334" t="s">
        <v>5</v>
      </c>
      <c r="B1" s="336" t="s">
        <v>6</v>
      </c>
      <c r="C1" s="338" t="s">
        <v>56</v>
      </c>
      <c r="D1" s="339"/>
      <c r="E1" s="339"/>
      <c r="F1" s="339"/>
      <c r="G1" s="340"/>
      <c r="H1" s="332" t="s">
        <v>26</v>
      </c>
      <c r="I1" s="333"/>
      <c r="K1" s="331" t="s">
        <v>81</v>
      </c>
      <c r="L1" s="331"/>
      <c r="M1" s="331"/>
    </row>
    <row r="2" spans="1:13" ht="15.75" thickBot="1" x14ac:dyDescent="0.3">
      <c r="A2" s="335"/>
      <c r="B2" s="337"/>
      <c r="C2" s="34" t="s">
        <v>52</v>
      </c>
      <c r="D2" s="15" t="s">
        <v>51</v>
      </c>
      <c r="E2" s="15" t="s">
        <v>50</v>
      </c>
      <c r="F2" s="6" t="s">
        <v>49</v>
      </c>
      <c r="G2" s="44" t="s">
        <v>48</v>
      </c>
      <c r="H2" s="138" t="s">
        <v>32</v>
      </c>
      <c r="I2" s="222" t="s">
        <v>36</v>
      </c>
    </row>
    <row r="3" spans="1:13" s="27" customFormat="1" x14ac:dyDescent="0.25">
      <c r="A3" s="213">
        <v>1</v>
      </c>
      <c r="B3" s="225" t="s">
        <v>22</v>
      </c>
      <c r="C3" s="65">
        <v>6827288390.2079983</v>
      </c>
      <c r="D3" s="56">
        <v>9039887120.0000038</v>
      </c>
      <c r="E3" s="56">
        <v>5963772210.0000019</v>
      </c>
      <c r="F3" s="56">
        <v>4590374800</v>
      </c>
      <c r="G3" s="57">
        <v>3756732100.0000005</v>
      </c>
      <c r="H3" s="51">
        <f>AVERAGE(C3:G3)</f>
        <v>6035610924.0416012</v>
      </c>
      <c r="I3" s="223">
        <f>H3/365</f>
        <v>16535920.339840002</v>
      </c>
    </row>
    <row r="4" spans="1:13" s="27" customFormat="1" x14ac:dyDescent="0.25">
      <c r="A4" s="28">
        <v>2</v>
      </c>
      <c r="B4" s="226" t="s">
        <v>23</v>
      </c>
      <c r="C4" s="139">
        <v>0</v>
      </c>
      <c r="D4" s="67">
        <v>0</v>
      </c>
      <c r="E4" s="67">
        <v>0</v>
      </c>
      <c r="F4" s="67">
        <v>0</v>
      </c>
      <c r="G4" s="140">
        <v>0</v>
      </c>
      <c r="H4" s="42">
        <f>AVERAGE(C4:G4)</f>
        <v>0</v>
      </c>
      <c r="I4" s="236">
        <f t="shared" ref="I4:I67" si="0">H4/365</f>
        <v>0</v>
      </c>
    </row>
    <row r="5" spans="1:13" s="27" customFormat="1" x14ac:dyDescent="0.25">
      <c r="A5" s="28">
        <v>3</v>
      </c>
      <c r="B5" s="226" t="s">
        <v>22</v>
      </c>
      <c r="C5" s="139">
        <v>4507195329.9999962</v>
      </c>
      <c r="D5" s="67">
        <v>4268038345.9999967</v>
      </c>
      <c r="E5" s="67">
        <v>2435962870.0000014</v>
      </c>
      <c r="F5" s="67">
        <v>4347912272.000001</v>
      </c>
      <c r="G5" s="140">
        <v>2392296720</v>
      </c>
      <c r="H5" s="42">
        <f t="shared" ref="H5:H68" si="1">AVERAGE(C5:G5)</f>
        <v>3590281107.5999994</v>
      </c>
      <c r="I5" s="236">
        <f t="shared" si="0"/>
        <v>9836386.5961643811</v>
      </c>
    </row>
    <row r="6" spans="1:13" s="27" customFormat="1" x14ac:dyDescent="0.25">
      <c r="A6" s="28">
        <v>4</v>
      </c>
      <c r="B6" s="226" t="s">
        <v>22</v>
      </c>
      <c r="C6" s="139">
        <v>0</v>
      </c>
      <c r="D6" s="67">
        <v>1841400.0000000002</v>
      </c>
      <c r="E6" s="67">
        <v>0</v>
      </c>
      <c r="F6" s="67">
        <v>0</v>
      </c>
      <c r="G6" s="140">
        <v>0</v>
      </c>
      <c r="H6" s="42">
        <f t="shared" si="1"/>
        <v>368280.00000000006</v>
      </c>
      <c r="I6" s="236">
        <f t="shared" si="0"/>
        <v>1008.9863013698632</v>
      </c>
    </row>
    <row r="7" spans="1:13" s="27" customFormat="1" x14ac:dyDescent="0.25">
      <c r="A7" s="28">
        <v>5</v>
      </c>
      <c r="B7" s="226" t="s">
        <v>23</v>
      </c>
      <c r="C7" s="139">
        <v>0</v>
      </c>
      <c r="D7" s="67">
        <v>0</v>
      </c>
      <c r="E7" s="67">
        <v>0</v>
      </c>
      <c r="F7" s="67">
        <v>3682470</v>
      </c>
      <c r="G7" s="140">
        <v>0</v>
      </c>
      <c r="H7" s="42">
        <f t="shared" si="1"/>
        <v>736494</v>
      </c>
      <c r="I7" s="236">
        <f t="shared" si="0"/>
        <v>2017.7917808219179</v>
      </c>
    </row>
    <row r="8" spans="1:13" s="27" customFormat="1" x14ac:dyDescent="0.25">
      <c r="A8" s="28">
        <v>6</v>
      </c>
      <c r="B8" s="226" t="s">
        <v>23</v>
      </c>
      <c r="C8" s="139">
        <v>5731417119.9999981</v>
      </c>
      <c r="D8" s="67">
        <v>6910404380</v>
      </c>
      <c r="E8" s="67">
        <v>5686415350</v>
      </c>
      <c r="F8" s="67">
        <v>5303533950.0000067</v>
      </c>
      <c r="G8" s="140">
        <v>6417710640.0000057</v>
      </c>
      <c r="H8" s="42">
        <f t="shared" si="1"/>
        <v>6009896288.0000029</v>
      </c>
      <c r="I8" s="236">
        <f t="shared" si="0"/>
        <v>16465469.282191789</v>
      </c>
    </row>
    <row r="9" spans="1:13" s="27" customFormat="1" x14ac:dyDescent="0.25">
      <c r="A9" s="28">
        <v>7</v>
      </c>
      <c r="B9" s="226" t="s">
        <v>23</v>
      </c>
      <c r="C9" s="139">
        <v>386298000.00000006</v>
      </c>
      <c r="D9" s="67">
        <v>417944999.99999994</v>
      </c>
      <c r="E9" s="67">
        <v>285398740.00000006</v>
      </c>
      <c r="F9" s="67">
        <v>420129600.00000006</v>
      </c>
      <c r="G9" s="140">
        <v>344036000</v>
      </c>
      <c r="H9" s="42">
        <f t="shared" si="1"/>
        <v>370761468</v>
      </c>
      <c r="I9" s="236">
        <f t="shared" si="0"/>
        <v>1015784.8438356165</v>
      </c>
    </row>
    <row r="10" spans="1:13" s="27" customFormat="1" x14ac:dyDescent="0.25">
      <c r="A10" s="28">
        <v>8</v>
      </c>
      <c r="B10" s="226" t="s">
        <v>23</v>
      </c>
      <c r="C10" s="139">
        <v>5914152354.1760015</v>
      </c>
      <c r="D10" s="67">
        <v>6034046919.9999914</v>
      </c>
      <c r="E10" s="67">
        <v>6244450410.0000048</v>
      </c>
      <c r="F10" s="67">
        <v>5779539700</v>
      </c>
      <c r="G10" s="140">
        <v>7573722310.0000038</v>
      </c>
      <c r="H10" s="42">
        <f t="shared" si="1"/>
        <v>6309182338.8352003</v>
      </c>
      <c r="I10" s="236">
        <f t="shared" si="0"/>
        <v>17285431.065301917</v>
      </c>
    </row>
    <row r="11" spans="1:13" s="27" customFormat="1" x14ac:dyDescent="0.25">
      <c r="A11" s="28">
        <v>9</v>
      </c>
      <c r="B11" s="226" t="s">
        <v>22</v>
      </c>
      <c r="C11" s="139">
        <v>55688159.999999925</v>
      </c>
      <c r="D11" s="67">
        <v>115515949.99999972</v>
      </c>
      <c r="E11" s="67">
        <v>68038520.000000075</v>
      </c>
      <c r="F11" s="67">
        <v>130113939.99999987</v>
      </c>
      <c r="G11" s="140">
        <v>129986779.99999987</v>
      </c>
      <c r="H11" s="42">
        <f t="shared" si="1"/>
        <v>99868669.999999896</v>
      </c>
      <c r="I11" s="236">
        <f t="shared" si="0"/>
        <v>273612.79452054767</v>
      </c>
    </row>
    <row r="12" spans="1:13" s="27" customFormat="1" x14ac:dyDescent="0.25">
      <c r="A12" s="28">
        <v>10</v>
      </c>
      <c r="B12" s="226" t="s">
        <v>22</v>
      </c>
      <c r="C12" s="139">
        <v>3196808780.7150011</v>
      </c>
      <c r="D12" s="67">
        <v>4787950200.0000029</v>
      </c>
      <c r="E12" s="67">
        <v>4660305099.9999962</v>
      </c>
      <c r="F12" s="67">
        <v>5103562309.999999</v>
      </c>
      <c r="G12" s="140">
        <v>3870685830.0000029</v>
      </c>
      <c r="H12" s="42">
        <f t="shared" si="1"/>
        <v>4323862444.1430006</v>
      </c>
      <c r="I12" s="236">
        <f t="shared" si="0"/>
        <v>11846198.477104111</v>
      </c>
    </row>
    <row r="13" spans="1:13" s="27" customFormat="1" x14ac:dyDescent="0.25">
      <c r="A13" s="28">
        <v>11</v>
      </c>
      <c r="B13" s="226" t="s">
        <v>22</v>
      </c>
      <c r="C13" s="139">
        <v>3896750.0000000005</v>
      </c>
      <c r="D13" s="67">
        <v>6710000.0000000019</v>
      </c>
      <c r="E13" s="67">
        <v>18548199.999999993</v>
      </c>
      <c r="F13" s="67">
        <v>38563139.99999997</v>
      </c>
      <c r="G13" s="140">
        <v>51432810.000000075</v>
      </c>
      <c r="H13" s="42">
        <f t="shared" si="1"/>
        <v>23830180.000000007</v>
      </c>
      <c r="I13" s="236">
        <f t="shared" si="0"/>
        <v>65288.164383561663</v>
      </c>
    </row>
    <row r="14" spans="1:13" s="27" customFormat="1" x14ac:dyDescent="0.25">
      <c r="A14" s="28">
        <v>12</v>
      </c>
      <c r="B14" s="226" t="s">
        <v>22</v>
      </c>
      <c r="C14" s="139">
        <v>2880093938.3259997</v>
      </c>
      <c r="D14" s="67">
        <v>7044577099.9999971</v>
      </c>
      <c r="E14" s="67">
        <v>4233346589.9999967</v>
      </c>
      <c r="F14" s="67">
        <v>4958120310</v>
      </c>
      <c r="G14" s="140">
        <v>3778884779.999999</v>
      </c>
      <c r="H14" s="42">
        <f t="shared" si="1"/>
        <v>4579004543.6651983</v>
      </c>
      <c r="I14" s="236">
        <f t="shared" si="0"/>
        <v>12545217.927849859</v>
      </c>
    </row>
    <row r="15" spans="1:13" s="27" customFormat="1" x14ac:dyDescent="0.25">
      <c r="A15" s="28">
        <v>13</v>
      </c>
      <c r="B15" s="226" t="s">
        <v>22</v>
      </c>
      <c r="C15" s="139">
        <v>1244061500.0000007</v>
      </c>
      <c r="D15" s="67">
        <v>19467360.000000004</v>
      </c>
      <c r="E15" s="67">
        <v>242337809.99999997</v>
      </c>
      <c r="F15" s="67">
        <v>125309139.9999999</v>
      </c>
      <c r="G15" s="140">
        <v>55070950.000000007</v>
      </c>
      <c r="H15" s="42">
        <f t="shared" si="1"/>
        <v>337249352.00000012</v>
      </c>
      <c r="I15" s="236">
        <f t="shared" si="0"/>
        <v>923970.82739726058</v>
      </c>
    </row>
    <row r="16" spans="1:13" s="27" customFormat="1" x14ac:dyDescent="0.25">
      <c r="A16" s="28">
        <v>14</v>
      </c>
      <c r="B16" s="226" t="s">
        <v>22</v>
      </c>
      <c r="C16" s="139">
        <v>2028699420.0000007</v>
      </c>
      <c r="D16" s="67">
        <v>10098822030.000013</v>
      </c>
      <c r="E16" s="67">
        <v>9649892010</v>
      </c>
      <c r="F16" s="67">
        <v>8339242560.0000057</v>
      </c>
      <c r="G16" s="140">
        <v>4830043350</v>
      </c>
      <c r="H16" s="42">
        <f t="shared" si="1"/>
        <v>6989339874.0000048</v>
      </c>
      <c r="I16" s="236">
        <f t="shared" si="0"/>
        <v>19148876.367123302</v>
      </c>
    </row>
    <row r="17" spans="1:11" s="27" customFormat="1" x14ac:dyDescent="0.25">
      <c r="A17" s="28">
        <v>15</v>
      </c>
      <c r="B17" s="226" t="s">
        <v>23</v>
      </c>
      <c r="C17" s="139">
        <v>7613320.0000000037</v>
      </c>
      <c r="D17" s="67">
        <v>7763909.9999999981</v>
      </c>
      <c r="E17" s="67">
        <v>8100290.0000000028</v>
      </c>
      <c r="F17" s="67">
        <v>11101530</v>
      </c>
      <c r="G17" s="140">
        <v>7465919.9999999944</v>
      </c>
      <c r="H17" s="42">
        <f t="shared" si="1"/>
        <v>8408993.9999999981</v>
      </c>
      <c r="I17" s="236">
        <f t="shared" si="0"/>
        <v>23038.339726027392</v>
      </c>
      <c r="K17" s="27" t="s">
        <v>1</v>
      </c>
    </row>
    <row r="18" spans="1:11" s="27" customFormat="1" x14ac:dyDescent="0.25">
      <c r="A18" s="28">
        <v>16</v>
      </c>
      <c r="B18" s="226" t="s">
        <v>22</v>
      </c>
      <c r="C18" s="139">
        <v>0</v>
      </c>
      <c r="D18" s="67">
        <v>0</v>
      </c>
      <c r="E18" s="67">
        <v>0</v>
      </c>
      <c r="F18" s="67">
        <v>0</v>
      </c>
      <c r="G18" s="140">
        <v>0</v>
      </c>
      <c r="H18" s="42">
        <f t="shared" si="1"/>
        <v>0</v>
      </c>
      <c r="I18" s="236">
        <f t="shared" si="0"/>
        <v>0</v>
      </c>
    </row>
    <row r="19" spans="1:11" s="27" customFormat="1" x14ac:dyDescent="0.25">
      <c r="A19" s="28">
        <v>17</v>
      </c>
      <c r="B19" s="226" t="s">
        <v>22</v>
      </c>
      <c r="C19" s="139">
        <v>0</v>
      </c>
      <c r="D19" s="67">
        <v>0</v>
      </c>
      <c r="E19" s="67">
        <v>0</v>
      </c>
      <c r="F19" s="67">
        <v>0</v>
      </c>
      <c r="G19" s="140">
        <v>0</v>
      </c>
      <c r="H19" s="42">
        <f t="shared" si="1"/>
        <v>0</v>
      </c>
      <c r="I19" s="236">
        <f t="shared" si="0"/>
        <v>0</v>
      </c>
    </row>
    <row r="20" spans="1:11" s="27" customFormat="1" x14ac:dyDescent="0.25">
      <c r="A20" s="28">
        <v>18</v>
      </c>
      <c r="B20" s="226" t="s">
        <v>22</v>
      </c>
      <c r="C20" s="139">
        <v>1122259931.0780013</v>
      </c>
      <c r="D20" s="67">
        <v>1125408019.9999995</v>
      </c>
      <c r="E20" s="67">
        <v>1623621780.0000012</v>
      </c>
      <c r="F20" s="67">
        <v>0</v>
      </c>
      <c r="G20" s="140">
        <v>0</v>
      </c>
      <c r="H20" s="42">
        <f t="shared" si="1"/>
        <v>774257946.21560037</v>
      </c>
      <c r="I20" s="236">
        <f t="shared" si="0"/>
        <v>2121254.6471660286</v>
      </c>
    </row>
    <row r="21" spans="1:11" s="27" customFormat="1" x14ac:dyDescent="0.25">
      <c r="A21" s="28">
        <v>19</v>
      </c>
      <c r="B21" s="226" t="s">
        <v>22</v>
      </c>
      <c r="C21" s="139">
        <v>11474816099.999996</v>
      </c>
      <c r="D21" s="67">
        <v>13728240349.999987</v>
      </c>
      <c r="E21" s="67">
        <v>12290999269.999996</v>
      </c>
      <c r="F21" s="67">
        <v>13796387879.999985</v>
      </c>
      <c r="G21" s="140">
        <v>10305308970.000002</v>
      </c>
      <c r="H21" s="42">
        <f t="shared" si="1"/>
        <v>12319150513.999994</v>
      </c>
      <c r="I21" s="236">
        <f t="shared" si="0"/>
        <v>33751097.298630118</v>
      </c>
    </row>
    <row r="22" spans="1:11" s="27" customFormat="1" x14ac:dyDescent="0.25">
      <c r="A22" s="28">
        <v>20</v>
      </c>
      <c r="B22" s="226" t="s">
        <v>22</v>
      </c>
      <c r="C22" s="139">
        <v>0</v>
      </c>
      <c r="D22" s="67">
        <v>0</v>
      </c>
      <c r="E22" s="67">
        <v>0</v>
      </c>
      <c r="F22" s="67">
        <v>0</v>
      </c>
      <c r="G22" s="140">
        <v>0</v>
      </c>
      <c r="H22" s="42">
        <f t="shared" si="1"/>
        <v>0</v>
      </c>
      <c r="I22" s="236">
        <f t="shared" si="0"/>
        <v>0</v>
      </c>
    </row>
    <row r="23" spans="1:11" s="27" customFormat="1" x14ac:dyDescent="0.25">
      <c r="A23" s="28">
        <v>21</v>
      </c>
      <c r="B23" s="226" t="s">
        <v>22</v>
      </c>
      <c r="C23" s="139">
        <v>0</v>
      </c>
      <c r="D23" s="67">
        <v>0</v>
      </c>
      <c r="E23" s="67">
        <v>70840</v>
      </c>
      <c r="F23" s="67">
        <v>157740.00000000003</v>
      </c>
      <c r="G23" s="140">
        <v>463650</v>
      </c>
      <c r="H23" s="179">
        <f>AVERAGE(E23:G23)</f>
        <v>230743.33333333334</v>
      </c>
      <c r="I23" s="236">
        <f t="shared" si="0"/>
        <v>632.17351598173514</v>
      </c>
    </row>
    <row r="24" spans="1:11" s="27" customFormat="1" x14ac:dyDescent="0.25">
      <c r="A24" s="28">
        <v>22</v>
      </c>
      <c r="B24" s="226" t="s">
        <v>22</v>
      </c>
      <c r="C24" s="139">
        <v>2376773949</v>
      </c>
      <c r="D24" s="67">
        <v>4848791640.0000019</v>
      </c>
      <c r="E24" s="67">
        <v>5876437380</v>
      </c>
      <c r="F24" s="67">
        <v>4540002169.9999924</v>
      </c>
      <c r="G24" s="140">
        <v>5126825880.0000029</v>
      </c>
      <c r="H24" s="42">
        <f t="shared" si="1"/>
        <v>4553766203.7999992</v>
      </c>
      <c r="I24" s="236">
        <f t="shared" si="0"/>
        <v>12476071.791232875</v>
      </c>
    </row>
    <row r="25" spans="1:11" s="27" customFormat="1" x14ac:dyDescent="0.25">
      <c r="A25" s="28">
        <v>23</v>
      </c>
      <c r="B25" s="226" t="s">
        <v>22</v>
      </c>
      <c r="C25" s="139">
        <v>15861780.000000002</v>
      </c>
      <c r="D25" s="67">
        <v>0</v>
      </c>
      <c r="E25" s="67">
        <v>0</v>
      </c>
      <c r="F25" s="67">
        <v>0</v>
      </c>
      <c r="G25" s="140">
        <v>0</v>
      </c>
      <c r="H25" s="42">
        <f t="shared" si="1"/>
        <v>3172356.0000000005</v>
      </c>
      <c r="I25" s="236">
        <f t="shared" si="0"/>
        <v>8691.3863013698647</v>
      </c>
    </row>
    <row r="26" spans="1:11" s="27" customFormat="1" x14ac:dyDescent="0.25">
      <c r="A26" s="28">
        <v>24</v>
      </c>
      <c r="B26" s="226" t="s">
        <v>22</v>
      </c>
      <c r="C26" s="139">
        <v>2062356669.9999998</v>
      </c>
      <c r="D26" s="67">
        <v>2822410360.0000005</v>
      </c>
      <c r="E26" s="67">
        <v>1952181990.0000012</v>
      </c>
      <c r="F26" s="67">
        <v>3424932830.0000005</v>
      </c>
      <c r="G26" s="140">
        <v>2059109250.0000021</v>
      </c>
      <c r="H26" s="42">
        <f t="shared" si="1"/>
        <v>2464198220.000001</v>
      </c>
      <c r="I26" s="236">
        <f t="shared" si="0"/>
        <v>6751228.0000000028</v>
      </c>
    </row>
    <row r="27" spans="1:11" s="27" customFormat="1" x14ac:dyDescent="0.25">
      <c r="A27" s="28">
        <v>25</v>
      </c>
      <c r="B27" s="226" t="s">
        <v>23</v>
      </c>
      <c r="C27" s="139">
        <v>0</v>
      </c>
      <c r="D27" s="67">
        <v>110000.00000000001</v>
      </c>
      <c r="E27" s="67">
        <v>0</v>
      </c>
      <c r="F27" s="67">
        <v>0</v>
      </c>
      <c r="G27" s="140">
        <v>0</v>
      </c>
      <c r="H27" s="42">
        <f t="shared" si="1"/>
        <v>22000.000000000004</v>
      </c>
      <c r="I27" s="236">
        <f t="shared" si="0"/>
        <v>60.273972602739732</v>
      </c>
    </row>
    <row r="28" spans="1:11" s="27" customFormat="1" x14ac:dyDescent="0.25">
      <c r="A28" s="28">
        <v>26</v>
      </c>
      <c r="B28" s="226" t="s">
        <v>23</v>
      </c>
      <c r="C28" s="139">
        <v>529081835.2929998</v>
      </c>
      <c r="D28" s="67">
        <v>524407730.00000072</v>
      </c>
      <c r="E28" s="67">
        <v>523051408.00000018</v>
      </c>
      <c r="F28" s="67">
        <v>548115513.00000048</v>
      </c>
      <c r="G28" s="140">
        <v>517530606.99999994</v>
      </c>
      <c r="H28" s="42">
        <f t="shared" si="1"/>
        <v>528437418.65860021</v>
      </c>
      <c r="I28" s="236">
        <f t="shared" si="0"/>
        <v>1447773.7497495897</v>
      </c>
    </row>
    <row r="29" spans="1:11" s="27" customFormat="1" ht="14.25" customHeight="1" x14ac:dyDescent="0.25">
      <c r="A29" s="28">
        <v>27</v>
      </c>
      <c r="B29" s="226" t="s">
        <v>22</v>
      </c>
      <c r="C29" s="139">
        <v>494352980.00000006</v>
      </c>
      <c r="D29" s="67">
        <v>0</v>
      </c>
      <c r="E29" s="67">
        <v>1100</v>
      </c>
      <c r="F29" s="67">
        <v>0</v>
      </c>
      <c r="G29" s="140">
        <v>0</v>
      </c>
      <c r="H29" s="42">
        <f t="shared" si="1"/>
        <v>98870816.000000015</v>
      </c>
      <c r="I29" s="236">
        <f t="shared" si="0"/>
        <v>270878.94794520549</v>
      </c>
    </row>
    <row r="30" spans="1:11" s="27" customFormat="1" x14ac:dyDescent="0.25">
      <c r="A30" s="28">
        <v>28</v>
      </c>
      <c r="B30" s="226" t="s">
        <v>22</v>
      </c>
      <c r="C30" s="139">
        <v>12000685292.925999</v>
      </c>
      <c r="D30" s="67">
        <v>11272467030.000002</v>
      </c>
      <c r="E30" s="67">
        <v>9875130540.0000076</v>
      </c>
      <c r="F30" s="67">
        <v>14253033630</v>
      </c>
      <c r="G30" s="140">
        <v>11677978949.999996</v>
      </c>
      <c r="H30" s="42">
        <f t="shared" si="1"/>
        <v>11815859088.585201</v>
      </c>
      <c r="I30" s="236">
        <f t="shared" si="0"/>
        <v>32372216.681055345</v>
      </c>
    </row>
    <row r="31" spans="1:11" s="27" customFormat="1" x14ac:dyDescent="0.25">
      <c r="A31" s="28">
        <v>29</v>
      </c>
      <c r="B31" s="226" t="s">
        <v>23</v>
      </c>
      <c r="C31" s="139">
        <v>0</v>
      </c>
      <c r="D31" s="67">
        <v>0</v>
      </c>
      <c r="E31" s="67">
        <v>0</v>
      </c>
      <c r="F31" s="67">
        <v>0</v>
      </c>
      <c r="G31" s="140">
        <v>0</v>
      </c>
      <c r="H31" s="42">
        <f t="shared" si="1"/>
        <v>0</v>
      </c>
      <c r="I31" s="236">
        <f t="shared" si="0"/>
        <v>0</v>
      </c>
    </row>
    <row r="32" spans="1:11" s="27" customFormat="1" x14ac:dyDescent="0.25">
      <c r="A32" s="28">
        <v>30</v>
      </c>
      <c r="B32" s="226" t="s">
        <v>22</v>
      </c>
      <c r="C32" s="139">
        <v>0</v>
      </c>
      <c r="D32" s="67">
        <v>0</v>
      </c>
      <c r="E32" s="67">
        <v>0</v>
      </c>
      <c r="F32" s="67">
        <v>0</v>
      </c>
      <c r="G32" s="140">
        <v>0</v>
      </c>
      <c r="H32" s="42">
        <f t="shared" si="1"/>
        <v>0</v>
      </c>
      <c r="I32" s="236">
        <f t="shared" si="0"/>
        <v>0</v>
      </c>
    </row>
    <row r="33" spans="1:9" s="27" customFormat="1" x14ac:dyDescent="0.25">
      <c r="A33" s="28">
        <v>31</v>
      </c>
      <c r="B33" s="226" t="s">
        <v>23</v>
      </c>
      <c r="C33" s="139">
        <v>164537009.99999985</v>
      </c>
      <c r="D33" s="67">
        <v>202519239.99999997</v>
      </c>
      <c r="E33" s="67">
        <v>115225109.99999984</v>
      </c>
      <c r="F33" s="67">
        <v>163005699.99999973</v>
      </c>
      <c r="G33" s="140">
        <v>198163349.99999973</v>
      </c>
      <c r="H33" s="42">
        <f t="shared" si="1"/>
        <v>168690081.99999982</v>
      </c>
      <c r="I33" s="236">
        <f t="shared" si="0"/>
        <v>462164.60821917758</v>
      </c>
    </row>
    <row r="34" spans="1:9" s="27" customFormat="1" x14ac:dyDescent="0.25">
      <c r="A34" s="28">
        <v>32</v>
      </c>
      <c r="B34" s="226" t="s">
        <v>22</v>
      </c>
      <c r="C34" s="139">
        <v>3424914350.0000005</v>
      </c>
      <c r="D34" s="67">
        <v>7221155590.0000019</v>
      </c>
      <c r="E34" s="67">
        <v>6167664359.9999971</v>
      </c>
      <c r="F34" s="67">
        <v>4144654910.000001</v>
      </c>
      <c r="G34" s="140">
        <v>4214992760</v>
      </c>
      <c r="H34" s="42">
        <f t="shared" si="1"/>
        <v>5034676394</v>
      </c>
      <c r="I34" s="236">
        <f t="shared" si="0"/>
        <v>13793633.956164384</v>
      </c>
    </row>
    <row r="35" spans="1:9" s="27" customFormat="1" x14ac:dyDescent="0.25">
      <c r="A35" s="28">
        <v>33</v>
      </c>
      <c r="B35" s="226" t="s">
        <v>22</v>
      </c>
      <c r="C35" s="139">
        <v>9472818858.2279987</v>
      </c>
      <c r="D35" s="67">
        <v>10852585369.999998</v>
      </c>
      <c r="E35" s="67">
        <v>10312974539.999998</v>
      </c>
      <c r="F35" s="67">
        <v>9666844219.9999962</v>
      </c>
      <c r="G35" s="140">
        <v>7828848500.0000019</v>
      </c>
      <c r="H35" s="42">
        <f t="shared" si="1"/>
        <v>9626814297.6455994</v>
      </c>
      <c r="I35" s="236">
        <f t="shared" si="0"/>
        <v>26374833.692179725</v>
      </c>
    </row>
    <row r="36" spans="1:9" s="27" customFormat="1" x14ac:dyDescent="0.25">
      <c r="A36" s="28">
        <v>34</v>
      </c>
      <c r="B36" s="226" t="s">
        <v>22</v>
      </c>
      <c r="C36" s="139">
        <v>5017029928.9770012</v>
      </c>
      <c r="D36" s="67">
        <v>4850551090.0000019</v>
      </c>
      <c r="E36" s="67">
        <v>3476609619.9999995</v>
      </c>
      <c r="F36" s="67">
        <v>4216789829.9999986</v>
      </c>
      <c r="G36" s="140">
        <v>4010782600</v>
      </c>
      <c r="H36" s="42">
        <f t="shared" si="1"/>
        <v>4314352613.7954006</v>
      </c>
      <c r="I36" s="236">
        <f t="shared" si="0"/>
        <v>11820144.147384658</v>
      </c>
    </row>
    <row r="37" spans="1:9" s="27" customFormat="1" x14ac:dyDescent="0.25">
      <c r="A37" s="28">
        <v>35</v>
      </c>
      <c r="B37" s="226" t="s">
        <v>22</v>
      </c>
      <c r="C37" s="139">
        <v>9235078050</v>
      </c>
      <c r="D37" s="67">
        <v>9030901439.9999943</v>
      </c>
      <c r="E37" s="67">
        <v>9862662369.9999981</v>
      </c>
      <c r="F37" s="67">
        <v>4562733230.000001</v>
      </c>
      <c r="G37" s="140">
        <v>3333378839.9999976</v>
      </c>
      <c r="H37" s="42">
        <f t="shared" si="1"/>
        <v>7204950785.9999981</v>
      </c>
      <c r="I37" s="236">
        <f t="shared" si="0"/>
        <v>19739591.194520544</v>
      </c>
    </row>
    <row r="38" spans="1:9" s="27" customFormat="1" x14ac:dyDescent="0.25">
      <c r="A38" s="28">
        <v>36</v>
      </c>
      <c r="B38" s="226" t="s">
        <v>22</v>
      </c>
      <c r="C38" s="139">
        <v>27874472831.128033</v>
      </c>
      <c r="D38" s="67">
        <v>27423347380.000008</v>
      </c>
      <c r="E38" s="67">
        <v>27934822190</v>
      </c>
      <c r="F38" s="67">
        <v>26243289379.999996</v>
      </c>
      <c r="G38" s="140">
        <v>23306986670.000011</v>
      </c>
      <c r="H38" s="42">
        <f t="shared" si="1"/>
        <v>26556583690.225609</v>
      </c>
      <c r="I38" s="236">
        <f t="shared" si="0"/>
        <v>72757763.534864679</v>
      </c>
    </row>
    <row r="39" spans="1:9" s="27" customFormat="1" x14ac:dyDescent="0.25">
      <c r="A39" s="28">
        <v>37</v>
      </c>
      <c r="B39" s="226" t="s">
        <v>22</v>
      </c>
      <c r="C39" s="139">
        <v>80660360</v>
      </c>
      <c r="D39" s="67">
        <v>122666170.00000003</v>
      </c>
      <c r="E39" s="67">
        <v>52512460.000000015</v>
      </c>
      <c r="F39" s="67">
        <v>108797810.00000003</v>
      </c>
      <c r="G39" s="140">
        <v>136150079.99999991</v>
      </c>
      <c r="H39" s="42">
        <f t="shared" si="1"/>
        <v>100157376</v>
      </c>
      <c r="I39" s="236">
        <f t="shared" si="0"/>
        <v>274403.7698630137</v>
      </c>
    </row>
    <row r="40" spans="1:9" s="27" customFormat="1" x14ac:dyDescent="0.25">
      <c r="A40" s="28">
        <v>38</v>
      </c>
      <c r="B40" s="226" t="s">
        <v>23</v>
      </c>
      <c r="C40" s="139">
        <v>80985630.000000015</v>
      </c>
      <c r="D40" s="67">
        <v>66089980.000000015</v>
      </c>
      <c r="E40" s="67">
        <v>48631770</v>
      </c>
      <c r="F40" s="67">
        <v>46911699.999999993</v>
      </c>
      <c r="G40" s="140">
        <v>57913900</v>
      </c>
      <c r="H40" s="42">
        <f t="shared" si="1"/>
        <v>60106596</v>
      </c>
      <c r="I40" s="236">
        <f t="shared" si="0"/>
        <v>164675.60547945206</v>
      </c>
    </row>
    <row r="41" spans="1:9" s="27" customFormat="1" x14ac:dyDescent="0.25">
      <c r="A41" s="28">
        <v>39</v>
      </c>
      <c r="B41" s="227" t="s">
        <v>22</v>
      </c>
      <c r="C41" s="139">
        <v>1893983054.3479986</v>
      </c>
      <c r="D41" s="67">
        <v>1990714880.0000007</v>
      </c>
      <c r="E41" s="67">
        <v>1908499119.9999986</v>
      </c>
      <c r="F41" s="67">
        <v>1932120409.9999988</v>
      </c>
      <c r="G41" s="140">
        <v>1919221369.9999995</v>
      </c>
      <c r="H41" s="42">
        <f t="shared" si="1"/>
        <v>1928907766.8695991</v>
      </c>
      <c r="I41" s="236">
        <f t="shared" si="0"/>
        <v>5284678.8133413671</v>
      </c>
    </row>
    <row r="42" spans="1:9" s="27" customFormat="1" x14ac:dyDescent="0.25">
      <c r="A42" s="28">
        <v>40</v>
      </c>
      <c r="B42" s="226" t="s">
        <v>23</v>
      </c>
      <c r="C42" s="139">
        <v>0</v>
      </c>
      <c r="D42" s="67">
        <v>0</v>
      </c>
      <c r="E42" s="67">
        <v>0</v>
      </c>
      <c r="F42" s="67">
        <v>0</v>
      </c>
      <c r="G42" s="140">
        <v>0</v>
      </c>
      <c r="H42" s="42">
        <f t="shared" si="1"/>
        <v>0</v>
      </c>
      <c r="I42" s="236">
        <f t="shared" si="0"/>
        <v>0</v>
      </c>
    </row>
    <row r="43" spans="1:9" s="27" customFormat="1" x14ac:dyDescent="0.25">
      <c r="A43" s="28">
        <v>41</v>
      </c>
      <c r="B43" s="226" t="s">
        <v>22</v>
      </c>
      <c r="C43" s="139">
        <v>0</v>
      </c>
      <c r="D43" s="67">
        <v>0</v>
      </c>
      <c r="E43" s="67">
        <v>0</v>
      </c>
      <c r="F43" s="67">
        <v>0</v>
      </c>
      <c r="G43" s="140">
        <v>0</v>
      </c>
      <c r="H43" s="42">
        <f t="shared" si="1"/>
        <v>0</v>
      </c>
      <c r="I43" s="236">
        <f t="shared" si="0"/>
        <v>0</v>
      </c>
    </row>
    <row r="44" spans="1:9" s="27" customFormat="1" x14ac:dyDescent="0.25">
      <c r="A44" s="28">
        <v>42</v>
      </c>
      <c r="B44" s="226" t="s">
        <v>22</v>
      </c>
      <c r="C44" s="139">
        <v>14217571760.28199</v>
      </c>
      <c r="D44" s="67">
        <v>15428709780.000011</v>
      </c>
      <c r="E44" s="67">
        <v>14606293570.000013</v>
      </c>
      <c r="F44" s="67">
        <v>14785484999.99999</v>
      </c>
      <c r="G44" s="140">
        <v>14288978439.999996</v>
      </c>
      <c r="H44" s="42">
        <f t="shared" si="1"/>
        <v>14665407710.0564</v>
      </c>
      <c r="I44" s="236">
        <f t="shared" si="0"/>
        <v>40179199.205633976</v>
      </c>
    </row>
    <row r="45" spans="1:9" s="27" customFormat="1" x14ac:dyDescent="0.25">
      <c r="A45" s="28">
        <v>43</v>
      </c>
      <c r="B45" s="226" t="s">
        <v>22</v>
      </c>
      <c r="C45" s="139">
        <v>1941169450.0000081</v>
      </c>
      <c r="D45" s="67">
        <v>2523996200.0000014</v>
      </c>
      <c r="E45" s="67">
        <v>1306080160</v>
      </c>
      <c r="F45" s="67">
        <v>1419295129.9999993</v>
      </c>
      <c r="G45" s="140">
        <v>1135707209.9999998</v>
      </c>
      <c r="H45" s="42">
        <f t="shared" si="1"/>
        <v>1665249630.0000017</v>
      </c>
      <c r="I45" s="236">
        <f t="shared" si="0"/>
        <v>4562327.7534246622</v>
      </c>
    </row>
    <row r="46" spans="1:9" s="27" customFormat="1" x14ac:dyDescent="0.25">
      <c r="A46" s="28">
        <v>44</v>
      </c>
      <c r="B46" s="226" t="s">
        <v>22</v>
      </c>
      <c r="C46" s="139">
        <v>6600.0000000000009</v>
      </c>
      <c r="D46" s="67">
        <v>20900</v>
      </c>
      <c r="E46" s="67">
        <v>27499.999999999996</v>
      </c>
      <c r="F46" s="67">
        <v>385148940.00000006</v>
      </c>
      <c r="G46" s="140">
        <v>2449978410</v>
      </c>
      <c r="H46" s="42">
        <f t="shared" si="1"/>
        <v>567036470</v>
      </c>
      <c r="I46" s="236">
        <f t="shared" si="0"/>
        <v>1553524.5753424657</v>
      </c>
    </row>
    <row r="47" spans="1:9" s="27" customFormat="1" x14ac:dyDescent="0.25">
      <c r="A47" s="28">
        <v>45</v>
      </c>
      <c r="B47" s="226" t="s">
        <v>23</v>
      </c>
      <c r="C47" s="139">
        <v>1441266927.2429988</v>
      </c>
      <c r="D47" s="67">
        <v>1734663810.0000017</v>
      </c>
      <c r="E47" s="67">
        <v>1596686740.0000005</v>
      </c>
      <c r="F47" s="67">
        <v>1350727069.9999981</v>
      </c>
      <c r="G47" s="140">
        <v>1570600570.0000005</v>
      </c>
      <c r="H47" s="42">
        <f t="shared" si="1"/>
        <v>1538789023.4486001</v>
      </c>
      <c r="I47" s="236">
        <f t="shared" si="0"/>
        <v>4215860.3382153427</v>
      </c>
    </row>
    <row r="48" spans="1:9" s="27" customFormat="1" x14ac:dyDescent="0.25">
      <c r="A48" s="28">
        <v>46</v>
      </c>
      <c r="B48" s="226" t="s">
        <v>23</v>
      </c>
      <c r="C48" s="139">
        <v>72133600.000000045</v>
      </c>
      <c r="D48" s="67">
        <v>109846000.00000003</v>
      </c>
      <c r="E48" s="67">
        <v>159810419.99999997</v>
      </c>
      <c r="F48" s="67">
        <v>282168590.00000018</v>
      </c>
      <c r="G48" s="140">
        <v>454737690.0000003</v>
      </c>
      <c r="H48" s="42">
        <f t="shared" si="1"/>
        <v>215739260.00000009</v>
      </c>
      <c r="I48" s="236">
        <f t="shared" si="0"/>
        <v>591066.46575342491</v>
      </c>
    </row>
    <row r="49" spans="1:9" s="27" customFormat="1" x14ac:dyDescent="0.25">
      <c r="A49" s="28">
        <v>47</v>
      </c>
      <c r="B49" s="226" t="s">
        <v>22</v>
      </c>
      <c r="C49" s="139">
        <v>632151189.99999988</v>
      </c>
      <c r="D49" s="67">
        <v>2811904810.000001</v>
      </c>
      <c r="E49" s="67">
        <v>1887258120.0000002</v>
      </c>
      <c r="F49" s="67">
        <v>2163268030</v>
      </c>
      <c r="G49" s="140">
        <v>1304067049.9999998</v>
      </c>
      <c r="H49" s="42">
        <f t="shared" si="1"/>
        <v>1759729840</v>
      </c>
      <c r="I49" s="236">
        <f t="shared" si="0"/>
        <v>4821177.6438356163</v>
      </c>
    </row>
    <row r="50" spans="1:9" s="27" customFormat="1" x14ac:dyDescent="0.25">
      <c r="A50" s="28">
        <v>48</v>
      </c>
      <c r="B50" s="226" t="s">
        <v>23</v>
      </c>
      <c r="C50" s="139">
        <v>0</v>
      </c>
      <c r="D50" s="67">
        <v>0</v>
      </c>
      <c r="E50" s="67">
        <v>0</v>
      </c>
      <c r="F50" s="67">
        <v>0</v>
      </c>
      <c r="G50" s="140">
        <v>0</v>
      </c>
      <c r="H50" s="42">
        <f t="shared" si="1"/>
        <v>0</v>
      </c>
      <c r="I50" s="236">
        <f t="shared" si="0"/>
        <v>0</v>
      </c>
    </row>
    <row r="51" spans="1:9" s="27" customFormat="1" x14ac:dyDescent="0.25">
      <c r="A51" s="28">
        <v>49</v>
      </c>
      <c r="B51" s="226" t="s">
        <v>22</v>
      </c>
      <c r="C51" s="139">
        <v>2413991139.3289995</v>
      </c>
      <c r="D51" s="67">
        <v>1981839199.9999979</v>
      </c>
      <c r="E51" s="67">
        <v>1778847179.9999995</v>
      </c>
      <c r="F51" s="67">
        <v>1521344990.0000005</v>
      </c>
      <c r="G51" s="140">
        <v>1329425460.000001</v>
      </c>
      <c r="H51" s="42">
        <f t="shared" si="1"/>
        <v>1805089593.8657997</v>
      </c>
      <c r="I51" s="236">
        <f t="shared" si="0"/>
        <v>4945450.9420980811</v>
      </c>
    </row>
    <row r="52" spans="1:9" s="27" customFormat="1" x14ac:dyDescent="0.25">
      <c r="A52" s="28">
        <v>50</v>
      </c>
      <c r="B52" s="226" t="s">
        <v>23</v>
      </c>
      <c r="C52" s="139">
        <v>3431215092.2609997</v>
      </c>
      <c r="D52" s="67">
        <v>3833364809.9999981</v>
      </c>
      <c r="E52" s="67">
        <v>3576133989.9999971</v>
      </c>
      <c r="F52" s="67">
        <v>2923985899.999999</v>
      </c>
      <c r="G52" s="140">
        <v>3537249100.0000033</v>
      </c>
      <c r="H52" s="42">
        <f t="shared" si="1"/>
        <v>3460389778.4521995</v>
      </c>
      <c r="I52" s="236">
        <f t="shared" si="0"/>
        <v>9480519.9409649298</v>
      </c>
    </row>
    <row r="53" spans="1:9" s="27" customFormat="1" x14ac:dyDescent="0.25">
      <c r="A53" s="28">
        <v>51</v>
      </c>
      <c r="B53" s="226" t="s">
        <v>23</v>
      </c>
      <c r="C53" s="139">
        <v>28362069.999999981</v>
      </c>
      <c r="D53" s="67">
        <v>60309699.999999925</v>
      </c>
      <c r="E53" s="67">
        <v>55164669.999999948</v>
      </c>
      <c r="F53" s="67">
        <v>39547859.999999978</v>
      </c>
      <c r="G53" s="140">
        <v>24895309.999999993</v>
      </c>
      <c r="H53" s="42">
        <f t="shared" si="1"/>
        <v>41655921.999999963</v>
      </c>
      <c r="I53" s="236">
        <f t="shared" si="0"/>
        <v>114125.81369863004</v>
      </c>
    </row>
    <row r="54" spans="1:9" s="27" customFormat="1" x14ac:dyDescent="0.25">
      <c r="A54" s="28">
        <v>52</v>
      </c>
      <c r="B54" s="226" t="s">
        <v>22</v>
      </c>
      <c r="C54" s="139">
        <v>0</v>
      </c>
      <c r="D54" s="67">
        <v>0</v>
      </c>
      <c r="E54" s="67">
        <v>0</v>
      </c>
      <c r="F54" s="67">
        <v>65264320</v>
      </c>
      <c r="G54" s="140">
        <v>95286400</v>
      </c>
      <c r="H54" s="179">
        <f>AVERAGE(F54:G54)</f>
        <v>80275360</v>
      </c>
      <c r="I54" s="236">
        <f t="shared" si="0"/>
        <v>219932.49315068492</v>
      </c>
    </row>
    <row r="55" spans="1:9" s="27" customFormat="1" x14ac:dyDescent="0.25">
      <c r="A55" s="28">
        <v>53</v>
      </c>
      <c r="B55" s="226" t="s">
        <v>22</v>
      </c>
      <c r="C55" s="139">
        <v>2681354620.8460011</v>
      </c>
      <c r="D55" s="67">
        <v>3357434189.9999995</v>
      </c>
      <c r="E55" s="67">
        <v>10315731470.000002</v>
      </c>
      <c r="F55" s="67">
        <v>8816789519.9999981</v>
      </c>
      <c r="G55" s="140">
        <v>8179921090.0000057</v>
      </c>
      <c r="H55" s="42">
        <f t="shared" si="1"/>
        <v>6670246178.1692019</v>
      </c>
      <c r="I55" s="236">
        <f t="shared" si="0"/>
        <v>18274647.063477267</v>
      </c>
    </row>
    <row r="56" spans="1:9" s="27" customFormat="1" x14ac:dyDescent="0.25">
      <c r="A56" s="28">
        <v>54</v>
      </c>
      <c r="B56" s="226" t="s">
        <v>23</v>
      </c>
      <c r="C56" s="139">
        <v>0</v>
      </c>
      <c r="D56" s="67">
        <v>0</v>
      </c>
      <c r="E56" s="67">
        <v>3555200</v>
      </c>
      <c r="F56" s="67">
        <v>0</v>
      </c>
      <c r="G56" s="140">
        <v>12273030</v>
      </c>
      <c r="H56" s="42">
        <f t="shared" si="1"/>
        <v>3165646</v>
      </c>
      <c r="I56" s="236">
        <f t="shared" si="0"/>
        <v>8673.0027397260274</v>
      </c>
    </row>
    <row r="57" spans="1:9" s="27" customFormat="1" x14ac:dyDescent="0.25">
      <c r="A57" s="28">
        <v>55</v>
      </c>
      <c r="B57" s="226" t="s">
        <v>22</v>
      </c>
      <c r="C57" s="139">
        <v>6238995243.2389994</v>
      </c>
      <c r="D57" s="67">
        <v>8364997739.9999971</v>
      </c>
      <c r="E57" s="67">
        <v>9772871679.9999962</v>
      </c>
      <c r="F57" s="67">
        <v>6501335499.9999971</v>
      </c>
      <c r="G57" s="140">
        <v>4266195449.999999</v>
      </c>
      <c r="H57" s="42">
        <f t="shared" si="1"/>
        <v>7028879122.6477966</v>
      </c>
      <c r="I57" s="236">
        <f t="shared" si="0"/>
        <v>19257203.075747389</v>
      </c>
    </row>
    <row r="58" spans="1:9" s="27" customFormat="1" x14ac:dyDescent="0.25">
      <c r="A58" s="28">
        <v>56</v>
      </c>
      <c r="B58" s="226" t="s">
        <v>22</v>
      </c>
      <c r="C58" s="139">
        <v>4633982000.4719982</v>
      </c>
      <c r="D58" s="67">
        <v>4783350109.999999</v>
      </c>
      <c r="E58" s="67">
        <v>7932006610.0000048</v>
      </c>
      <c r="F58" s="67">
        <v>8478661949.9999933</v>
      </c>
      <c r="G58" s="140">
        <v>15515536410.000004</v>
      </c>
      <c r="H58" s="42">
        <f t="shared" si="1"/>
        <v>8268707416.0944004</v>
      </c>
      <c r="I58" s="236">
        <f t="shared" si="0"/>
        <v>22653992.920806576</v>
      </c>
    </row>
    <row r="59" spans="1:9" s="27" customFormat="1" x14ac:dyDescent="0.25">
      <c r="A59" s="28">
        <v>57</v>
      </c>
      <c r="B59" s="226" t="s">
        <v>22</v>
      </c>
      <c r="C59" s="139">
        <v>6730046071.506999</v>
      </c>
      <c r="D59" s="67">
        <v>5746262059.9999971</v>
      </c>
      <c r="E59" s="67">
        <v>3017793459.9999995</v>
      </c>
      <c r="F59" s="67">
        <v>4261971449.999999</v>
      </c>
      <c r="G59" s="140">
        <v>4213317900.000001</v>
      </c>
      <c r="H59" s="42">
        <f t="shared" si="1"/>
        <v>4793878188.3013992</v>
      </c>
      <c r="I59" s="236">
        <f t="shared" si="0"/>
        <v>13133912.844661368</v>
      </c>
    </row>
    <row r="60" spans="1:9" s="27" customFormat="1" x14ac:dyDescent="0.25">
      <c r="A60" s="28">
        <v>58</v>
      </c>
      <c r="B60" s="226" t="s">
        <v>22</v>
      </c>
      <c r="C60" s="139">
        <v>20006598792.542999</v>
      </c>
      <c r="D60" s="67">
        <v>16266881070.000004</v>
      </c>
      <c r="E60" s="67">
        <v>15149655399.999992</v>
      </c>
      <c r="F60" s="67">
        <v>18823237400</v>
      </c>
      <c r="G60" s="140">
        <v>11481985899.999994</v>
      </c>
      <c r="H60" s="42">
        <f t="shared" si="1"/>
        <v>16345671712.5086</v>
      </c>
      <c r="I60" s="236">
        <f t="shared" si="0"/>
        <v>44782662.226050958</v>
      </c>
    </row>
    <row r="61" spans="1:9" s="27" customFormat="1" x14ac:dyDescent="0.25">
      <c r="A61" s="28">
        <v>59</v>
      </c>
      <c r="B61" s="226" t="s">
        <v>22</v>
      </c>
      <c r="C61" s="139">
        <v>3240179799.9999967</v>
      </c>
      <c r="D61" s="67">
        <v>5198854759.9999971</v>
      </c>
      <c r="E61" s="67">
        <v>5394058999.999999</v>
      </c>
      <c r="F61" s="67">
        <v>3056514119.9999995</v>
      </c>
      <c r="G61" s="140">
        <v>2539277290.0000005</v>
      </c>
      <c r="H61" s="42">
        <f t="shared" si="1"/>
        <v>3885776993.9999986</v>
      </c>
      <c r="I61" s="236">
        <f t="shared" si="0"/>
        <v>10645964.367123283</v>
      </c>
    </row>
    <row r="62" spans="1:9" s="27" customFormat="1" x14ac:dyDescent="0.25">
      <c r="A62" s="28">
        <v>60</v>
      </c>
      <c r="B62" s="226" t="s">
        <v>23</v>
      </c>
      <c r="C62" s="139">
        <v>1131150813.0889997</v>
      </c>
      <c r="D62" s="67">
        <v>2034075450.000001</v>
      </c>
      <c r="E62" s="67">
        <v>1579819890.000001</v>
      </c>
      <c r="F62" s="67">
        <v>1717875499.9999993</v>
      </c>
      <c r="G62" s="140">
        <v>1038267449.9999994</v>
      </c>
      <c r="H62" s="42">
        <f t="shared" si="1"/>
        <v>1500237820.6178</v>
      </c>
      <c r="I62" s="236">
        <f t="shared" si="0"/>
        <v>4110240.6044323286</v>
      </c>
    </row>
    <row r="63" spans="1:9" s="27" customFormat="1" x14ac:dyDescent="0.25">
      <c r="A63" s="28">
        <v>61</v>
      </c>
      <c r="B63" s="226" t="s">
        <v>23</v>
      </c>
      <c r="C63" s="139">
        <v>1614715948.461</v>
      </c>
      <c r="D63" s="67">
        <v>1227165665.0000005</v>
      </c>
      <c r="E63" s="67">
        <v>1270776397.0000005</v>
      </c>
      <c r="F63" s="67">
        <v>1105786440</v>
      </c>
      <c r="G63" s="140">
        <v>1133043108.9999993</v>
      </c>
      <c r="H63" s="42">
        <f t="shared" si="1"/>
        <v>1270297511.8922</v>
      </c>
      <c r="I63" s="236">
        <f t="shared" si="0"/>
        <v>3480267.1558690411</v>
      </c>
    </row>
    <row r="64" spans="1:9" s="27" customFormat="1" x14ac:dyDescent="0.25">
      <c r="A64" s="28">
        <v>62</v>
      </c>
      <c r="B64" s="226" t="s">
        <v>23</v>
      </c>
      <c r="C64" s="139">
        <v>0</v>
      </c>
      <c r="D64" s="67">
        <v>0</v>
      </c>
      <c r="E64" s="67">
        <v>0</v>
      </c>
      <c r="F64" s="67">
        <v>0</v>
      </c>
      <c r="G64" s="140">
        <v>0</v>
      </c>
      <c r="H64" s="42">
        <f t="shared" si="1"/>
        <v>0</v>
      </c>
      <c r="I64" s="236">
        <f t="shared" si="0"/>
        <v>0</v>
      </c>
    </row>
    <row r="65" spans="1:9" s="27" customFormat="1" x14ac:dyDescent="0.25">
      <c r="A65" s="28">
        <v>63</v>
      </c>
      <c r="B65" s="226" t="s">
        <v>22</v>
      </c>
      <c r="C65" s="139">
        <v>17732877272.341003</v>
      </c>
      <c r="D65" s="67">
        <v>16515954839.999985</v>
      </c>
      <c r="E65" s="67">
        <v>17448516029.999985</v>
      </c>
      <c r="F65" s="67">
        <v>18226498949.999996</v>
      </c>
      <c r="G65" s="140">
        <v>17377287510.000008</v>
      </c>
      <c r="H65" s="42">
        <f t="shared" si="1"/>
        <v>17460226920.468193</v>
      </c>
      <c r="I65" s="236">
        <f t="shared" si="0"/>
        <v>47836238.138269022</v>
      </c>
    </row>
    <row r="66" spans="1:9" s="27" customFormat="1" x14ac:dyDescent="0.25">
      <c r="A66" s="28">
        <v>64</v>
      </c>
      <c r="B66" s="226" t="s">
        <v>22</v>
      </c>
      <c r="C66" s="139">
        <v>0</v>
      </c>
      <c r="D66" s="67">
        <v>0</v>
      </c>
      <c r="E66" s="67">
        <v>0</v>
      </c>
      <c r="F66" s="67">
        <v>0</v>
      </c>
      <c r="G66" s="140">
        <v>0</v>
      </c>
      <c r="H66" s="42">
        <f t="shared" si="1"/>
        <v>0</v>
      </c>
      <c r="I66" s="236">
        <f t="shared" si="0"/>
        <v>0</v>
      </c>
    </row>
    <row r="67" spans="1:9" s="27" customFormat="1" x14ac:dyDescent="0.25">
      <c r="A67" s="28">
        <v>65</v>
      </c>
      <c r="B67" s="226" t="s">
        <v>22</v>
      </c>
      <c r="C67" s="139">
        <v>4592613718.296999</v>
      </c>
      <c r="D67" s="67">
        <v>3490622739.9999995</v>
      </c>
      <c r="E67" s="67">
        <v>2329454159.9999986</v>
      </c>
      <c r="F67" s="67">
        <v>1911864768.0000002</v>
      </c>
      <c r="G67" s="140">
        <v>289116300.00000006</v>
      </c>
      <c r="H67" s="42">
        <f t="shared" si="1"/>
        <v>2522734337.2593994</v>
      </c>
      <c r="I67" s="236">
        <f t="shared" si="0"/>
        <v>6911600.9239983549</v>
      </c>
    </row>
    <row r="68" spans="1:9" s="27" customFormat="1" x14ac:dyDescent="0.25">
      <c r="A68" s="28">
        <v>66</v>
      </c>
      <c r="B68" s="226" t="s">
        <v>22</v>
      </c>
      <c r="C68" s="139">
        <v>0</v>
      </c>
      <c r="D68" s="67">
        <v>0</v>
      </c>
      <c r="E68" s="67">
        <v>0</v>
      </c>
      <c r="F68" s="67">
        <v>0</v>
      </c>
      <c r="G68" s="140">
        <v>0</v>
      </c>
      <c r="H68" s="42">
        <f t="shared" si="1"/>
        <v>0</v>
      </c>
      <c r="I68" s="236">
        <f t="shared" ref="I68:I131" si="2">H68/365</f>
        <v>0</v>
      </c>
    </row>
    <row r="69" spans="1:9" s="27" customFormat="1" x14ac:dyDescent="0.25">
      <c r="A69" s="28">
        <v>67</v>
      </c>
      <c r="B69" s="226" t="s">
        <v>23</v>
      </c>
      <c r="C69" s="139">
        <v>0</v>
      </c>
      <c r="D69" s="67">
        <v>0</v>
      </c>
      <c r="E69" s="67">
        <v>0</v>
      </c>
      <c r="F69" s="67">
        <v>0</v>
      </c>
      <c r="G69" s="140">
        <v>0</v>
      </c>
      <c r="H69" s="42">
        <f t="shared" ref="H69:H132" si="3">AVERAGE(C69:G69)</f>
        <v>0</v>
      </c>
      <c r="I69" s="236">
        <f t="shared" si="2"/>
        <v>0</v>
      </c>
    </row>
    <row r="70" spans="1:9" s="27" customFormat="1" x14ac:dyDescent="0.25">
      <c r="A70" s="28">
        <v>68</v>
      </c>
      <c r="B70" s="226" t="s">
        <v>22</v>
      </c>
      <c r="C70" s="139">
        <v>12797281221.373009</v>
      </c>
      <c r="D70" s="67">
        <v>11356486790.000004</v>
      </c>
      <c r="E70" s="67">
        <v>13820544209.999985</v>
      </c>
      <c r="F70" s="67">
        <v>13698679169.999983</v>
      </c>
      <c r="G70" s="140">
        <v>10434727270.000002</v>
      </c>
      <c r="H70" s="42">
        <f t="shared" si="3"/>
        <v>12421543732.274597</v>
      </c>
      <c r="I70" s="236">
        <f t="shared" si="2"/>
        <v>34031626.663766019</v>
      </c>
    </row>
    <row r="71" spans="1:9" s="27" customFormat="1" x14ac:dyDescent="0.25">
      <c r="A71" s="28">
        <v>69</v>
      </c>
      <c r="B71" s="226" t="s">
        <v>22</v>
      </c>
      <c r="C71" s="139">
        <v>252819269.99999997</v>
      </c>
      <c r="D71" s="67">
        <v>143424489.99999982</v>
      </c>
      <c r="E71" s="67">
        <v>200803240.00000006</v>
      </c>
      <c r="F71" s="67">
        <v>116207740.00000009</v>
      </c>
      <c r="G71" s="140">
        <v>116391990</v>
      </c>
      <c r="H71" s="42">
        <f t="shared" si="3"/>
        <v>165929345.99999997</v>
      </c>
      <c r="I71" s="236">
        <f t="shared" si="2"/>
        <v>454600.94794520538</v>
      </c>
    </row>
    <row r="72" spans="1:9" s="27" customFormat="1" x14ac:dyDescent="0.25">
      <c r="A72" s="28">
        <v>70</v>
      </c>
      <c r="B72" s="226" t="s">
        <v>22</v>
      </c>
      <c r="C72" s="139">
        <v>6877813254.7300024</v>
      </c>
      <c r="D72" s="67">
        <v>6624212099.9999981</v>
      </c>
      <c r="E72" s="67">
        <v>3442584639.9999986</v>
      </c>
      <c r="F72" s="67">
        <v>7518927459.9999962</v>
      </c>
      <c r="G72" s="140">
        <v>4311646790.0000029</v>
      </c>
      <c r="H72" s="42">
        <f t="shared" si="3"/>
        <v>5755036848.9460001</v>
      </c>
      <c r="I72" s="236">
        <f t="shared" si="2"/>
        <v>15767224.243687671</v>
      </c>
    </row>
    <row r="73" spans="1:9" s="27" customFormat="1" x14ac:dyDescent="0.25">
      <c r="A73" s="28">
        <v>71</v>
      </c>
      <c r="B73" s="226" t="s">
        <v>22</v>
      </c>
      <c r="C73" s="139">
        <v>0</v>
      </c>
      <c r="D73" s="67">
        <v>0</v>
      </c>
      <c r="E73" s="67">
        <v>0</v>
      </c>
      <c r="F73" s="67">
        <v>0</v>
      </c>
      <c r="G73" s="140">
        <v>0</v>
      </c>
      <c r="H73" s="42">
        <f t="shared" si="3"/>
        <v>0</v>
      </c>
      <c r="I73" s="236">
        <f t="shared" si="2"/>
        <v>0</v>
      </c>
    </row>
    <row r="74" spans="1:9" s="27" customFormat="1" x14ac:dyDescent="0.25">
      <c r="A74" s="28">
        <v>72</v>
      </c>
      <c r="B74" s="226" t="s">
        <v>22</v>
      </c>
      <c r="C74" s="139">
        <v>8776805234.9449978</v>
      </c>
      <c r="D74" s="67">
        <v>7904688549.9999943</v>
      </c>
      <c r="E74" s="67">
        <v>8524094590.000001</v>
      </c>
      <c r="F74" s="67">
        <v>7003758739.999999</v>
      </c>
      <c r="G74" s="140">
        <v>7823773099.9999962</v>
      </c>
      <c r="H74" s="42">
        <f t="shared" si="3"/>
        <v>8006624042.9889984</v>
      </c>
      <c r="I74" s="236">
        <f t="shared" si="2"/>
        <v>21935956.282161638</v>
      </c>
    </row>
    <row r="75" spans="1:9" s="27" customFormat="1" x14ac:dyDescent="0.25">
      <c r="A75" s="28">
        <v>73</v>
      </c>
      <c r="B75" s="226" t="s">
        <v>22</v>
      </c>
      <c r="C75" s="139">
        <v>0</v>
      </c>
      <c r="D75" s="67">
        <v>0</v>
      </c>
      <c r="E75" s="67">
        <v>0</v>
      </c>
      <c r="F75" s="67">
        <v>0</v>
      </c>
      <c r="G75" s="140">
        <v>0</v>
      </c>
      <c r="H75" s="42">
        <f t="shared" si="3"/>
        <v>0</v>
      </c>
      <c r="I75" s="236">
        <f t="shared" si="2"/>
        <v>0</v>
      </c>
    </row>
    <row r="76" spans="1:9" s="27" customFormat="1" x14ac:dyDescent="0.25">
      <c r="A76" s="28">
        <v>74</v>
      </c>
      <c r="B76" s="226" t="s">
        <v>23</v>
      </c>
      <c r="C76" s="139">
        <v>0</v>
      </c>
      <c r="D76" s="67">
        <v>0</v>
      </c>
      <c r="E76" s="67">
        <v>51370</v>
      </c>
      <c r="F76" s="67">
        <v>0</v>
      </c>
      <c r="G76" s="140">
        <v>30910</v>
      </c>
      <c r="H76" s="179">
        <f>AVERAGE(E76:G76)</f>
        <v>27426.666666666668</v>
      </c>
      <c r="I76" s="236">
        <f t="shared" si="2"/>
        <v>75.141552511415526</v>
      </c>
    </row>
    <row r="77" spans="1:9" s="27" customFormat="1" x14ac:dyDescent="0.25">
      <c r="A77" s="28">
        <v>75</v>
      </c>
      <c r="B77" s="226" t="s">
        <v>23</v>
      </c>
      <c r="C77" s="139">
        <v>0</v>
      </c>
      <c r="D77" s="67">
        <v>0</v>
      </c>
      <c r="E77" s="67">
        <v>0</v>
      </c>
      <c r="F77" s="67">
        <v>0</v>
      </c>
      <c r="G77" s="140">
        <v>0</v>
      </c>
      <c r="H77" s="42">
        <f t="shared" si="3"/>
        <v>0</v>
      </c>
      <c r="I77" s="236">
        <f t="shared" si="2"/>
        <v>0</v>
      </c>
    </row>
    <row r="78" spans="1:9" s="27" customFormat="1" x14ac:dyDescent="0.25">
      <c r="A78" s="28">
        <v>76</v>
      </c>
      <c r="B78" s="226" t="s">
        <v>23</v>
      </c>
      <c r="C78" s="139">
        <v>0</v>
      </c>
      <c r="D78" s="67">
        <v>0</v>
      </c>
      <c r="E78" s="67">
        <v>0</v>
      </c>
      <c r="F78" s="67">
        <v>2360929.9999999995</v>
      </c>
      <c r="G78" s="140">
        <v>73106804.737999931</v>
      </c>
      <c r="H78" s="179">
        <f>AVERAGE(F78:G78)</f>
        <v>37733867.368999965</v>
      </c>
      <c r="I78" s="236">
        <f t="shared" si="2"/>
        <v>103380.45854520539</v>
      </c>
    </row>
    <row r="79" spans="1:9" s="27" customFormat="1" x14ac:dyDescent="0.25">
      <c r="A79" s="28">
        <v>77</v>
      </c>
      <c r="B79" s="226" t="s">
        <v>23</v>
      </c>
      <c r="C79" s="139">
        <v>0</v>
      </c>
      <c r="D79" s="67">
        <v>0</v>
      </c>
      <c r="E79" s="67">
        <v>299509870</v>
      </c>
      <c r="F79" s="67">
        <v>508542869.99999982</v>
      </c>
      <c r="G79" s="140">
        <v>877748960</v>
      </c>
      <c r="H79" s="179">
        <f>AVERAGE(E79:G79)</f>
        <v>561933899.99999988</v>
      </c>
      <c r="I79" s="236">
        <f t="shared" si="2"/>
        <v>1539544.9315068489</v>
      </c>
    </row>
    <row r="80" spans="1:9" s="27" customFormat="1" x14ac:dyDescent="0.25">
      <c r="A80" s="28">
        <v>78</v>
      </c>
      <c r="B80" s="226" t="s">
        <v>23</v>
      </c>
      <c r="C80" s="139">
        <v>0</v>
      </c>
      <c r="D80" s="67">
        <v>0</v>
      </c>
      <c r="E80" s="67">
        <v>0</v>
      </c>
      <c r="F80" s="67">
        <v>1379638920</v>
      </c>
      <c r="G80" s="140">
        <v>0</v>
      </c>
      <c r="H80" s="179">
        <f>AVERAGE(F80:G80)</f>
        <v>689819460</v>
      </c>
      <c r="I80" s="236">
        <f t="shared" si="2"/>
        <v>1889916.3287671234</v>
      </c>
    </row>
    <row r="81" spans="1:9" s="27" customFormat="1" x14ac:dyDescent="0.25">
      <c r="A81" s="28">
        <v>79</v>
      </c>
      <c r="B81" s="226" t="s">
        <v>22</v>
      </c>
      <c r="C81" s="139">
        <v>0</v>
      </c>
      <c r="D81" s="67">
        <v>0</v>
      </c>
      <c r="E81" s="67">
        <v>0</v>
      </c>
      <c r="F81" s="67">
        <v>0</v>
      </c>
      <c r="G81" s="140">
        <v>0</v>
      </c>
      <c r="H81" s="42">
        <f t="shared" si="3"/>
        <v>0</v>
      </c>
      <c r="I81" s="236">
        <f t="shared" si="2"/>
        <v>0</v>
      </c>
    </row>
    <row r="82" spans="1:9" s="27" customFormat="1" x14ac:dyDescent="0.25">
      <c r="A82" s="28">
        <v>80</v>
      </c>
      <c r="B82" s="226" t="s">
        <v>22</v>
      </c>
      <c r="C82" s="139">
        <v>0</v>
      </c>
      <c r="D82" s="67">
        <v>0</v>
      </c>
      <c r="E82" s="67">
        <v>0</v>
      </c>
      <c r="F82" s="67">
        <v>0</v>
      </c>
      <c r="G82" s="140">
        <v>0</v>
      </c>
      <c r="H82" s="42">
        <f t="shared" si="3"/>
        <v>0</v>
      </c>
      <c r="I82" s="236">
        <f t="shared" si="2"/>
        <v>0</v>
      </c>
    </row>
    <row r="83" spans="1:9" s="27" customFormat="1" x14ac:dyDescent="0.25">
      <c r="A83" s="28">
        <v>81</v>
      </c>
      <c r="B83" s="226" t="s">
        <v>22</v>
      </c>
      <c r="C83" s="139">
        <v>0</v>
      </c>
      <c r="D83" s="67">
        <v>0</v>
      </c>
      <c r="E83" s="67">
        <v>0</v>
      </c>
      <c r="F83" s="67">
        <v>0</v>
      </c>
      <c r="G83" s="140">
        <v>0</v>
      </c>
      <c r="H83" s="42">
        <f t="shared" si="3"/>
        <v>0</v>
      </c>
      <c r="I83" s="236">
        <f t="shared" si="2"/>
        <v>0</v>
      </c>
    </row>
    <row r="84" spans="1:9" s="27" customFormat="1" x14ac:dyDescent="0.25">
      <c r="A84" s="28">
        <v>82</v>
      </c>
      <c r="B84" s="226" t="s">
        <v>22</v>
      </c>
      <c r="C84" s="139">
        <v>0</v>
      </c>
      <c r="D84" s="67">
        <v>0</v>
      </c>
      <c r="E84" s="67">
        <v>0</v>
      </c>
      <c r="F84" s="67">
        <v>0</v>
      </c>
      <c r="G84" s="140">
        <v>0</v>
      </c>
      <c r="H84" s="42">
        <f t="shared" si="3"/>
        <v>0</v>
      </c>
      <c r="I84" s="236">
        <f t="shared" si="2"/>
        <v>0</v>
      </c>
    </row>
    <row r="85" spans="1:9" s="27" customFormat="1" x14ac:dyDescent="0.25">
      <c r="A85" s="28">
        <v>83</v>
      </c>
      <c r="B85" s="226" t="s">
        <v>22</v>
      </c>
      <c r="C85" s="139">
        <v>3002114031.5320024</v>
      </c>
      <c r="D85" s="67">
        <v>2814438220.0000024</v>
      </c>
      <c r="E85" s="67">
        <v>3051253480.0000005</v>
      </c>
      <c r="F85" s="67">
        <v>2849706970.000001</v>
      </c>
      <c r="G85" s="140">
        <v>3191169520.000001</v>
      </c>
      <c r="H85" s="42">
        <f t="shared" si="3"/>
        <v>2981736444.3064013</v>
      </c>
      <c r="I85" s="236">
        <f t="shared" si="2"/>
        <v>8169140.9433052093</v>
      </c>
    </row>
    <row r="86" spans="1:9" s="27" customFormat="1" x14ac:dyDescent="0.25">
      <c r="A86" s="28">
        <v>84</v>
      </c>
      <c r="B86" s="226" t="s">
        <v>7</v>
      </c>
      <c r="C86" s="139">
        <v>324549059.99999976</v>
      </c>
      <c r="D86" s="67">
        <v>334356440.00000006</v>
      </c>
      <c r="E86" s="67">
        <v>361107230.0000003</v>
      </c>
      <c r="F86" s="67">
        <v>337203790.00000006</v>
      </c>
      <c r="G86" s="140">
        <v>352095479.99999982</v>
      </c>
      <c r="H86" s="42">
        <f t="shared" si="3"/>
        <v>341862399.99999994</v>
      </c>
      <c r="I86" s="236">
        <f t="shared" si="2"/>
        <v>936609.31506849302</v>
      </c>
    </row>
    <row r="87" spans="1:9" s="27" customFormat="1" x14ac:dyDescent="0.25">
      <c r="A87" s="28">
        <v>85</v>
      </c>
      <c r="B87" s="226" t="s">
        <v>7</v>
      </c>
      <c r="C87" s="139">
        <v>355547390.00000036</v>
      </c>
      <c r="D87" s="67">
        <v>323706240.00000012</v>
      </c>
      <c r="E87" s="67">
        <v>329333510.00000006</v>
      </c>
      <c r="F87" s="67">
        <v>351798810.00000012</v>
      </c>
      <c r="G87" s="140">
        <v>264299309.9999997</v>
      </c>
      <c r="H87" s="42">
        <f t="shared" si="3"/>
        <v>324937052.00000006</v>
      </c>
      <c r="I87" s="236">
        <f t="shared" si="2"/>
        <v>890238.49863013718</v>
      </c>
    </row>
    <row r="88" spans="1:9" s="27" customFormat="1" x14ac:dyDescent="0.25">
      <c r="A88" s="28">
        <v>86</v>
      </c>
      <c r="B88" s="226" t="s">
        <v>7</v>
      </c>
      <c r="C88" s="139">
        <v>0</v>
      </c>
      <c r="D88" s="67">
        <v>0</v>
      </c>
      <c r="E88" s="67">
        <v>0</v>
      </c>
      <c r="F88" s="67">
        <v>0</v>
      </c>
      <c r="G88" s="140">
        <v>0</v>
      </c>
      <c r="H88" s="42">
        <f t="shared" si="3"/>
        <v>0</v>
      </c>
      <c r="I88" s="236">
        <f t="shared" si="2"/>
        <v>0</v>
      </c>
    </row>
    <row r="89" spans="1:9" s="27" customFormat="1" x14ac:dyDescent="0.25">
      <c r="A89" s="28">
        <v>87</v>
      </c>
      <c r="B89" s="226" t="s">
        <v>7</v>
      </c>
      <c r="C89" s="139">
        <v>3188639299.999999</v>
      </c>
      <c r="D89" s="67">
        <v>3267348700.0000005</v>
      </c>
      <c r="E89" s="67">
        <v>3341636210.0000019</v>
      </c>
      <c r="F89" s="67">
        <v>3180238600.0000033</v>
      </c>
      <c r="G89" s="140">
        <v>3285163199.999999</v>
      </c>
      <c r="H89" s="42">
        <f t="shared" si="3"/>
        <v>3252605202.000001</v>
      </c>
      <c r="I89" s="236">
        <f t="shared" si="2"/>
        <v>8911247.1287671253</v>
      </c>
    </row>
    <row r="90" spans="1:9" s="27" customFormat="1" x14ac:dyDescent="0.25">
      <c r="A90" s="28">
        <v>88</v>
      </c>
      <c r="B90" s="226" t="s">
        <v>7</v>
      </c>
      <c r="C90" s="139">
        <v>9029904400.0000038</v>
      </c>
      <c r="D90" s="67">
        <v>7939371000.000001</v>
      </c>
      <c r="E90" s="67">
        <v>7857904999.9999971</v>
      </c>
      <c r="F90" s="67">
        <v>7176280099.9999914</v>
      </c>
      <c r="G90" s="140">
        <v>11280158999.999992</v>
      </c>
      <c r="H90" s="42">
        <f t="shared" si="3"/>
        <v>8656723899.9999962</v>
      </c>
      <c r="I90" s="236">
        <f t="shared" si="2"/>
        <v>23717051.780821908</v>
      </c>
    </row>
    <row r="91" spans="1:9" s="27" customFormat="1" x14ac:dyDescent="0.25">
      <c r="A91" s="28">
        <v>89</v>
      </c>
      <c r="B91" s="226" t="s">
        <v>7</v>
      </c>
      <c r="C91" s="139">
        <v>2157370600.0000005</v>
      </c>
      <c r="D91" s="67">
        <v>2255853599.9999971</v>
      </c>
      <c r="E91" s="67">
        <v>2376463100.0000024</v>
      </c>
      <c r="F91" s="67">
        <v>2327680300.0000005</v>
      </c>
      <c r="G91" s="140">
        <v>2194723740.000001</v>
      </c>
      <c r="H91" s="42">
        <f t="shared" si="3"/>
        <v>2262418268</v>
      </c>
      <c r="I91" s="236">
        <f t="shared" si="2"/>
        <v>6198406.2136986302</v>
      </c>
    </row>
    <row r="92" spans="1:9" s="27" customFormat="1" x14ac:dyDescent="0.25">
      <c r="A92" s="28">
        <v>90</v>
      </c>
      <c r="B92" s="226" t="s">
        <v>7</v>
      </c>
      <c r="C92" s="139">
        <v>3855368000.0000005</v>
      </c>
      <c r="D92" s="67">
        <v>3899483500.000001</v>
      </c>
      <c r="E92" s="67">
        <v>4561589999.9999952</v>
      </c>
      <c r="F92" s="67">
        <v>4435216279.9999981</v>
      </c>
      <c r="G92" s="140">
        <v>2053524000.0000012</v>
      </c>
      <c r="H92" s="42">
        <f t="shared" si="3"/>
        <v>3761036355.999999</v>
      </c>
      <c r="I92" s="236">
        <f t="shared" si="2"/>
        <v>10304209.194520546</v>
      </c>
    </row>
    <row r="93" spans="1:9" s="27" customFormat="1" x14ac:dyDescent="0.25">
      <c r="A93" s="28">
        <v>91</v>
      </c>
      <c r="B93" s="226" t="s">
        <v>7</v>
      </c>
      <c r="C93" s="139">
        <v>407440880.00000036</v>
      </c>
      <c r="D93" s="67">
        <v>394520390.00000054</v>
      </c>
      <c r="E93" s="67">
        <v>348950250.00000006</v>
      </c>
      <c r="F93" s="67">
        <v>349726080</v>
      </c>
      <c r="G93" s="140">
        <v>371314789.99999976</v>
      </c>
      <c r="H93" s="42">
        <f t="shared" si="3"/>
        <v>374390478.00000012</v>
      </c>
      <c r="I93" s="236">
        <f t="shared" si="2"/>
        <v>1025727.3369863017</v>
      </c>
    </row>
    <row r="94" spans="1:9" s="27" customFormat="1" x14ac:dyDescent="0.25">
      <c r="A94" s="28">
        <v>92</v>
      </c>
      <c r="B94" s="226" t="s">
        <v>7</v>
      </c>
      <c r="C94" s="139">
        <v>1692737530.0000019</v>
      </c>
      <c r="D94" s="67">
        <v>1698474800.0000019</v>
      </c>
      <c r="E94" s="67">
        <v>1711903599.9999993</v>
      </c>
      <c r="F94" s="67">
        <v>1578662140.0000007</v>
      </c>
      <c r="G94" s="140">
        <v>1344197800</v>
      </c>
      <c r="H94" s="42">
        <f t="shared" si="3"/>
        <v>1605195174.0000007</v>
      </c>
      <c r="I94" s="236">
        <f t="shared" si="2"/>
        <v>4397794.9972602762</v>
      </c>
    </row>
    <row r="95" spans="1:9" s="27" customFormat="1" x14ac:dyDescent="0.25">
      <c r="A95" s="28">
        <v>93</v>
      </c>
      <c r="B95" s="226" t="s">
        <v>7</v>
      </c>
      <c r="C95" s="139">
        <v>15434584000.000008</v>
      </c>
      <c r="D95" s="67">
        <v>16524145000</v>
      </c>
      <c r="E95" s="67">
        <v>18182095799.999985</v>
      </c>
      <c r="F95" s="67">
        <v>17245469999.999985</v>
      </c>
      <c r="G95" s="140">
        <v>14144811999.999994</v>
      </c>
      <c r="H95" s="42">
        <f t="shared" si="3"/>
        <v>16306221359.999994</v>
      </c>
      <c r="I95" s="236">
        <f t="shared" si="2"/>
        <v>44674579.068493135</v>
      </c>
    </row>
    <row r="96" spans="1:9" s="27" customFormat="1" x14ac:dyDescent="0.25">
      <c r="A96" s="28">
        <v>94</v>
      </c>
      <c r="B96" s="226" t="s">
        <v>7</v>
      </c>
      <c r="C96" s="139">
        <v>4148857900.0000043</v>
      </c>
      <c r="D96" s="67">
        <v>5313084810.0000019</v>
      </c>
      <c r="E96" s="67">
        <v>5161112989.999999</v>
      </c>
      <c r="F96" s="67">
        <v>5119622199.999999</v>
      </c>
      <c r="G96" s="140">
        <v>4855968700.000001</v>
      </c>
      <c r="H96" s="42">
        <f t="shared" si="3"/>
        <v>4919729320.000001</v>
      </c>
      <c r="I96" s="236">
        <f t="shared" si="2"/>
        <v>13478710.465753427</v>
      </c>
    </row>
    <row r="97" spans="1:9" s="27" customFormat="1" x14ac:dyDescent="0.25">
      <c r="A97" s="28">
        <v>95</v>
      </c>
      <c r="B97" s="226" t="s">
        <v>8</v>
      </c>
      <c r="C97" s="139">
        <v>7617863000.0000029</v>
      </c>
      <c r="D97" s="67">
        <v>7003106000</v>
      </c>
      <c r="E97" s="67">
        <v>8731271780</v>
      </c>
      <c r="F97" s="67">
        <v>8222643000.0000019</v>
      </c>
      <c r="G97" s="140">
        <v>7575754999.9999981</v>
      </c>
      <c r="H97" s="42">
        <f t="shared" si="3"/>
        <v>7830127756.0000019</v>
      </c>
      <c r="I97" s="236">
        <f t="shared" si="2"/>
        <v>21452404.810958911</v>
      </c>
    </row>
    <row r="98" spans="1:9" s="27" customFormat="1" x14ac:dyDescent="0.25">
      <c r="A98" s="28">
        <v>96</v>
      </c>
      <c r="B98" s="226" t="s">
        <v>8</v>
      </c>
      <c r="C98" s="139">
        <v>2166361450.0000014</v>
      </c>
      <c r="D98" s="67">
        <v>2337537400.000001</v>
      </c>
      <c r="E98" s="67">
        <v>2159914900</v>
      </c>
      <c r="F98" s="67">
        <v>2422648140</v>
      </c>
      <c r="G98" s="140">
        <v>2607725450</v>
      </c>
      <c r="H98" s="42">
        <f t="shared" si="3"/>
        <v>2338837468.0000005</v>
      </c>
      <c r="I98" s="236">
        <f t="shared" si="2"/>
        <v>6407773.8849315085</v>
      </c>
    </row>
    <row r="99" spans="1:9" s="27" customFormat="1" x14ac:dyDescent="0.25">
      <c r="A99" s="28">
        <v>97</v>
      </c>
      <c r="B99" s="226" t="s">
        <v>8</v>
      </c>
      <c r="C99" s="139">
        <v>2997037999.9999995</v>
      </c>
      <c r="D99" s="67">
        <v>3772734900.0000005</v>
      </c>
      <c r="E99" s="67">
        <v>6575060799.9999971</v>
      </c>
      <c r="F99" s="67">
        <v>4100745000.000001</v>
      </c>
      <c r="G99" s="140">
        <v>5293838110.0000019</v>
      </c>
      <c r="H99" s="42">
        <f t="shared" si="3"/>
        <v>4547883362</v>
      </c>
      <c r="I99" s="236">
        <f t="shared" si="2"/>
        <v>12459954.416438356</v>
      </c>
    </row>
    <row r="100" spans="1:9" s="27" customFormat="1" x14ac:dyDescent="0.25">
      <c r="A100" s="28">
        <v>98</v>
      </c>
      <c r="B100" s="226" t="s">
        <v>8</v>
      </c>
      <c r="C100" s="139">
        <v>1244061500.0000007</v>
      </c>
      <c r="D100" s="67">
        <v>1159675000.0000005</v>
      </c>
      <c r="E100" s="67">
        <v>1092290099.9999998</v>
      </c>
      <c r="F100" s="67">
        <v>949928320.00000095</v>
      </c>
      <c r="G100" s="140">
        <v>1337772700</v>
      </c>
      <c r="H100" s="42">
        <f t="shared" si="3"/>
        <v>1156745524.0000005</v>
      </c>
      <c r="I100" s="236">
        <f t="shared" si="2"/>
        <v>3169165.8191780834</v>
      </c>
    </row>
    <row r="101" spans="1:9" s="27" customFormat="1" x14ac:dyDescent="0.25">
      <c r="A101" s="28">
        <v>99</v>
      </c>
      <c r="B101" s="226" t="s">
        <v>8</v>
      </c>
      <c r="C101" s="139">
        <v>13545631000.000008</v>
      </c>
      <c r="D101" s="67">
        <v>14585575400.00001</v>
      </c>
      <c r="E101" s="67">
        <v>14441129999.999996</v>
      </c>
      <c r="F101" s="67">
        <v>14421616000.000002</v>
      </c>
      <c r="G101" s="140">
        <v>15077226999.999992</v>
      </c>
      <c r="H101" s="42">
        <f t="shared" si="3"/>
        <v>14414235880</v>
      </c>
      <c r="I101" s="236">
        <f t="shared" si="2"/>
        <v>39491057.205479451</v>
      </c>
    </row>
    <row r="102" spans="1:9" s="27" customFormat="1" x14ac:dyDescent="0.25">
      <c r="A102" s="28">
        <v>100</v>
      </c>
      <c r="B102" s="226" t="s">
        <v>8</v>
      </c>
      <c r="C102" s="139">
        <v>1949223430.0000002</v>
      </c>
      <c r="D102" s="67">
        <v>1915434399.9999998</v>
      </c>
      <c r="E102" s="67">
        <v>1941419699.999999</v>
      </c>
      <c r="F102" s="67">
        <v>1869704099.9999998</v>
      </c>
      <c r="G102" s="140">
        <v>1654840000</v>
      </c>
      <c r="H102" s="42">
        <f t="shared" si="3"/>
        <v>1866124326</v>
      </c>
      <c r="I102" s="236">
        <f t="shared" si="2"/>
        <v>5112669.3863013694</v>
      </c>
    </row>
    <row r="103" spans="1:9" s="27" customFormat="1" x14ac:dyDescent="0.25">
      <c r="A103" s="28">
        <v>101</v>
      </c>
      <c r="B103" s="226" t="s">
        <v>8</v>
      </c>
      <c r="C103" s="139">
        <v>73625420.000000015</v>
      </c>
      <c r="D103" s="67">
        <v>81794899.99999994</v>
      </c>
      <c r="E103" s="67">
        <v>95495839.99999997</v>
      </c>
      <c r="F103" s="67">
        <v>79937990.000000015</v>
      </c>
      <c r="G103" s="140">
        <v>125588649.99999996</v>
      </c>
      <c r="H103" s="42">
        <f t="shared" si="3"/>
        <v>91288559.99999997</v>
      </c>
      <c r="I103" s="236">
        <f t="shared" si="2"/>
        <v>250105.64383561636</v>
      </c>
    </row>
    <row r="104" spans="1:9" s="27" customFormat="1" x14ac:dyDescent="0.25">
      <c r="A104" s="28">
        <v>102</v>
      </c>
      <c r="B104" s="226" t="s">
        <v>8</v>
      </c>
      <c r="C104" s="139">
        <v>454671800.00000006</v>
      </c>
      <c r="D104" s="67">
        <v>674001900.00000012</v>
      </c>
      <c r="E104" s="67">
        <v>634662599.99999952</v>
      </c>
      <c r="F104" s="67">
        <v>15596900</v>
      </c>
      <c r="G104" s="140">
        <v>339259030.00000012</v>
      </c>
      <c r="H104" s="42">
        <f t="shared" si="3"/>
        <v>423638446</v>
      </c>
      <c r="I104" s="236">
        <f t="shared" si="2"/>
        <v>1160653.2767123287</v>
      </c>
    </row>
    <row r="105" spans="1:9" s="27" customFormat="1" x14ac:dyDescent="0.25">
      <c r="A105" s="28">
        <v>103</v>
      </c>
      <c r="B105" s="226" t="s">
        <v>8</v>
      </c>
      <c r="C105" s="139">
        <v>288598199.99999982</v>
      </c>
      <c r="D105" s="67">
        <v>302009950.00000024</v>
      </c>
      <c r="E105" s="67">
        <v>320888699.99999988</v>
      </c>
      <c r="F105" s="67">
        <v>308814880.00000042</v>
      </c>
      <c r="G105" s="140">
        <v>318329659.99999988</v>
      </c>
      <c r="H105" s="42">
        <f t="shared" si="3"/>
        <v>307728278</v>
      </c>
      <c r="I105" s="236">
        <f t="shared" si="2"/>
        <v>843091.17260273977</v>
      </c>
    </row>
    <row r="106" spans="1:9" s="27" customFormat="1" x14ac:dyDescent="0.25">
      <c r="A106" s="28">
        <v>104</v>
      </c>
      <c r="B106" s="226" t="s">
        <v>8</v>
      </c>
      <c r="C106" s="139">
        <v>144647689.99999997</v>
      </c>
      <c r="D106" s="67">
        <v>150216770.00000003</v>
      </c>
      <c r="E106" s="67">
        <v>156663869.99999988</v>
      </c>
      <c r="F106" s="67">
        <v>158916779.99999997</v>
      </c>
      <c r="G106" s="140">
        <v>154648009.99999988</v>
      </c>
      <c r="H106" s="42">
        <f t="shared" si="3"/>
        <v>153018623.99999994</v>
      </c>
      <c r="I106" s="236">
        <f t="shared" si="2"/>
        <v>419229.10684931488</v>
      </c>
    </row>
    <row r="107" spans="1:9" s="27" customFormat="1" x14ac:dyDescent="0.25">
      <c r="A107" s="28">
        <v>105</v>
      </c>
      <c r="B107" s="226" t="s">
        <v>8</v>
      </c>
      <c r="C107" s="139">
        <v>16474650170.000008</v>
      </c>
      <c r="D107" s="67">
        <v>16033422900.000008</v>
      </c>
      <c r="E107" s="67">
        <v>14581512000.000006</v>
      </c>
      <c r="F107" s="67">
        <v>16065585799.999996</v>
      </c>
      <c r="G107" s="140">
        <v>15558960560.00001</v>
      </c>
      <c r="H107" s="42">
        <f t="shared" si="3"/>
        <v>15742826286.000006</v>
      </c>
      <c r="I107" s="236">
        <f t="shared" si="2"/>
        <v>43131030.920547962</v>
      </c>
    </row>
    <row r="108" spans="1:9" s="27" customFormat="1" x14ac:dyDescent="0.25">
      <c r="A108" s="28">
        <v>106</v>
      </c>
      <c r="B108" s="226" t="s">
        <v>8</v>
      </c>
      <c r="C108" s="139">
        <v>8245039000.0000029</v>
      </c>
      <c r="D108" s="67">
        <v>8296882000.0000048</v>
      </c>
      <c r="E108" s="67">
        <v>9176882000.0000057</v>
      </c>
      <c r="F108" s="67">
        <v>8669922800.0000095</v>
      </c>
      <c r="G108" s="140">
        <v>8255654000.0000076</v>
      </c>
      <c r="H108" s="42">
        <f t="shared" si="3"/>
        <v>8528875960.0000057</v>
      </c>
      <c r="I108" s="236">
        <f t="shared" si="2"/>
        <v>23366783.45205481</v>
      </c>
    </row>
    <row r="109" spans="1:9" s="27" customFormat="1" x14ac:dyDescent="0.25">
      <c r="A109" s="28">
        <v>107</v>
      </c>
      <c r="B109" s="226" t="s">
        <v>8</v>
      </c>
      <c r="C109" s="139">
        <v>76475299.99999994</v>
      </c>
      <c r="D109" s="67">
        <v>71628700.000000015</v>
      </c>
      <c r="E109" s="67">
        <v>56677610.000000007</v>
      </c>
      <c r="F109" s="67">
        <v>92471500.000000015</v>
      </c>
      <c r="G109" s="140">
        <v>98632599.999999955</v>
      </c>
      <c r="H109" s="42">
        <f t="shared" si="3"/>
        <v>79177141.99999997</v>
      </c>
      <c r="I109" s="236">
        <f t="shared" si="2"/>
        <v>216923.67671232868</v>
      </c>
    </row>
    <row r="110" spans="1:9" s="27" customFormat="1" x14ac:dyDescent="0.25">
      <c r="A110" s="28">
        <v>108</v>
      </c>
      <c r="B110" s="226" t="s">
        <v>9</v>
      </c>
      <c r="C110" s="139">
        <v>562807630.0000006</v>
      </c>
      <c r="D110" s="67">
        <v>554353799.99999964</v>
      </c>
      <c r="E110" s="67">
        <v>572849530</v>
      </c>
      <c r="F110" s="67">
        <v>542604700.00000036</v>
      </c>
      <c r="G110" s="140">
        <v>523679200.00000006</v>
      </c>
      <c r="H110" s="42">
        <f t="shared" si="3"/>
        <v>551258972.00000012</v>
      </c>
      <c r="I110" s="236">
        <f t="shared" si="2"/>
        <v>1510298.5534246578</v>
      </c>
    </row>
    <row r="111" spans="1:9" s="27" customFormat="1" x14ac:dyDescent="0.25">
      <c r="A111" s="28">
        <v>109</v>
      </c>
      <c r="B111" s="226" t="s">
        <v>9</v>
      </c>
      <c r="C111" s="139">
        <v>161599240</v>
      </c>
      <c r="D111" s="67">
        <v>171694379.99999985</v>
      </c>
      <c r="E111" s="67">
        <v>183044070</v>
      </c>
      <c r="F111" s="67">
        <v>165126829.99999997</v>
      </c>
      <c r="G111" s="140">
        <v>171971469.99999994</v>
      </c>
      <c r="H111" s="42">
        <f t="shared" si="3"/>
        <v>170687197.99999994</v>
      </c>
      <c r="I111" s="236">
        <f t="shared" si="2"/>
        <v>467636.15890410944</v>
      </c>
    </row>
    <row r="112" spans="1:9" s="27" customFormat="1" x14ac:dyDescent="0.25">
      <c r="A112" s="28">
        <v>110</v>
      </c>
      <c r="B112" s="226" t="s">
        <v>9</v>
      </c>
      <c r="C112" s="139">
        <v>2831669390.0000005</v>
      </c>
      <c r="D112" s="67">
        <v>3025423499.9999981</v>
      </c>
      <c r="E112" s="67">
        <v>3024264979.9999957</v>
      </c>
      <c r="F112" s="67">
        <v>3133140890.0000024</v>
      </c>
      <c r="G112" s="140">
        <v>3134747000.0000033</v>
      </c>
      <c r="H112" s="42">
        <f t="shared" si="3"/>
        <v>3029849152</v>
      </c>
      <c r="I112" s="236">
        <f t="shared" si="2"/>
        <v>8300956.5808219174</v>
      </c>
    </row>
    <row r="113" spans="1:9" s="27" customFormat="1" x14ac:dyDescent="0.25">
      <c r="A113" s="28">
        <v>111</v>
      </c>
      <c r="B113" s="226" t="s">
        <v>9</v>
      </c>
      <c r="C113" s="139">
        <v>2688511100.0000019</v>
      </c>
      <c r="D113" s="67">
        <v>3295934620.000001</v>
      </c>
      <c r="E113" s="67">
        <v>3351184320.0000014</v>
      </c>
      <c r="F113" s="67">
        <v>2694937630.000001</v>
      </c>
      <c r="G113" s="140">
        <v>3213145870.0000014</v>
      </c>
      <c r="H113" s="42">
        <f t="shared" si="3"/>
        <v>3048742708.000001</v>
      </c>
      <c r="I113" s="236">
        <f t="shared" si="2"/>
        <v>8352719.7479452081</v>
      </c>
    </row>
    <row r="114" spans="1:9" s="27" customFormat="1" x14ac:dyDescent="0.25">
      <c r="A114" s="28">
        <v>112</v>
      </c>
      <c r="B114" s="226" t="s">
        <v>9</v>
      </c>
      <c r="C114" s="139">
        <v>19304911999.999977</v>
      </c>
      <c r="D114" s="67">
        <v>19479561969.999996</v>
      </c>
      <c r="E114" s="67">
        <v>19407949989.999985</v>
      </c>
      <c r="F114" s="67">
        <v>18333836510.000011</v>
      </c>
      <c r="G114" s="140">
        <v>18869576990</v>
      </c>
      <c r="H114" s="42">
        <f t="shared" si="3"/>
        <v>19079167491.999992</v>
      </c>
      <c r="I114" s="236">
        <f t="shared" si="2"/>
        <v>52271691.758904092</v>
      </c>
    </row>
    <row r="115" spans="1:9" s="27" customFormat="1" x14ac:dyDescent="0.25">
      <c r="A115" s="28">
        <v>113</v>
      </c>
      <c r="B115" s="226" t="s">
        <v>9</v>
      </c>
      <c r="C115" s="139">
        <v>5473673700.000001</v>
      </c>
      <c r="D115" s="67">
        <v>4963922369.9999971</v>
      </c>
      <c r="E115" s="67">
        <v>4868190800.000001</v>
      </c>
      <c r="F115" s="67">
        <v>4890550390.0000019</v>
      </c>
      <c r="G115" s="140">
        <v>4697553850.0000048</v>
      </c>
      <c r="H115" s="42">
        <f t="shared" si="3"/>
        <v>4978778222.000001</v>
      </c>
      <c r="I115" s="236">
        <f t="shared" si="2"/>
        <v>13640488.279452058</v>
      </c>
    </row>
    <row r="116" spans="1:9" s="27" customFormat="1" x14ac:dyDescent="0.25">
      <c r="A116" s="28">
        <v>114</v>
      </c>
      <c r="B116" s="226" t="s">
        <v>9</v>
      </c>
      <c r="C116" s="139">
        <v>938767829.99999928</v>
      </c>
      <c r="D116" s="67">
        <v>1064384200.0000005</v>
      </c>
      <c r="E116" s="67">
        <v>1268200449.9999995</v>
      </c>
      <c r="F116" s="67">
        <v>1315688659.9999998</v>
      </c>
      <c r="G116" s="140">
        <v>1241182030.0000002</v>
      </c>
      <c r="H116" s="42">
        <f t="shared" si="3"/>
        <v>1165644633.9999998</v>
      </c>
      <c r="I116" s="236">
        <f t="shared" si="2"/>
        <v>3193546.9424657528</v>
      </c>
    </row>
    <row r="117" spans="1:9" s="27" customFormat="1" x14ac:dyDescent="0.25">
      <c r="A117" s="28">
        <v>115</v>
      </c>
      <c r="B117" s="226" t="s">
        <v>9</v>
      </c>
      <c r="C117" s="139">
        <v>500503189.99999934</v>
      </c>
      <c r="D117" s="67">
        <v>471651620.00000024</v>
      </c>
      <c r="E117" s="67">
        <v>500608680.00000024</v>
      </c>
      <c r="F117" s="67">
        <v>531927329.99999976</v>
      </c>
      <c r="G117" s="140">
        <v>531300550.00000006</v>
      </c>
      <c r="H117" s="42">
        <f t="shared" si="3"/>
        <v>507198273.99999988</v>
      </c>
      <c r="I117" s="236">
        <f t="shared" si="2"/>
        <v>1389584.3123287668</v>
      </c>
    </row>
    <row r="118" spans="1:9" s="27" customFormat="1" x14ac:dyDescent="0.25">
      <c r="A118" s="28">
        <v>116</v>
      </c>
      <c r="B118" s="226" t="s">
        <v>9</v>
      </c>
      <c r="C118" s="139">
        <v>4577737999.9999962</v>
      </c>
      <c r="D118" s="67">
        <v>4928887589.9999971</v>
      </c>
      <c r="E118" s="67">
        <v>6262728889.9999971</v>
      </c>
      <c r="F118" s="67">
        <v>5436442879.9999971</v>
      </c>
      <c r="G118" s="140">
        <v>5417360849.9999981</v>
      </c>
      <c r="H118" s="42">
        <f t="shared" si="3"/>
        <v>5324631641.9999971</v>
      </c>
      <c r="I118" s="236">
        <f t="shared" si="2"/>
        <v>14588031.895890404</v>
      </c>
    </row>
    <row r="119" spans="1:9" s="27" customFormat="1" x14ac:dyDescent="0.25">
      <c r="A119" s="28">
        <v>117</v>
      </c>
      <c r="B119" s="226" t="s">
        <v>10</v>
      </c>
      <c r="C119" s="139">
        <v>8477042310.000001</v>
      </c>
      <c r="D119" s="67">
        <v>9577489899.9999943</v>
      </c>
      <c r="E119" s="67">
        <v>9230471250.0000019</v>
      </c>
      <c r="F119" s="67">
        <v>9135303100.0000019</v>
      </c>
      <c r="G119" s="140">
        <v>6629896129.999999</v>
      </c>
      <c r="H119" s="42">
        <f t="shared" si="3"/>
        <v>8610040538</v>
      </c>
      <c r="I119" s="236">
        <f t="shared" si="2"/>
        <v>23589152.158904109</v>
      </c>
    </row>
    <row r="120" spans="1:9" s="27" customFormat="1" x14ac:dyDescent="0.25">
      <c r="A120" s="28">
        <v>118</v>
      </c>
      <c r="B120" s="226" t="s">
        <v>10</v>
      </c>
      <c r="C120" s="139">
        <v>344373699.99999988</v>
      </c>
      <c r="D120" s="67">
        <v>331720950.00000012</v>
      </c>
      <c r="E120" s="67">
        <v>357041300.00000006</v>
      </c>
      <c r="F120" s="67">
        <v>342426479.99999958</v>
      </c>
      <c r="G120" s="140">
        <v>327212599.99999994</v>
      </c>
      <c r="H120" s="42">
        <f t="shared" si="3"/>
        <v>340555005.99999988</v>
      </c>
      <c r="I120" s="236">
        <f t="shared" si="2"/>
        <v>933027.41369862983</v>
      </c>
    </row>
    <row r="121" spans="1:9" s="27" customFormat="1" x14ac:dyDescent="0.25">
      <c r="A121" s="28">
        <v>119</v>
      </c>
      <c r="B121" s="226" t="s">
        <v>10</v>
      </c>
      <c r="C121" s="139">
        <v>9337790.0000000019</v>
      </c>
      <c r="D121" s="67">
        <v>29782059.999999993</v>
      </c>
      <c r="E121" s="67">
        <v>9065650.0000000056</v>
      </c>
      <c r="F121" s="67">
        <v>9301159.9999999981</v>
      </c>
      <c r="G121" s="140">
        <v>8213480.0000000056</v>
      </c>
      <c r="H121" s="42">
        <f t="shared" si="3"/>
        <v>13140028.000000002</v>
      </c>
      <c r="I121" s="236">
        <f t="shared" si="2"/>
        <v>36000.076712328773</v>
      </c>
    </row>
    <row r="122" spans="1:9" s="27" customFormat="1" x14ac:dyDescent="0.25">
      <c r="A122" s="28">
        <v>120</v>
      </c>
      <c r="B122" s="226" t="s">
        <v>10</v>
      </c>
      <c r="C122" s="139">
        <v>5817102390.0000086</v>
      </c>
      <c r="D122" s="67">
        <v>5838617400.0000019</v>
      </c>
      <c r="E122" s="67">
        <v>5996976810.0000038</v>
      </c>
      <c r="F122" s="67">
        <v>5369443860.0000038</v>
      </c>
      <c r="G122" s="140">
        <v>5704328520.0000048</v>
      </c>
      <c r="H122" s="42">
        <f t="shared" si="3"/>
        <v>5745293796.0000048</v>
      </c>
      <c r="I122" s="236">
        <f t="shared" si="2"/>
        <v>15740530.947945219</v>
      </c>
    </row>
    <row r="123" spans="1:9" s="27" customFormat="1" x14ac:dyDescent="0.25">
      <c r="A123" s="28">
        <v>121</v>
      </c>
      <c r="B123" s="226" t="s">
        <v>10</v>
      </c>
      <c r="C123" s="139">
        <v>6826413109.9999971</v>
      </c>
      <c r="D123" s="67">
        <v>7619297070.0000076</v>
      </c>
      <c r="E123" s="67">
        <v>7521678559.999999</v>
      </c>
      <c r="F123" s="67">
        <v>6591398660</v>
      </c>
      <c r="G123" s="140">
        <v>6893785689.9999981</v>
      </c>
      <c r="H123" s="42">
        <f t="shared" si="3"/>
        <v>7090514618</v>
      </c>
      <c r="I123" s="236">
        <f t="shared" si="2"/>
        <v>19426067.446575344</v>
      </c>
    </row>
    <row r="124" spans="1:9" s="27" customFormat="1" x14ac:dyDescent="0.25">
      <c r="A124" s="28">
        <v>122</v>
      </c>
      <c r="B124" s="226" t="s">
        <v>10</v>
      </c>
      <c r="C124" s="139">
        <v>286480479.99999976</v>
      </c>
      <c r="D124" s="67">
        <v>317137919.99999988</v>
      </c>
      <c r="E124" s="67">
        <v>291514520.00000042</v>
      </c>
      <c r="F124" s="67">
        <v>305642919.99999976</v>
      </c>
      <c r="G124" s="140">
        <v>314827919.99999994</v>
      </c>
      <c r="H124" s="42">
        <f t="shared" si="3"/>
        <v>303120751.99999994</v>
      </c>
      <c r="I124" s="236">
        <f t="shared" si="2"/>
        <v>830467.81369862997</v>
      </c>
    </row>
    <row r="125" spans="1:9" s="27" customFormat="1" x14ac:dyDescent="0.25">
      <c r="A125" s="28">
        <v>123</v>
      </c>
      <c r="B125" s="226" t="s">
        <v>10</v>
      </c>
      <c r="C125" s="139">
        <v>15687320.000000002</v>
      </c>
      <c r="D125" s="67">
        <v>15486020.000000017</v>
      </c>
      <c r="E125" s="67">
        <v>17240190.000000004</v>
      </c>
      <c r="F125" s="67">
        <v>15701180.000000002</v>
      </c>
      <c r="G125" s="140">
        <v>16091460.000000019</v>
      </c>
      <c r="H125" s="42">
        <f t="shared" si="3"/>
        <v>16041234.000000009</v>
      </c>
      <c r="I125" s="236">
        <f t="shared" si="2"/>
        <v>43948.586301369891</v>
      </c>
    </row>
    <row r="126" spans="1:9" s="27" customFormat="1" x14ac:dyDescent="0.25">
      <c r="A126" s="28">
        <v>124</v>
      </c>
      <c r="B126" s="226" t="s">
        <v>10</v>
      </c>
      <c r="C126" s="139">
        <v>294931559.99999994</v>
      </c>
      <c r="D126" s="67">
        <v>261284979.99999985</v>
      </c>
      <c r="E126" s="67">
        <v>253360909.99999997</v>
      </c>
      <c r="F126" s="67">
        <v>254457830.00000015</v>
      </c>
      <c r="G126" s="140">
        <v>245014770.00000003</v>
      </c>
      <c r="H126" s="42">
        <f t="shared" si="3"/>
        <v>261810010</v>
      </c>
      <c r="I126" s="236">
        <f t="shared" si="2"/>
        <v>717287.69863013702</v>
      </c>
    </row>
    <row r="127" spans="1:9" s="27" customFormat="1" x14ac:dyDescent="0.25">
      <c r="A127" s="28">
        <v>125</v>
      </c>
      <c r="B127" s="226" t="s">
        <v>10</v>
      </c>
      <c r="C127" s="139">
        <v>887016130.00000072</v>
      </c>
      <c r="D127" s="67">
        <v>1253840720</v>
      </c>
      <c r="E127" s="67">
        <v>1448337989.9999988</v>
      </c>
      <c r="F127" s="67">
        <v>1373074670.0000002</v>
      </c>
      <c r="G127" s="140">
        <v>1107025700.0000007</v>
      </c>
      <c r="H127" s="42">
        <f t="shared" si="3"/>
        <v>1213859042.0000002</v>
      </c>
      <c r="I127" s="236">
        <f t="shared" si="2"/>
        <v>3325641.2109589046</v>
      </c>
    </row>
    <row r="128" spans="1:9" s="27" customFormat="1" x14ac:dyDescent="0.25">
      <c r="A128" s="28">
        <v>126</v>
      </c>
      <c r="B128" s="226" t="s">
        <v>10</v>
      </c>
      <c r="C128" s="139">
        <v>218190389.99999994</v>
      </c>
      <c r="D128" s="67">
        <v>255399320.00000003</v>
      </c>
      <c r="E128" s="67">
        <v>260533680.00000006</v>
      </c>
      <c r="F128" s="67">
        <v>264659559.99999988</v>
      </c>
      <c r="G128" s="140">
        <v>221596320.00000003</v>
      </c>
      <c r="H128" s="42">
        <f t="shared" si="3"/>
        <v>244075854</v>
      </c>
      <c r="I128" s="236">
        <f t="shared" si="2"/>
        <v>668700.96986301371</v>
      </c>
    </row>
    <row r="129" spans="1:9" s="27" customFormat="1" x14ac:dyDescent="0.25">
      <c r="A129" s="28">
        <v>127</v>
      </c>
      <c r="B129" s="226" t="s">
        <v>10</v>
      </c>
      <c r="C129" s="139">
        <v>651659249.9999994</v>
      </c>
      <c r="D129" s="67">
        <v>756284100.00000024</v>
      </c>
      <c r="E129" s="67">
        <v>804450900</v>
      </c>
      <c r="F129" s="67">
        <v>0</v>
      </c>
      <c r="G129" s="140">
        <v>0</v>
      </c>
      <c r="H129" s="42">
        <f t="shared" si="3"/>
        <v>442478849.99999988</v>
      </c>
      <c r="I129" s="236">
        <f t="shared" si="2"/>
        <v>1212270.8219178079</v>
      </c>
    </row>
    <row r="130" spans="1:9" s="27" customFormat="1" x14ac:dyDescent="0.25">
      <c r="A130" s="28">
        <v>128</v>
      </c>
      <c r="B130" s="226" t="s">
        <v>10</v>
      </c>
      <c r="C130" s="139">
        <v>4721190869.9999981</v>
      </c>
      <c r="D130" s="67">
        <v>3654459600.0000005</v>
      </c>
      <c r="E130" s="67">
        <v>4596413800.0000029</v>
      </c>
      <c r="F130" s="67">
        <v>4682805820.0000057</v>
      </c>
      <c r="G130" s="140">
        <v>7286423319.9999905</v>
      </c>
      <c r="H130" s="42">
        <f t="shared" si="3"/>
        <v>4988258682</v>
      </c>
      <c r="I130" s="236">
        <f t="shared" si="2"/>
        <v>13666462.142465753</v>
      </c>
    </row>
    <row r="131" spans="1:9" s="27" customFormat="1" x14ac:dyDescent="0.25">
      <c r="A131" s="28">
        <v>129</v>
      </c>
      <c r="B131" s="226" t="s">
        <v>10</v>
      </c>
      <c r="C131" s="139">
        <v>681953140.00000012</v>
      </c>
      <c r="D131" s="67">
        <v>674292189.99999976</v>
      </c>
      <c r="E131" s="67">
        <v>684834259.99999976</v>
      </c>
      <c r="F131" s="67">
        <v>639352230</v>
      </c>
      <c r="G131" s="140">
        <v>655222149.99999952</v>
      </c>
      <c r="H131" s="42">
        <f t="shared" si="3"/>
        <v>667130793.99999988</v>
      </c>
      <c r="I131" s="236">
        <f t="shared" si="2"/>
        <v>1827755.5999999996</v>
      </c>
    </row>
    <row r="132" spans="1:9" s="27" customFormat="1" x14ac:dyDescent="0.25">
      <c r="A132" s="28">
        <v>130</v>
      </c>
      <c r="B132" s="226" t="s">
        <v>10</v>
      </c>
      <c r="C132" s="139">
        <v>64890760.00000006</v>
      </c>
      <c r="D132" s="67">
        <v>59433659.999999955</v>
      </c>
      <c r="E132" s="67">
        <v>62102149.999999963</v>
      </c>
      <c r="F132" s="67">
        <v>60051420.000000022</v>
      </c>
      <c r="G132" s="140">
        <v>59243140.000000037</v>
      </c>
      <c r="H132" s="42">
        <f t="shared" si="3"/>
        <v>61144226.000000015</v>
      </c>
      <c r="I132" s="236">
        <f t="shared" ref="I132:I195" si="4">H132/365</f>
        <v>167518.42739726033</v>
      </c>
    </row>
    <row r="133" spans="1:9" s="27" customFormat="1" x14ac:dyDescent="0.25">
      <c r="A133" s="28">
        <v>131</v>
      </c>
      <c r="B133" s="226" t="s">
        <v>10</v>
      </c>
      <c r="C133" s="139">
        <v>1922283880.0000002</v>
      </c>
      <c r="D133" s="67">
        <v>1471413569.9999979</v>
      </c>
      <c r="E133" s="67">
        <v>2251027019.999999</v>
      </c>
      <c r="F133" s="67">
        <v>2210025400</v>
      </c>
      <c r="G133" s="140">
        <v>1895239609.9999988</v>
      </c>
      <c r="H133" s="42">
        <f t="shared" ref="H133:H196" si="5">AVERAGE(C133:G133)</f>
        <v>1949997895.9999993</v>
      </c>
      <c r="I133" s="236">
        <f t="shared" si="4"/>
        <v>5342459.9890410937</v>
      </c>
    </row>
    <row r="134" spans="1:9" s="27" customFormat="1" x14ac:dyDescent="0.25">
      <c r="A134" s="28">
        <v>132</v>
      </c>
      <c r="B134" s="226" t="s">
        <v>11</v>
      </c>
      <c r="C134" s="139">
        <v>3592984999.999999</v>
      </c>
      <c r="D134" s="67">
        <v>3824881609.9999971</v>
      </c>
      <c r="E134" s="67">
        <v>5616050439.999999</v>
      </c>
      <c r="F134" s="67">
        <v>3813820999.9999995</v>
      </c>
      <c r="G134" s="140">
        <v>3757655220</v>
      </c>
      <c r="H134" s="42">
        <f t="shared" si="5"/>
        <v>4121078653.999999</v>
      </c>
      <c r="I134" s="236">
        <f t="shared" si="4"/>
        <v>11290626.449315066</v>
      </c>
    </row>
    <row r="135" spans="1:9" s="27" customFormat="1" x14ac:dyDescent="0.25">
      <c r="A135" s="28">
        <v>133</v>
      </c>
      <c r="B135" s="226" t="s">
        <v>11</v>
      </c>
      <c r="C135" s="139">
        <v>10627386000.000002</v>
      </c>
      <c r="D135" s="67">
        <v>8047456999.9999971</v>
      </c>
      <c r="E135" s="67">
        <v>5577217800</v>
      </c>
      <c r="F135" s="67">
        <v>6884073680.0000019</v>
      </c>
      <c r="G135" s="140">
        <v>11678347999.999996</v>
      </c>
      <c r="H135" s="42">
        <f t="shared" si="5"/>
        <v>8562896496</v>
      </c>
      <c r="I135" s="236">
        <f t="shared" si="4"/>
        <v>23459990.399999999</v>
      </c>
    </row>
    <row r="136" spans="1:9" s="27" customFormat="1" x14ac:dyDescent="0.25">
      <c r="A136" s="28">
        <v>134</v>
      </c>
      <c r="B136" s="226" t="s">
        <v>11</v>
      </c>
      <c r="C136" s="139">
        <v>17844676299.999989</v>
      </c>
      <c r="D136" s="67">
        <v>16958965099.999994</v>
      </c>
      <c r="E136" s="67">
        <v>16471986300.000019</v>
      </c>
      <c r="F136" s="67">
        <v>16136371900</v>
      </c>
      <c r="G136" s="140">
        <v>15044768420.000008</v>
      </c>
      <c r="H136" s="42">
        <f t="shared" si="5"/>
        <v>16491353604</v>
      </c>
      <c r="I136" s="236">
        <f t="shared" si="4"/>
        <v>45181790.695890412</v>
      </c>
    </row>
    <row r="137" spans="1:9" s="27" customFormat="1" x14ac:dyDescent="0.25">
      <c r="A137" s="28">
        <v>135</v>
      </c>
      <c r="B137" s="226" t="s">
        <v>11</v>
      </c>
      <c r="C137" s="139">
        <v>16896347709.999981</v>
      </c>
      <c r="D137" s="67">
        <v>22270182000.000004</v>
      </c>
      <c r="E137" s="67">
        <v>25505298720.000019</v>
      </c>
      <c r="F137" s="67">
        <v>23977480999.999996</v>
      </c>
      <c r="G137" s="140">
        <v>19328216600.000008</v>
      </c>
      <c r="H137" s="42">
        <f t="shared" si="5"/>
        <v>21595505206</v>
      </c>
      <c r="I137" s="236">
        <f t="shared" si="4"/>
        <v>59165767.687671229</v>
      </c>
    </row>
    <row r="138" spans="1:9" s="27" customFormat="1" x14ac:dyDescent="0.25">
      <c r="A138" s="28">
        <v>136</v>
      </c>
      <c r="B138" s="226" t="s">
        <v>11</v>
      </c>
      <c r="C138" s="139">
        <v>62552599.999999978</v>
      </c>
      <c r="D138" s="67">
        <v>11048400</v>
      </c>
      <c r="E138" s="67">
        <v>12421199.999999998</v>
      </c>
      <c r="F138" s="67">
        <v>3869800</v>
      </c>
      <c r="G138" s="140">
        <v>2614699.9999999995</v>
      </c>
      <c r="H138" s="42">
        <f t="shared" si="5"/>
        <v>18501339.999999993</v>
      </c>
      <c r="I138" s="236">
        <f t="shared" si="4"/>
        <v>50688.602739726004</v>
      </c>
    </row>
    <row r="139" spans="1:9" s="27" customFormat="1" x14ac:dyDescent="0.25">
      <c r="A139" s="28">
        <v>137</v>
      </c>
      <c r="B139" s="226" t="s">
        <v>12</v>
      </c>
      <c r="C139" s="139">
        <v>562807630.0000006</v>
      </c>
      <c r="D139" s="67">
        <v>1203984099.9999988</v>
      </c>
      <c r="E139" s="67">
        <v>1270588329.9999993</v>
      </c>
      <c r="F139" s="67">
        <v>1286741500</v>
      </c>
      <c r="G139" s="140">
        <v>1299553199.9999993</v>
      </c>
      <c r="H139" s="42">
        <f t="shared" si="5"/>
        <v>1124734951.9999995</v>
      </c>
      <c r="I139" s="236">
        <f t="shared" si="4"/>
        <v>3081465.621917807</v>
      </c>
    </row>
    <row r="140" spans="1:9" s="27" customFormat="1" x14ac:dyDescent="0.25">
      <c r="A140" s="28">
        <v>138</v>
      </c>
      <c r="B140" s="226" t="s">
        <v>12</v>
      </c>
      <c r="C140" s="139">
        <v>17383080000</v>
      </c>
      <c r="D140" s="67">
        <v>17716691300.000004</v>
      </c>
      <c r="E140" s="67">
        <v>20687018000</v>
      </c>
      <c r="F140" s="67">
        <v>22908292000.000008</v>
      </c>
      <c r="G140" s="140">
        <v>24598255000.000004</v>
      </c>
      <c r="H140" s="42">
        <f t="shared" si="5"/>
        <v>20658667260</v>
      </c>
      <c r="I140" s="236">
        <f t="shared" si="4"/>
        <v>56599088.383561641</v>
      </c>
    </row>
    <row r="141" spans="1:9" s="27" customFormat="1" x14ac:dyDescent="0.25">
      <c r="A141" s="28">
        <v>139</v>
      </c>
      <c r="B141" s="226" t="s">
        <v>12</v>
      </c>
      <c r="C141" s="139">
        <v>1606400400.0000002</v>
      </c>
      <c r="D141" s="67">
        <v>1446501099.9999993</v>
      </c>
      <c r="E141" s="67">
        <v>1979387299.999999</v>
      </c>
      <c r="F141" s="67">
        <v>1440198099.9999998</v>
      </c>
      <c r="G141" s="140">
        <v>2452159600.0000005</v>
      </c>
      <c r="H141" s="42">
        <f t="shared" si="5"/>
        <v>1784929299.9999995</v>
      </c>
      <c r="I141" s="236">
        <f t="shared" si="4"/>
        <v>4890217.2602739716</v>
      </c>
    </row>
    <row r="142" spans="1:9" s="27" customFormat="1" x14ac:dyDescent="0.25">
      <c r="A142" s="28">
        <v>140</v>
      </c>
      <c r="B142" s="226" t="s">
        <v>12</v>
      </c>
      <c r="C142" s="139">
        <v>2984731200.0000005</v>
      </c>
      <c r="D142" s="67">
        <v>3092152800</v>
      </c>
      <c r="E142" s="67">
        <v>3232094800.0000014</v>
      </c>
      <c r="F142" s="67">
        <v>2881854800.0000005</v>
      </c>
      <c r="G142" s="140">
        <v>2849346500.0000033</v>
      </c>
      <c r="H142" s="42">
        <f t="shared" si="5"/>
        <v>3008036020.000001</v>
      </c>
      <c r="I142" s="236">
        <f t="shared" si="4"/>
        <v>8241194.575342468</v>
      </c>
    </row>
    <row r="143" spans="1:9" s="27" customFormat="1" x14ac:dyDescent="0.25">
      <c r="A143" s="28">
        <v>141</v>
      </c>
      <c r="B143" s="226" t="s">
        <v>12</v>
      </c>
      <c r="C143" s="139">
        <v>4595606950.0000038</v>
      </c>
      <c r="D143" s="67">
        <v>4245798040.0000024</v>
      </c>
      <c r="E143" s="67">
        <v>4061905099.9999962</v>
      </c>
      <c r="F143" s="67">
        <v>3973007390.0000024</v>
      </c>
      <c r="G143" s="140">
        <v>4078391900.0000029</v>
      </c>
      <c r="H143" s="42">
        <f t="shared" si="5"/>
        <v>4190941876.0000014</v>
      </c>
      <c r="I143" s="236">
        <f t="shared" si="4"/>
        <v>11482032.536986304</v>
      </c>
    </row>
    <row r="144" spans="1:9" s="27" customFormat="1" x14ac:dyDescent="0.25">
      <c r="A144" s="28">
        <v>142</v>
      </c>
      <c r="B144" s="226" t="s">
        <v>12</v>
      </c>
      <c r="C144" s="139">
        <v>80491620.000000015</v>
      </c>
      <c r="D144" s="67">
        <v>104556210.00000022</v>
      </c>
      <c r="E144" s="67">
        <v>89780679.999999985</v>
      </c>
      <c r="F144" s="67">
        <v>87456050.00000003</v>
      </c>
      <c r="G144" s="140">
        <v>88699159.99999997</v>
      </c>
      <c r="H144" s="42">
        <f t="shared" si="5"/>
        <v>90196744.000000045</v>
      </c>
      <c r="I144" s="236">
        <f t="shared" si="4"/>
        <v>247114.36712328778</v>
      </c>
    </row>
    <row r="145" spans="1:9" s="27" customFormat="1" x14ac:dyDescent="0.25">
      <c r="A145" s="28">
        <v>143</v>
      </c>
      <c r="B145" s="226" t="s">
        <v>12</v>
      </c>
      <c r="C145" s="139">
        <v>4513316499.9999981</v>
      </c>
      <c r="D145" s="67">
        <v>4723867499.999999</v>
      </c>
      <c r="E145" s="67">
        <v>4707964799.9999981</v>
      </c>
      <c r="F145" s="67">
        <v>5023589999.9999971</v>
      </c>
      <c r="G145" s="140">
        <v>4025807499.9999971</v>
      </c>
      <c r="H145" s="42">
        <f t="shared" si="5"/>
        <v>4598909259.9999981</v>
      </c>
      <c r="I145" s="236">
        <f t="shared" si="4"/>
        <v>12599751.397260269</v>
      </c>
    </row>
    <row r="146" spans="1:9" s="27" customFormat="1" x14ac:dyDescent="0.25">
      <c r="A146" s="28">
        <v>144</v>
      </c>
      <c r="B146" s="226" t="s">
        <v>12</v>
      </c>
      <c r="C146" s="139">
        <v>2750616109.9999995</v>
      </c>
      <c r="D146" s="67">
        <v>2676628899.9999995</v>
      </c>
      <c r="E146" s="67">
        <v>4189900000.0000005</v>
      </c>
      <c r="F146" s="67">
        <v>4494435000.000001</v>
      </c>
      <c r="G146" s="140">
        <v>4631879999.9999981</v>
      </c>
      <c r="H146" s="42">
        <f t="shared" si="5"/>
        <v>3748692002</v>
      </c>
      <c r="I146" s="236">
        <f t="shared" si="4"/>
        <v>10270389.046575343</v>
      </c>
    </row>
    <row r="147" spans="1:9" s="27" customFormat="1" x14ac:dyDescent="0.25">
      <c r="A147" s="28">
        <v>145</v>
      </c>
      <c r="B147" s="226" t="s">
        <v>12</v>
      </c>
      <c r="C147" s="139">
        <v>7512978000.0000095</v>
      </c>
      <c r="D147" s="67">
        <v>8960974220.0000019</v>
      </c>
      <c r="E147" s="67">
        <v>11121098779.999994</v>
      </c>
      <c r="F147" s="67">
        <v>8004864999.9999952</v>
      </c>
      <c r="G147" s="140">
        <v>6637704699.9999962</v>
      </c>
      <c r="H147" s="42">
        <f t="shared" si="5"/>
        <v>8447524140</v>
      </c>
      <c r="I147" s="236">
        <f t="shared" si="4"/>
        <v>23143901.753424659</v>
      </c>
    </row>
    <row r="148" spans="1:9" s="27" customFormat="1" x14ac:dyDescent="0.25">
      <c r="A148" s="28">
        <v>146</v>
      </c>
      <c r="B148" s="226" t="s">
        <v>12</v>
      </c>
      <c r="C148" s="139">
        <v>21434314000.000015</v>
      </c>
      <c r="D148" s="67">
        <v>22324390000.000004</v>
      </c>
      <c r="E148" s="67">
        <v>18538641000.000004</v>
      </c>
      <c r="F148" s="67">
        <v>17614112999.999989</v>
      </c>
      <c r="G148" s="140">
        <v>18639199809.999977</v>
      </c>
      <c r="H148" s="42">
        <f t="shared" si="5"/>
        <v>19710131561.999992</v>
      </c>
      <c r="I148" s="236">
        <f t="shared" si="4"/>
        <v>54000360.443835594</v>
      </c>
    </row>
    <row r="149" spans="1:9" s="27" customFormat="1" x14ac:dyDescent="0.25">
      <c r="A149" s="28">
        <v>147</v>
      </c>
      <c r="B149" s="226" t="s">
        <v>12</v>
      </c>
      <c r="C149" s="139">
        <v>382588800.00000018</v>
      </c>
      <c r="D149" s="67">
        <v>78810600</v>
      </c>
      <c r="E149" s="67">
        <v>344589299.99999988</v>
      </c>
      <c r="F149" s="67">
        <v>53741599.999999985</v>
      </c>
      <c r="G149" s="140">
        <v>162385299.99999997</v>
      </c>
      <c r="H149" s="42">
        <f t="shared" si="5"/>
        <v>204423120</v>
      </c>
      <c r="I149" s="236">
        <f t="shared" si="4"/>
        <v>560063.34246575343</v>
      </c>
    </row>
    <row r="150" spans="1:9" s="27" customFormat="1" x14ac:dyDescent="0.25">
      <c r="A150" s="28">
        <v>148</v>
      </c>
      <c r="B150" s="226" t="s">
        <v>13</v>
      </c>
      <c r="C150" s="139">
        <v>3345598299.6480041</v>
      </c>
      <c r="D150" s="67">
        <v>3168780559.9999986</v>
      </c>
      <c r="E150" s="67">
        <v>3262642350.000001</v>
      </c>
      <c r="F150" s="67">
        <v>1769975900.0000005</v>
      </c>
      <c r="G150" s="140">
        <v>1507665500</v>
      </c>
      <c r="H150" s="42">
        <f t="shared" si="5"/>
        <v>2610932521.9296007</v>
      </c>
      <c r="I150" s="236">
        <f t="shared" si="4"/>
        <v>7153239.7861084947</v>
      </c>
    </row>
    <row r="151" spans="1:9" s="27" customFormat="1" x14ac:dyDescent="0.25">
      <c r="A151" s="28">
        <v>149</v>
      </c>
      <c r="B151" s="226" t="s">
        <v>13</v>
      </c>
      <c r="C151" s="139">
        <v>665866299.95600009</v>
      </c>
      <c r="D151" s="67">
        <v>677230399.99999976</v>
      </c>
      <c r="E151" s="67">
        <v>767751270.00000036</v>
      </c>
      <c r="F151" s="67">
        <v>663375789.99999988</v>
      </c>
      <c r="G151" s="140">
        <v>612376600</v>
      </c>
      <c r="H151" s="42">
        <f t="shared" si="5"/>
        <v>677320071.99120009</v>
      </c>
      <c r="I151" s="236">
        <f t="shared" si="4"/>
        <v>1855671.4301128769</v>
      </c>
    </row>
    <row r="152" spans="1:9" s="27" customFormat="1" x14ac:dyDescent="0.25">
      <c r="A152" s="28">
        <v>150</v>
      </c>
      <c r="B152" s="226" t="s">
        <v>13</v>
      </c>
      <c r="C152" s="139">
        <v>1856729599.8899999</v>
      </c>
      <c r="D152" s="67">
        <v>1876249100.000001</v>
      </c>
      <c r="E152" s="67">
        <v>2054488039.9999983</v>
      </c>
      <c r="F152" s="67">
        <v>1901737310.0000005</v>
      </c>
      <c r="G152" s="140">
        <v>1827079100.000001</v>
      </c>
      <c r="H152" s="42">
        <f t="shared" si="5"/>
        <v>1903256629.9779999</v>
      </c>
      <c r="I152" s="236">
        <f t="shared" si="4"/>
        <v>5214401.7259671232</v>
      </c>
    </row>
    <row r="153" spans="1:9" s="27" customFormat="1" x14ac:dyDescent="0.25">
      <c r="A153" s="28">
        <v>151</v>
      </c>
      <c r="B153" s="226" t="s">
        <v>13</v>
      </c>
      <c r="C153" s="139">
        <v>3031670399.7910004</v>
      </c>
      <c r="D153" s="67">
        <v>2638170700.0000005</v>
      </c>
      <c r="E153" s="67">
        <v>3018149199.9999976</v>
      </c>
      <c r="F153" s="67">
        <v>2681161999.999999</v>
      </c>
      <c r="G153" s="140">
        <v>2541121000.0000005</v>
      </c>
      <c r="H153" s="42">
        <f t="shared" si="5"/>
        <v>2782054659.9581995</v>
      </c>
      <c r="I153" s="236">
        <f t="shared" si="4"/>
        <v>7622067.5615293141</v>
      </c>
    </row>
    <row r="154" spans="1:9" s="27" customFormat="1" x14ac:dyDescent="0.25">
      <c r="A154" s="28">
        <v>152</v>
      </c>
      <c r="B154" s="226" t="s">
        <v>13</v>
      </c>
      <c r="C154" s="139">
        <v>7245003699.7799978</v>
      </c>
      <c r="D154" s="67">
        <v>7028097999.9999895</v>
      </c>
      <c r="E154" s="67">
        <v>8131905870.000001</v>
      </c>
      <c r="F154" s="67">
        <v>7394843500.0000019</v>
      </c>
      <c r="G154" s="140">
        <v>7549639900.0000029</v>
      </c>
      <c r="H154" s="42">
        <f t="shared" si="5"/>
        <v>7469898193.9559984</v>
      </c>
      <c r="I154" s="236">
        <f t="shared" si="4"/>
        <v>20465474.503989037</v>
      </c>
    </row>
    <row r="155" spans="1:9" s="27" customFormat="1" x14ac:dyDescent="0.25">
      <c r="A155" s="28">
        <v>153</v>
      </c>
      <c r="B155" s="226" t="s">
        <v>13</v>
      </c>
      <c r="C155" s="139">
        <v>3313199999.9999995</v>
      </c>
      <c r="D155" s="67">
        <v>3147342000.0000014</v>
      </c>
      <c r="E155" s="67">
        <v>3418056949.9999995</v>
      </c>
      <c r="F155" s="67">
        <v>4477231000</v>
      </c>
      <c r="G155" s="140">
        <v>4743265999.9999981</v>
      </c>
      <c r="H155" s="42">
        <f t="shared" si="5"/>
        <v>3819819190</v>
      </c>
      <c r="I155" s="236">
        <f t="shared" si="4"/>
        <v>10465258.05479452</v>
      </c>
    </row>
    <row r="156" spans="1:9" s="27" customFormat="1" x14ac:dyDescent="0.25">
      <c r="A156" s="28">
        <v>154</v>
      </c>
      <c r="B156" s="226" t="s">
        <v>13</v>
      </c>
      <c r="C156" s="139">
        <v>626020559.9670006</v>
      </c>
      <c r="D156" s="67">
        <v>584479610.00000012</v>
      </c>
      <c r="E156" s="67">
        <v>571254200.00000024</v>
      </c>
      <c r="F156" s="67">
        <v>518949420.00000006</v>
      </c>
      <c r="G156" s="140">
        <v>570912430.00000048</v>
      </c>
      <c r="H156" s="42">
        <f t="shared" si="5"/>
        <v>574323243.99340034</v>
      </c>
      <c r="I156" s="236">
        <f t="shared" si="4"/>
        <v>1573488.3397079462</v>
      </c>
    </row>
    <row r="157" spans="1:9" s="27" customFormat="1" x14ac:dyDescent="0.25">
      <c r="A157" s="28">
        <v>155</v>
      </c>
      <c r="B157" s="226" t="s">
        <v>13</v>
      </c>
      <c r="C157" s="139">
        <v>6402079531.4520063</v>
      </c>
      <c r="D157" s="67">
        <v>5738513000</v>
      </c>
      <c r="E157" s="67">
        <v>5454537550.0000019</v>
      </c>
      <c r="F157" s="67">
        <v>3840333309.999999</v>
      </c>
      <c r="G157" s="140">
        <v>9589938600.0000019</v>
      </c>
      <c r="H157" s="42">
        <f t="shared" si="5"/>
        <v>6205080398.2904024</v>
      </c>
      <c r="I157" s="236">
        <f t="shared" si="4"/>
        <v>17000220.269288775</v>
      </c>
    </row>
    <row r="158" spans="1:9" s="27" customFormat="1" x14ac:dyDescent="0.25">
      <c r="A158" s="28">
        <v>156</v>
      </c>
      <c r="B158" s="226" t="s">
        <v>13</v>
      </c>
      <c r="C158" s="139">
        <v>19398551259.999996</v>
      </c>
      <c r="D158" s="67">
        <v>20104199500.000015</v>
      </c>
      <c r="E158" s="67">
        <v>21823164219.999981</v>
      </c>
      <c r="F158" s="67">
        <v>22241826970.000015</v>
      </c>
      <c r="G158" s="140">
        <v>17642977769.999989</v>
      </c>
      <c r="H158" s="42">
        <f t="shared" si="5"/>
        <v>20242143944</v>
      </c>
      <c r="I158" s="236">
        <f t="shared" si="4"/>
        <v>55457928.613698632</v>
      </c>
    </row>
    <row r="159" spans="1:9" s="27" customFormat="1" x14ac:dyDescent="0.25">
      <c r="A159" s="28">
        <v>157</v>
      </c>
      <c r="B159" s="226" t="s">
        <v>13</v>
      </c>
      <c r="C159" s="139">
        <v>208167079.95599988</v>
      </c>
      <c r="D159" s="67">
        <v>217889319.99999991</v>
      </c>
      <c r="E159" s="67">
        <v>211592370.00000009</v>
      </c>
      <c r="F159" s="67">
        <v>194211269.99999991</v>
      </c>
      <c r="G159" s="140">
        <v>208026940.00000009</v>
      </c>
      <c r="H159" s="42">
        <f t="shared" si="5"/>
        <v>207977395.99119997</v>
      </c>
      <c r="I159" s="236">
        <f t="shared" si="4"/>
        <v>569801.08490739716</v>
      </c>
    </row>
    <row r="160" spans="1:9" s="27" customFormat="1" x14ac:dyDescent="0.25">
      <c r="A160" s="28">
        <v>158</v>
      </c>
      <c r="B160" s="226" t="s">
        <v>13</v>
      </c>
      <c r="C160" s="139">
        <v>406041569.95600003</v>
      </c>
      <c r="D160" s="67">
        <v>384608179.99999994</v>
      </c>
      <c r="E160" s="67">
        <v>380916799.9999997</v>
      </c>
      <c r="F160" s="67">
        <v>369296290</v>
      </c>
      <c r="G160" s="140">
        <v>373880099.9999997</v>
      </c>
      <c r="H160" s="42">
        <f t="shared" si="5"/>
        <v>382948587.99119985</v>
      </c>
      <c r="I160" s="236">
        <f t="shared" si="4"/>
        <v>1049174.2136745201</v>
      </c>
    </row>
    <row r="161" spans="1:9" s="27" customFormat="1" x14ac:dyDescent="0.25">
      <c r="A161" s="28">
        <v>159</v>
      </c>
      <c r="B161" s="226" t="s">
        <v>13</v>
      </c>
      <c r="C161" s="139">
        <v>13950529.999999996</v>
      </c>
      <c r="D161" s="67">
        <v>13978689.999999994</v>
      </c>
      <c r="E161" s="67">
        <v>16154380.000000007</v>
      </c>
      <c r="F161" s="67">
        <v>15322779.999999994</v>
      </c>
      <c r="G161" s="140">
        <v>15185389.999999998</v>
      </c>
      <c r="H161" s="42">
        <f t="shared" si="5"/>
        <v>14918353.999999996</v>
      </c>
      <c r="I161" s="236">
        <f t="shared" si="4"/>
        <v>40872.202739726017</v>
      </c>
    </row>
    <row r="162" spans="1:9" s="27" customFormat="1" x14ac:dyDescent="0.25">
      <c r="A162" s="28">
        <v>160</v>
      </c>
      <c r="B162" s="226" t="s">
        <v>13</v>
      </c>
      <c r="C162" s="139">
        <v>0</v>
      </c>
      <c r="D162" s="67">
        <v>0</v>
      </c>
      <c r="E162" s="67">
        <v>0</v>
      </c>
      <c r="F162" s="67">
        <v>0</v>
      </c>
      <c r="G162" s="140">
        <v>0</v>
      </c>
      <c r="H162" s="42">
        <f t="shared" si="5"/>
        <v>0</v>
      </c>
      <c r="I162" s="236">
        <f t="shared" si="4"/>
        <v>0</v>
      </c>
    </row>
    <row r="163" spans="1:9" s="27" customFormat="1" x14ac:dyDescent="0.25">
      <c r="A163" s="28">
        <v>161</v>
      </c>
      <c r="B163" s="226" t="s">
        <v>13</v>
      </c>
      <c r="C163" s="139">
        <v>938992009.91200018</v>
      </c>
      <c r="D163" s="67">
        <v>877612504.99999952</v>
      </c>
      <c r="E163" s="67">
        <v>1039695579.9999994</v>
      </c>
      <c r="F163" s="67">
        <v>978072590.00000143</v>
      </c>
      <c r="G163" s="140">
        <v>968773849.99999964</v>
      </c>
      <c r="H163" s="42">
        <f t="shared" si="5"/>
        <v>960629306.98240018</v>
      </c>
      <c r="I163" s="236">
        <f t="shared" si="4"/>
        <v>2631861.1150202747</v>
      </c>
    </row>
    <row r="164" spans="1:9" s="27" customFormat="1" x14ac:dyDescent="0.25">
      <c r="A164" s="28">
        <v>162</v>
      </c>
      <c r="B164" s="226" t="s">
        <v>13</v>
      </c>
      <c r="C164" s="139">
        <v>29371319.956000015</v>
      </c>
      <c r="D164" s="67">
        <v>110372019.99999994</v>
      </c>
      <c r="E164" s="67">
        <v>31161460.000000011</v>
      </c>
      <c r="F164" s="67">
        <v>28382089.999999989</v>
      </c>
      <c r="G164" s="140">
        <v>28319940.000000015</v>
      </c>
      <c r="H164" s="42">
        <f t="shared" si="5"/>
        <v>45521365.991199993</v>
      </c>
      <c r="I164" s="236">
        <f t="shared" si="4"/>
        <v>124716.0712087671</v>
      </c>
    </row>
    <row r="165" spans="1:9" s="27" customFormat="1" x14ac:dyDescent="0.25">
      <c r="A165" s="28">
        <v>163</v>
      </c>
      <c r="B165" s="226" t="s">
        <v>13</v>
      </c>
      <c r="C165" s="139">
        <v>162128339.95599985</v>
      </c>
      <c r="D165" s="67">
        <v>213234230.00000006</v>
      </c>
      <c r="E165" s="67">
        <v>214082660.00000003</v>
      </c>
      <c r="F165" s="67">
        <v>139446340.00000006</v>
      </c>
      <c r="G165" s="140">
        <v>128767869.99999993</v>
      </c>
      <c r="H165" s="42">
        <f t="shared" si="5"/>
        <v>171531887.9912</v>
      </c>
      <c r="I165" s="236">
        <f t="shared" si="4"/>
        <v>469950.37805808219</v>
      </c>
    </row>
    <row r="166" spans="1:9" s="27" customFormat="1" x14ac:dyDescent="0.25">
      <c r="A166" s="28">
        <v>164</v>
      </c>
      <c r="B166" s="226" t="s">
        <v>13</v>
      </c>
      <c r="C166" s="139">
        <v>745351199.99999964</v>
      </c>
      <c r="D166" s="67">
        <v>751214200.00000024</v>
      </c>
      <c r="E166" s="67">
        <v>735570440.00000036</v>
      </c>
      <c r="F166" s="67">
        <v>754051320.00000012</v>
      </c>
      <c r="G166" s="140">
        <v>827721399.99999988</v>
      </c>
      <c r="H166" s="42">
        <f t="shared" si="5"/>
        <v>762781712.00000012</v>
      </c>
      <c r="I166" s="236">
        <f t="shared" si="4"/>
        <v>2089812.9095890415</v>
      </c>
    </row>
    <row r="167" spans="1:9" s="27" customFormat="1" x14ac:dyDescent="0.25">
      <c r="A167" s="28">
        <v>165</v>
      </c>
      <c r="B167" s="226" t="s">
        <v>13</v>
      </c>
      <c r="C167" s="139">
        <v>161296080.00000012</v>
      </c>
      <c r="D167" s="67">
        <v>155712479.99999973</v>
      </c>
      <c r="E167" s="67">
        <v>167298340.00000009</v>
      </c>
      <c r="F167" s="67">
        <v>159085520.00000009</v>
      </c>
      <c r="G167" s="140">
        <v>163936959.99999994</v>
      </c>
      <c r="H167" s="42">
        <f t="shared" si="5"/>
        <v>161465876</v>
      </c>
      <c r="I167" s="236">
        <f t="shared" si="4"/>
        <v>442372.26301369863</v>
      </c>
    </row>
    <row r="168" spans="1:9" s="27" customFormat="1" x14ac:dyDescent="0.25">
      <c r="A168" s="28">
        <v>166</v>
      </c>
      <c r="B168" s="226" t="s">
        <v>13</v>
      </c>
      <c r="C168" s="139">
        <v>0</v>
      </c>
      <c r="D168" s="67">
        <v>0</v>
      </c>
      <c r="E168" s="67">
        <v>160330221.4690001</v>
      </c>
      <c r="F168" s="67">
        <v>173818950.95399997</v>
      </c>
      <c r="G168" s="140">
        <v>167619596.52900013</v>
      </c>
      <c r="H168" s="42">
        <f t="shared" si="5"/>
        <v>100353753.79040006</v>
      </c>
      <c r="I168" s="236">
        <f t="shared" si="4"/>
        <v>274941.79120657552</v>
      </c>
    </row>
    <row r="169" spans="1:9" s="27" customFormat="1" x14ac:dyDescent="0.25">
      <c r="A169" s="28">
        <v>167</v>
      </c>
      <c r="B169" s="226" t="s">
        <v>14</v>
      </c>
      <c r="C169" s="139">
        <v>23648414899.054005</v>
      </c>
      <c r="D169" s="67">
        <v>23208351100.000015</v>
      </c>
      <c r="E169" s="67">
        <v>21164288200.000004</v>
      </c>
      <c r="F169" s="67">
        <v>20193891300.000004</v>
      </c>
      <c r="G169" s="140">
        <v>14400730299.999998</v>
      </c>
      <c r="H169" s="42">
        <f t="shared" si="5"/>
        <v>20523135159.810802</v>
      </c>
      <c r="I169" s="236">
        <f t="shared" si="4"/>
        <v>56227767.561125487</v>
      </c>
    </row>
    <row r="170" spans="1:9" s="27" customFormat="1" x14ac:dyDescent="0.25">
      <c r="A170" s="28">
        <v>168</v>
      </c>
      <c r="B170" s="226" t="s">
        <v>14</v>
      </c>
      <c r="C170" s="139">
        <v>4186067600.0000005</v>
      </c>
      <c r="D170" s="67">
        <v>3496637099.9999981</v>
      </c>
      <c r="E170" s="67">
        <v>7579987800.0000057</v>
      </c>
      <c r="F170" s="67">
        <v>2025193500.0000005</v>
      </c>
      <c r="G170" s="140">
        <v>4394503960.000001</v>
      </c>
      <c r="H170" s="42">
        <f t="shared" si="5"/>
        <v>4336477992.000001</v>
      </c>
      <c r="I170" s="236">
        <f t="shared" si="4"/>
        <v>11880761.62191781</v>
      </c>
    </row>
    <row r="171" spans="1:9" s="27" customFormat="1" x14ac:dyDescent="0.25">
      <c r="A171" s="28">
        <v>169</v>
      </c>
      <c r="B171" s="226" t="s">
        <v>14</v>
      </c>
      <c r="C171" s="139">
        <v>8815400.0000000019</v>
      </c>
      <c r="D171" s="67">
        <v>6768300.0000000028</v>
      </c>
      <c r="E171" s="67">
        <v>123946900</v>
      </c>
      <c r="F171" s="67">
        <v>13119700</v>
      </c>
      <c r="G171" s="140">
        <v>544383400</v>
      </c>
      <c r="H171" s="42">
        <f t="shared" si="5"/>
        <v>139406740</v>
      </c>
      <c r="I171" s="236">
        <f t="shared" si="4"/>
        <v>381936.27397260274</v>
      </c>
    </row>
    <row r="172" spans="1:9" s="27" customFormat="1" x14ac:dyDescent="0.25">
      <c r="A172" s="28">
        <v>170</v>
      </c>
      <c r="B172" s="226" t="s">
        <v>14</v>
      </c>
      <c r="C172" s="139">
        <v>12635457999.999998</v>
      </c>
      <c r="D172" s="67">
        <v>15418927699.999994</v>
      </c>
      <c r="E172" s="67">
        <v>10520093649.999998</v>
      </c>
      <c r="F172" s="67">
        <v>15385964000.000008</v>
      </c>
      <c r="G172" s="140">
        <v>19964780000</v>
      </c>
      <c r="H172" s="42">
        <f t="shared" si="5"/>
        <v>14785044670</v>
      </c>
      <c r="I172" s="236">
        <f t="shared" si="4"/>
        <v>40506971.698630139</v>
      </c>
    </row>
    <row r="173" spans="1:9" s="27" customFormat="1" x14ac:dyDescent="0.25">
      <c r="A173" s="28">
        <v>171</v>
      </c>
      <c r="B173" s="226" t="s">
        <v>14</v>
      </c>
      <c r="C173" s="139">
        <v>3944886000</v>
      </c>
      <c r="D173" s="67">
        <v>5319392100.0000019</v>
      </c>
      <c r="E173" s="67">
        <v>8329859999.999999</v>
      </c>
      <c r="F173" s="67">
        <v>3561579999.9999986</v>
      </c>
      <c r="G173" s="140">
        <v>2617741500.0000019</v>
      </c>
      <c r="H173" s="42">
        <f t="shared" si="5"/>
        <v>4754691920</v>
      </c>
      <c r="I173" s="236">
        <f t="shared" si="4"/>
        <v>13026553.205479452</v>
      </c>
    </row>
    <row r="174" spans="1:9" s="27" customFormat="1" x14ac:dyDescent="0.25">
      <c r="A174" s="28">
        <v>172</v>
      </c>
      <c r="B174" s="226" t="s">
        <v>15</v>
      </c>
      <c r="C174" s="139">
        <v>8625496000.0000019</v>
      </c>
      <c r="D174" s="67">
        <v>14399308000.000008</v>
      </c>
      <c r="E174" s="67">
        <v>11013574000</v>
      </c>
      <c r="F174" s="67">
        <v>13186326999.999998</v>
      </c>
      <c r="G174" s="140">
        <v>11512171219.999996</v>
      </c>
      <c r="H174" s="42">
        <f t="shared" si="5"/>
        <v>11747375244</v>
      </c>
      <c r="I174" s="236">
        <f t="shared" si="4"/>
        <v>32184589.709589042</v>
      </c>
    </row>
    <row r="175" spans="1:9" s="27" customFormat="1" x14ac:dyDescent="0.25">
      <c r="A175" s="28">
        <v>173</v>
      </c>
      <c r="B175" s="226" t="s">
        <v>15</v>
      </c>
      <c r="C175" s="139">
        <v>6393545400.0000019</v>
      </c>
      <c r="D175" s="67">
        <v>5818362000.0000019</v>
      </c>
      <c r="E175" s="67">
        <v>8447923220.0000038</v>
      </c>
      <c r="F175" s="67">
        <v>6877117829.999999</v>
      </c>
      <c r="G175" s="140">
        <v>6488407860.0000057</v>
      </c>
      <c r="H175" s="42">
        <f t="shared" si="5"/>
        <v>6805071262.0000029</v>
      </c>
      <c r="I175" s="236">
        <f t="shared" si="4"/>
        <v>18644030.854794528</v>
      </c>
    </row>
    <row r="176" spans="1:9" s="27" customFormat="1" x14ac:dyDescent="0.25">
      <c r="A176" s="28">
        <v>174</v>
      </c>
      <c r="B176" s="226" t="s">
        <v>15</v>
      </c>
      <c r="C176" s="139">
        <v>0</v>
      </c>
      <c r="D176" s="67">
        <v>0</v>
      </c>
      <c r="E176" s="67">
        <v>0</v>
      </c>
      <c r="F176" s="67">
        <v>0</v>
      </c>
      <c r="G176" s="140">
        <v>0</v>
      </c>
      <c r="H176" s="42">
        <f t="shared" si="5"/>
        <v>0</v>
      </c>
      <c r="I176" s="236">
        <f t="shared" si="4"/>
        <v>0</v>
      </c>
    </row>
    <row r="177" spans="1:9" s="27" customFormat="1" x14ac:dyDescent="0.25">
      <c r="A177" s="28">
        <v>175</v>
      </c>
      <c r="B177" s="226" t="s">
        <v>15</v>
      </c>
      <c r="C177" s="139">
        <v>14235990999.99999</v>
      </c>
      <c r="D177" s="67">
        <v>13434660800.000006</v>
      </c>
      <c r="E177" s="67">
        <v>13063608689.999992</v>
      </c>
      <c r="F177" s="67">
        <v>11931931000.000004</v>
      </c>
      <c r="G177" s="140">
        <v>14112481130.00001</v>
      </c>
      <c r="H177" s="42">
        <f t="shared" si="5"/>
        <v>13355734523.999998</v>
      </c>
      <c r="I177" s="236">
        <f t="shared" si="4"/>
        <v>36591053.490410954</v>
      </c>
    </row>
    <row r="178" spans="1:9" s="27" customFormat="1" x14ac:dyDescent="0.25">
      <c r="A178" s="28">
        <v>176</v>
      </c>
      <c r="B178" s="226" t="s">
        <v>15</v>
      </c>
      <c r="C178" s="139">
        <v>136838900</v>
      </c>
      <c r="D178" s="67">
        <v>232497099.99999994</v>
      </c>
      <c r="E178" s="67">
        <v>381986000</v>
      </c>
      <c r="F178" s="67">
        <v>227837499.99999997</v>
      </c>
      <c r="G178" s="140">
        <v>723811000.00000036</v>
      </c>
      <c r="H178" s="42">
        <f t="shared" si="5"/>
        <v>340594100.00000012</v>
      </c>
      <c r="I178" s="236">
        <f t="shared" si="4"/>
        <v>933134.52054794552</v>
      </c>
    </row>
    <row r="179" spans="1:9" s="27" customFormat="1" x14ac:dyDescent="0.25">
      <c r="A179" s="28">
        <v>177</v>
      </c>
      <c r="B179" s="226" t="s">
        <v>15</v>
      </c>
      <c r="C179" s="139">
        <v>492307200.00000006</v>
      </c>
      <c r="D179" s="67">
        <v>560697500</v>
      </c>
      <c r="E179" s="67">
        <v>613415000</v>
      </c>
      <c r="F179" s="67">
        <v>553685000.00000024</v>
      </c>
      <c r="G179" s="140">
        <v>402919000.00000012</v>
      </c>
      <c r="H179" s="42">
        <f t="shared" si="5"/>
        <v>524604740</v>
      </c>
      <c r="I179" s="236">
        <f t="shared" si="4"/>
        <v>1437273.2602739725</v>
      </c>
    </row>
    <row r="180" spans="1:9" s="27" customFormat="1" x14ac:dyDescent="0.25">
      <c r="A180" s="28">
        <v>178</v>
      </c>
      <c r="B180" s="226" t="s">
        <v>15</v>
      </c>
      <c r="C180" s="139">
        <v>3800654219.9999967</v>
      </c>
      <c r="D180" s="67">
        <v>4358329799.9999952</v>
      </c>
      <c r="E180" s="67">
        <v>4177369900.0000024</v>
      </c>
      <c r="F180" s="67">
        <v>4287327220.0000019</v>
      </c>
      <c r="G180" s="140">
        <v>4814922199.9999962</v>
      </c>
      <c r="H180" s="42">
        <f t="shared" si="5"/>
        <v>4287720667.9999986</v>
      </c>
      <c r="I180" s="236">
        <f t="shared" si="4"/>
        <v>11747179.912328763</v>
      </c>
    </row>
    <row r="181" spans="1:9" s="27" customFormat="1" x14ac:dyDescent="0.25">
      <c r="A181" s="28">
        <v>179</v>
      </c>
      <c r="B181" s="226" t="s">
        <v>15</v>
      </c>
      <c r="C181" s="139">
        <v>2964863000.0000019</v>
      </c>
      <c r="D181" s="67">
        <v>662449700</v>
      </c>
      <c r="E181" s="67">
        <v>3297982599.9999995</v>
      </c>
      <c r="F181" s="67">
        <v>1705343200.000001</v>
      </c>
      <c r="G181" s="140">
        <v>1664824699.9999995</v>
      </c>
      <c r="H181" s="42">
        <f t="shared" si="5"/>
        <v>2059092640.0000007</v>
      </c>
      <c r="I181" s="236">
        <f t="shared" si="4"/>
        <v>5641349.6986301392</v>
      </c>
    </row>
    <row r="182" spans="1:9" s="27" customFormat="1" x14ac:dyDescent="0.25">
      <c r="A182" s="28">
        <v>180</v>
      </c>
      <c r="B182" s="226" t="s">
        <v>16</v>
      </c>
      <c r="C182" s="139">
        <v>2128685900.000001</v>
      </c>
      <c r="D182" s="67">
        <v>2281038100.0000005</v>
      </c>
      <c r="E182" s="67">
        <v>2357288999.999999</v>
      </c>
      <c r="F182" s="67">
        <v>2151407280.0000029</v>
      </c>
      <c r="G182" s="140">
        <v>2053066400.0000033</v>
      </c>
      <c r="H182" s="42">
        <f t="shared" si="5"/>
        <v>2194297336.0000014</v>
      </c>
      <c r="I182" s="236">
        <f t="shared" si="4"/>
        <v>6011773.5232876753</v>
      </c>
    </row>
    <row r="183" spans="1:9" s="27" customFormat="1" x14ac:dyDescent="0.25">
      <c r="A183" s="28">
        <v>181</v>
      </c>
      <c r="B183" s="226" t="s">
        <v>16</v>
      </c>
      <c r="C183" s="139">
        <v>777122389.99999905</v>
      </c>
      <c r="D183" s="67">
        <v>836531079.99999917</v>
      </c>
      <c r="E183" s="67">
        <v>906591400.00000024</v>
      </c>
      <c r="F183" s="67">
        <v>826682230.00000036</v>
      </c>
      <c r="G183" s="140">
        <v>801464510</v>
      </c>
      <c r="H183" s="42">
        <f t="shared" si="5"/>
        <v>829678321.99999976</v>
      </c>
      <c r="I183" s="236">
        <f t="shared" si="4"/>
        <v>2273091.2931506843</v>
      </c>
    </row>
    <row r="184" spans="1:9" s="27" customFormat="1" x14ac:dyDescent="0.25">
      <c r="A184" s="28">
        <v>182</v>
      </c>
      <c r="B184" s="226" t="s">
        <v>16</v>
      </c>
      <c r="C184" s="139">
        <v>597673999.99999988</v>
      </c>
      <c r="D184" s="67">
        <v>634351300.00000048</v>
      </c>
      <c r="E184" s="67">
        <v>774170100.00000024</v>
      </c>
      <c r="F184" s="67">
        <v>734202700.00000036</v>
      </c>
      <c r="G184" s="140">
        <v>744810000</v>
      </c>
      <c r="H184" s="42">
        <f t="shared" si="5"/>
        <v>697041620.00000024</v>
      </c>
      <c r="I184" s="236">
        <f t="shared" si="4"/>
        <v>1909703.0684931513</v>
      </c>
    </row>
    <row r="185" spans="1:9" s="27" customFormat="1" x14ac:dyDescent="0.25">
      <c r="A185" s="28">
        <v>183</v>
      </c>
      <c r="B185" s="226" t="s">
        <v>16</v>
      </c>
      <c r="C185" s="139">
        <v>1338203899.9999993</v>
      </c>
      <c r="D185" s="67">
        <v>1657327100.0000014</v>
      </c>
      <c r="E185" s="67">
        <v>2744436200</v>
      </c>
      <c r="F185" s="67">
        <v>2234008370.000001</v>
      </c>
      <c r="G185" s="140">
        <v>1729440900.000001</v>
      </c>
      <c r="H185" s="42">
        <f t="shared" si="5"/>
        <v>1940683294.0000007</v>
      </c>
      <c r="I185" s="236">
        <f t="shared" si="4"/>
        <v>5316940.5315068513</v>
      </c>
    </row>
    <row r="186" spans="1:9" s="27" customFormat="1" x14ac:dyDescent="0.25">
      <c r="A186" s="28">
        <v>184</v>
      </c>
      <c r="B186" s="226" t="s">
        <v>16</v>
      </c>
      <c r="C186" s="139">
        <v>671593119.9999994</v>
      </c>
      <c r="D186" s="67">
        <v>804386220.00000012</v>
      </c>
      <c r="E186" s="67">
        <v>936370050</v>
      </c>
      <c r="F186" s="67">
        <v>857905619.99999881</v>
      </c>
      <c r="G186" s="140">
        <v>874208500.00000083</v>
      </c>
      <c r="H186" s="42">
        <f t="shared" si="5"/>
        <v>828892701.99999976</v>
      </c>
      <c r="I186" s="236">
        <f t="shared" si="4"/>
        <v>2270938.9095890406</v>
      </c>
    </row>
    <row r="187" spans="1:9" s="27" customFormat="1" x14ac:dyDescent="0.25">
      <c r="A187" s="28">
        <v>185</v>
      </c>
      <c r="B187" s="226" t="s">
        <v>16</v>
      </c>
      <c r="C187" s="139">
        <v>2967513119.999999</v>
      </c>
      <c r="D187" s="67">
        <v>3049528900.000001</v>
      </c>
      <c r="E187" s="67">
        <v>3100699800</v>
      </c>
      <c r="F187" s="67">
        <v>2600986299.9999995</v>
      </c>
      <c r="G187" s="140">
        <v>3346061400.0000043</v>
      </c>
      <c r="H187" s="42">
        <f t="shared" si="5"/>
        <v>3012957904.000001</v>
      </c>
      <c r="I187" s="236">
        <f t="shared" si="4"/>
        <v>8254679.1890410986</v>
      </c>
    </row>
    <row r="188" spans="1:9" s="27" customFormat="1" x14ac:dyDescent="0.25">
      <c r="A188" s="28">
        <v>186</v>
      </c>
      <c r="B188" s="226" t="s">
        <v>16</v>
      </c>
      <c r="C188" s="139">
        <v>3153931110</v>
      </c>
      <c r="D188" s="67">
        <v>3969600030</v>
      </c>
      <c r="E188" s="67">
        <v>4270121459.9999995</v>
      </c>
      <c r="F188" s="67">
        <v>4184881249.9999986</v>
      </c>
      <c r="G188" s="140">
        <v>4289839400.0000014</v>
      </c>
      <c r="H188" s="42">
        <f t="shared" si="5"/>
        <v>3973674650</v>
      </c>
      <c r="I188" s="236">
        <f t="shared" si="4"/>
        <v>10886779.863013698</v>
      </c>
    </row>
    <row r="189" spans="1:9" s="27" customFormat="1" x14ac:dyDescent="0.25">
      <c r="A189" s="28">
        <v>187</v>
      </c>
      <c r="B189" s="226" t="s">
        <v>16</v>
      </c>
      <c r="C189" s="139">
        <v>2188787150.0000005</v>
      </c>
      <c r="D189" s="67">
        <v>3199753039.9999981</v>
      </c>
      <c r="E189" s="67">
        <v>3186531370.0000019</v>
      </c>
      <c r="F189" s="67">
        <v>3299438010.000001</v>
      </c>
      <c r="G189" s="140">
        <v>3082298999.999999</v>
      </c>
      <c r="H189" s="42">
        <f t="shared" si="5"/>
        <v>2991361714</v>
      </c>
      <c r="I189" s="236">
        <f t="shared" si="4"/>
        <v>8195511.5452054795</v>
      </c>
    </row>
    <row r="190" spans="1:9" s="27" customFormat="1" x14ac:dyDescent="0.25">
      <c r="A190" s="28">
        <v>188</v>
      </c>
      <c r="B190" s="226" t="s">
        <v>16</v>
      </c>
      <c r="C190" s="139">
        <v>119335700.00000003</v>
      </c>
      <c r="D190" s="67">
        <v>110336269.99999999</v>
      </c>
      <c r="E190" s="67">
        <v>103339499.99999997</v>
      </c>
      <c r="F190" s="67">
        <v>129058600.00000004</v>
      </c>
      <c r="G190" s="140">
        <v>116035699.99999999</v>
      </c>
      <c r="H190" s="42">
        <f t="shared" si="5"/>
        <v>115621154</v>
      </c>
      <c r="I190" s="236">
        <f t="shared" si="4"/>
        <v>316770.28493150685</v>
      </c>
    </row>
    <row r="191" spans="1:9" s="27" customFormat="1" x14ac:dyDescent="0.25">
      <c r="A191" s="28">
        <v>189</v>
      </c>
      <c r="B191" s="226" t="s">
        <v>16</v>
      </c>
      <c r="C191" s="139">
        <v>4025779009.999999</v>
      </c>
      <c r="D191" s="67">
        <v>3288891209.9999995</v>
      </c>
      <c r="E191" s="67">
        <v>3604740699.9999995</v>
      </c>
      <c r="F191" s="67">
        <v>3179965579.9999976</v>
      </c>
      <c r="G191" s="140">
        <v>3478222000.0000014</v>
      </c>
      <c r="H191" s="42">
        <f t="shared" si="5"/>
        <v>3515519699.999999</v>
      </c>
      <c r="I191" s="236">
        <f t="shared" si="4"/>
        <v>9631560.8219178058</v>
      </c>
    </row>
    <row r="192" spans="1:9" s="27" customFormat="1" x14ac:dyDescent="0.25">
      <c r="A192" s="28">
        <v>190</v>
      </c>
      <c r="B192" s="226" t="s">
        <v>16</v>
      </c>
      <c r="C192" s="139">
        <v>1896897750.0000007</v>
      </c>
      <c r="D192" s="67">
        <v>2513451600</v>
      </c>
      <c r="E192" s="67">
        <v>2313042600.000001</v>
      </c>
      <c r="F192" s="67">
        <v>2319573300.0000005</v>
      </c>
      <c r="G192" s="140">
        <v>2379418800.0000029</v>
      </c>
      <c r="H192" s="42">
        <f t="shared" si="5"/>
        <v>2284476810.000001</v>
      </c>
      <c r="I192" s="236">
        <f t="shared" si="4"/>
        <v>6258840.575342468</v>
      </c>
    </row>
    <row r="193" spans="1:9" s="27" customFormat="1" x14ac:dyDescent="0.25">
      <c r="A193" s="28">
        <v>191</v>
      </c>
      <c r="B193" s="226" t="s">
        <v>16</v>
      </c>
      <c r="C193" s="139">
        <v>606461900.00000024</v>
      </c>
      <c r="D193" s="67">
        <v>589071559.99999988</v>
      </c>
      <c r="E193" s="67">
        <v>616610719.99999988</v>
      </c>
      <c r="F193" s="67">
        <v>589317300</v>
      </c>
      <c r="G193" s="140">
        <v>571071599.99999988</v>
      </c>
      <c r="H193" s="42">
        <f t="shared" si="5"/>
        <v>594506616</v>
      </c>
      <c r="I193" s="236">
        <f t="shared" si="4"/>
        <v>1628785.2493150686</v>
      </c>
    </row>
    <row r="194" spans="1:9" s="27" customFormat="1" x14ac:dyDescent="0.25">
      <c r="A194" s="28">
        <v>192</v>
      </c>
      <c r="B194" s="226" t="s">
        <v>16</v>
      </c>
      <c r="C194" s="139">
        <v>7101534000.0000019</v>
      </c>
      <c r="D194" s="67">
        <v>6152260950.0000048</v>
      </c>
      <c r="E194" s="67">
        <v>5645892999.9999981</v>
      </c>
      <c r="F194" s="67">
        <v>6178919010</v>
      </c>
      <c r="G194" s="140">
        <v>5908881219.9999981</v>
      </c>
      <c r="H194" s="42">
        <f t="shared" si="5"/>
        <v>6197497636.0000019</v>
      </c>
      <c r="I194" s="236">
        <f t="shared" si="4"/>
        <v>16979445.578082196</v>
      </c>
    </row>
    <row r="195" spans="1:9" s="27" customFormat="1" x14ac:dyDescent="0.25">
      <c r="A195" s="28">
        <v>193</v>
      </c>
      <c r="B195" s="226" t="s">
        <v>17</v>
      </c>
      <c r="C195" s="139">
        <v>6317989700</v>
      </c>
      <c r="D195" s="67">
        <v>5201591999.999999</v>
      </c>
      <c r="E195" s="67">
        <v>6565395099.9999981</v>
      </c>
      <c r="F195" s="67">
        <v>6707800000</v>
      </c>
      <c r="G195" s="140">
        <v>6661369000</v>
      </c>
      <c r="H195" s="42">
        <f t="shared" si="5"/>
        <v>6290829160</v>
      </c>
      <c r="I195" s="236">
        <f t="shared" si="4"/>
        <v>17235148.383561645</v>
      </c>
    </row>
    <row r="196" spans="1:9" s="27" customFormat="1" x14ac:dyDescent="0.25">
      <c r="A196" s="28">
        <v>194</v>
      </c>
      <c r="B196" s="226" t="s">
        <v>17</v>
      </c>
      <c r="C196" s="139">
        <v>9742826500</v>
      </c>
      <c r="D196" s="67">
        <v>13223205599.999996</v>
      </c>
      <c r="E196" s="67">
        <v>12046651099.999996</v>
      </c>
      <c r="F196" s="67">
        <v>10636214599.999998</v>
      </c>
      <c r="G196" s="140">
        <v>10344183299.999996</v>
      </c>
      <c r="H196" s="42">
        <f t="shared" si="5"/>
        <v>11198616219.999996</v>
      </c>
      <c r="I196" s="236">
        <f t="shared" ref="I196:I231" si="6">H196/365</f>
        <v>30681140.328767113</v>
      </c>
    </row>
    <row r="197" spans="1:9" s="27" customFormat="1" x14ac:dyDescent="0.25">
      <c r="A197" s="28">
        <v>195</v>
      </c>
      <c r="B197" s="226" t="s">
        <v>17</v>
      </c>
      <c r="C197" s="139">
        <v>894852199.99999976</v>
      </c>
      <c r="D197" s="67">
        <v>11775500.000000002</v>
      </c>
      <c r="E197" s="67">
        <v>1458785240.0000005</v>
      </c>
      <c r="F197" s="67">
        <v>2283892600.000001</v>
      </c>
      <c r="G197" s="140">
        <v>1460317100.0000007</v>
      </c>
      <c r="H197" s="42">
        <f t="shared" ref="H197:H231" si="7">AVERAGE(C197:G197)</f>
        <v>1221924528.0000005</v>
      </c>
      <c r="I197" s="236">
        <f t="shared" si="6"/>
        <v>3347738.4328767136</v>
      </c>
    </row>
    <row r="198" spans="1:9" s="27" customFormat="1" x14ac:dyDescent="0.25">
      <c r="A198" s="28">
        <v>196</v>
      </c>
      <c r="B198" s="226" t="s">
        <v>17</v>
      </c>
      <c r="C198" s="139">
        <v>7409023599.9999962</v>
      </c>
      <c r="D198" s="67">
        <v>6341406499.999999</v>
      </c>
      <c r="E198" s="67">
        <v>8748270300</v>
      </c>
      <c r="F198" s="67">
        <v>7245836400.0000029</v>
      </c>
      <c r="G198" s="140">
        <v>6682443900.0000038</v>
      </c>
      <c r="H198" s="42">
        <f t="shared" si="7"/>
        <v>7285396140</v>
      </c>
      <c r="I198" s="236">
        <f t="shared" si="6"/>
        <v>19959989.424657535</v>
      </c>
    </row>
    <row r="199" spans="1:9" s="27" customFormat="1" x14ac:dyDescent="0.25">
      <c r="A199" s="28">
        <v>197</v>
      </c>
      <c r="B199" s="226" t="s">
        <v>17</v>
      </c>
      <c r="C199" s="139">
        <v>163232739.99999991</v>
      </c>
      <c r="D199" s="67">
        <v>36373810.000000015</v>
      </c>
      <c r="E199" s="67">
        <v>317537220.00000006</v>
      </c>
      <c r="F199" s="67">
        <v>375867580.00000006</v>
      </c>
      <c r="G199" s="140">
        <v>264025850.00000021</v>
      </c>
      <c r="H199" s="42">
        <f t="shared" si="7"/>
        <v>231407440.00000006</v>
      </c>
      <c r="I199" s="236">
        <f t="shared" si="6"/>
        <v>633992.98630137008</v>
      </c>
    </row>
    <row r="200" spans="1:9" s="27" customFormat="1" x14ac:dyDescent="0.25">
      <c r="A200" s="28">
        <v>198</v>
      </c>
      <c r="B200" s="226" t="s">
        <v>17</v>
      </c>
      <c r="C200" s="139">
        <v>1715065439.9999993</v>
      </c>
      <c r="D200" s="67">
        <v>2756451500.0000014</v>
      </c>
      <c r="E200" s="67">
        <v>98408200</v>
      </c>
      <c r="F200" s="67">
        <v>2663144000</v>
      </c>
      <c r="G200" s="140">
        <v>1779195000.0000007</v>
      </c>
      <c r="H200" s="42">
        <f t="shared" si="7"/>
        <v>1802452828.0000005</v>
      </c>
      <c r="I200" s="236">
        <f t="shared" si="6"/>
        <v>4938226.9260273986</v>
      </c>
    </row>
    <row r="201" spans="1:9" s="27" customFormat="1" x14ac:dyDescent="0.25">
      <c r="A201" s="28">
        <v>199</v>
      </c>
      <c r="B201" s="226" t="s">
        <v>17</v>
      </c>
      <c r="C201" s="139">
        <v>1924750300.0000005</v>
      </c>
      <c r="D201" s="67">
        <v>2289642300.0000005</v>
      </c>
      <c r="E201" s="67">
        <v>2250927799.9999995</v>
      </c>
      <c r="F201" s="67">
        <v>903910700.00000048</v>
      </c>
      <c r="G201" s="140">
        <v>1855769300.0000017</v>
      </c>
      <c r="H201" s="42">
        <f t="shared" si="7"/>
        <v>1845000080.0000005</v>
      </c>
      <c r="I201" s="236">
        <f t="shared" si="6"/>
        <v>5054794.7397260284</v>
      </c>
    </row>
    <row r="202" spans="1:9" s="27" customFormat="1" x14ac:dyDescent="0.25">
      <c r="A202" s="28">
        <v>200</v>
      </c>
      <c r="B202" s="226" t="s">
        <v>17</v>
      </c>
      <c r="C202" s="139">
        <v>1906631100.000001</v>
      </c>
      <c r="D202" s="67">
        <v>2213914450</v>
      </c>
      <c r="E202" s="67">
        <v>1853306730</v>
      </c>
      <c r="F202" s="67">
        <v>2139573589.9999995</v>
      </c>
      <c r="G202" s="140">
        <v>2053524000.0000012</v>
      </c>
      <c r="H202" s="42">
        <f t="shared" si="7"/>
        <v>2033389974.0000005</v>
      </c>
      <c r="I202" s="236">
        <f t="shared" si="6"/>
        <v>5570931.4356164392</v>
      </c>
    </row>
    <row r="203" spans="1:9" s="27" customFormat="1" x14ac:dyDescent="0.25">
      <c r="A203" s="28">
        <v>201</v>
      </c>
      <c r="B203" s="226" t="s">
        <v>17</v>
      </c>
      <c r="C203" s="139">
        <v>12329795500.000011</v>
      </c>
      <c r="D203" s="67">
        <v>11980402499.999996</v>
      </c>
      <c r="E203" s="67">
        <v>13002116599.999996</v>
      </c>
      <c r="F203" s="67">
        <v>11034628000.000011</v>
      </c>
      <c r="G203" s="140">
        <v>13132929699.999998</v>
      </c>
      <c r="H203" s="42">
        <f t="shared" si="7"/>
        <v>12295974460.000004</v>
      </c>
      <c r="I203" s="236">
        <f t="shared" si="6"/>
        <v>33687601.260273986</v>
      </c>
    </row>
    <row r="204" spans="1:9" s="27" customFormat="1" x14ac:dyDescent="0.25">
      <c r="A204" s="28">
        <v>202</v>
      </c>
      <c r="B204" s="226" t="s">
        <v>17</v>
      </c>
      <c r="C204" s="139">
        <v>3411100.0000000005</v>
      </c>
      <c r="D204" s="67">
        <v>4752000</v>
      </c>
      <c r="E204" s="67">
        <v>9810900.0000000019</v>
      </c>
      <c r="F204" s="67">
        <v>1825999.9999999995</v>
      </c>
      <c r="G204" s="140">
        <v>97900</v>
      </c>
      <c r="H204" s="42">
        <f t="shared" si="7"/>
        <v>3979580</v>
      </c>
      <c r="I204" s="236">
        <f t="shared" si="6"/>
        <v>10902.95890410959</v>
      </c>
    </row>
    <row r="205" spans="1:9" s="27" customFormat="1" x14ac:dyDescent="0.25">
      <c r="A205" s="28">
        <v>203</v>
      </c>
      <c r="B205" s="226" t="s">
        <v>17</v>
      </c>
      <c r="C205" s="139">
        <v>460474299.99999964</v>
      </c>
      <c r="D205" s="67">
        <v>452690590.00000036</v>
      </c>
      <c r="E205" s="67">
        <v>527490920.00000018</v>
      </c>
      <c r="F205" s="67">
        <v>547847519.99999988</v>
      </c>
      <c r="G205" s="140">
        <v>504925850.00000018</v>
      </c>
      <c r="H205" s="42">
        <f t="shared" si="7"/>
        <v>498685836</v>
      </c>
      <c r="I205" s="236">
        <f t="shared" si="6"/>
        <v>1366262.5643835617</v>
      </c>
    </row>
    <row r="206" spans="1:9" s="27" customFormat="1" x14ac:dyDescent="0.25">
      <c r="A206" s="28">
        <v>204</v>
      </c>
      <c r="B206" s="226" t="s">
        <v>18</v>
      </c>
      <c r="C206" s="139">
        <v>6169286639.9999981</v>
      </c>
      <c r="D206" s="67">
        <v>6135634450.000001</v>
      </c>
      <c r="E206" s="67">
        <v>6837491759.999999</v>
      </c>
      <c r="F206" s="67">
        <v>6618526199.9999981</v>
      </c>
      <c r="G206" s="140">
        <v>6562028000.000001</v>
      </c>
      <c r="H206" s="42">
        <f t="shared" si="7"/>
        <v>6464593410</v>
      </c>
      <c r="I206" s="236">
        <f t="shared" si="6"/>
        <v>17711214.82191781</v>
      </c>
    </row>
    <row r="207" spans="1:9" s="27" customFormat="1" x14ac:dyDescent="0.25">
      <c r="A207" s="28">
        <v>205</v>
      </c>
      <c r="B207" s="226" t="s">
        <v>19</v>
      </c>
      <c r="C207" s="139">
        <v>11028391110.000004</v>
      </c>
      <c r="D207" s="67">
        <v>11986758300.000013</v>
      </c>
      <c r="E207" s="67">
        <v>12184362299.99999</v>
      </c>
      <c r="F207" s="67">
        <v>11753095309.999994</v>
      </c>
      <c r="G207" s="140">
        <v>11984994999.999992</v>
      </c>
      <c r="H207" s="42">
        <f t="shared" si="7"/>
        <v>11787520403.999998</v>
      </c>
      <c r="I207" s="236">
        <f t="shared" si="6"/>
        <v>32294576.449315064</v>
      </c>
    </row>
    <row r="208" spans="1:9" s="27" customFormat="1" x14ac:dyDescent="0.25">
      <c r="A208" s="28">
        <v>206</v>
      </c>
      <c r="B208" s="226" t="s">
        <v>19</v>
      </c>
      <c r="C208" s="139">
        <v>4922299139.9999952</v>
      </c>
      <c r="D208" s="67">
        <v>5070075999.9999981</v>
      </c>
      <c r="E208" s="67">
        <v>5346194259.9999952</v>
      </c>
      <c r="F208" s="67">
        <v>5196924700.000001</v>
      </c>
      <c r="G208" s="140">
        <v>5215181399.999999</v>
      </c>
      <c r="H208" s="42">
        <f t="shared" si="7"/>
        <v>5150135099.9999981</v>
      </c>
      <c r="I208" s="236">
        <f t="shared" si="6"/>
        <v>14109959.178082187</v>
      </c>
    </row>
    <row r="209" spans="1:9" s="27" customFormat="1" x14ac:dyDescent="0.25">
      <c r="A209" s="28">
        <v>207</v>
      </c>
      <c r="B209" s="226" t="s">
        <v>19</v>
      </c>
      <c r="C209" s="139">
        <v>10582559240.000017</v>
      </c>
      <c r="D209" s="67">
        <v>13073506160.000004</v>
      </c>
      <c r="E209" s="67">
        <v>11746345270.000008</v>
      </c>
      <c r="F209" s="67">
        <v>9360661199.9999981</v>
      </c>
      <c r="G209" s="140">
        <v>7839155499.9999914</v>
      </c>
      <c r="H209" s="42">
        <f t="shared" si="7"/>
        <v>10520445474.000004</v>
      </c>
      <c r="I209" s="236">
        <f t="shared" si="6"/>
        <v>28823138.284931518</v>
      </c>
    </row>
    <row r="210" spans="1:9" s="27" customFormat="1" x14ac:dyDescent="0.25">
      <c r="A210" s="28">
        <v>208</v>
      </c>
      <c r="B210" s="226" t="s">
        <v>20</v>
      </c>
      <c r="C210" s="139">
        <v>0</v>
      </c>
      <c r="D210" s="67">
        <v>0</v>
      </c>
      <c r="E210" s="67">
        <v>0</v>
      </c>
      <c r="F210" s="67">
        <v>102904559.99999999</v>
      </c>
      <c r="G210" s="140">
        <v>26451235858.189983</v>
      </c>
      <c r="H210" s="179">
        <f>AVERAGE(F210:G210)</f>
        <v>13277070209.094992</v>
      </c>
      <c r="I210" s="236">
        <f t="shared" si="6"/>
        <v>36375534.819438331</v>
      </c>
    </row>
    <row r="211" spans="1:9" s="27" customFormat="1" x14ac:dyDescent="0.25">
      <c r="A211" s="28">
        <v>209</v>
      </c>
      <c r="B211" s="226" t="s">
        <v>20</v>
      </c>
      <c r="C211" s="139">
        <v>33000</v>
      </c>
      <c r="D211" s="67">
        <v>86466872406.089966</v>
      </c>
      <c r="E211" s="67">
        <v>56581667912.230988</v>
      </c>
      <c r="F211" s="67">
        <v>48457911584.698006</v>
      </c>
      <c r="G211" s="140">
        <v>35824619061.979034</v>
      </c>
      <c r="H211" s="42">
        <f t="shared" si="7"/>
        <v>45466220792.999596</v>
      </c>
      <c r="I211" s="236">
        <f t="shared" si="6"/>
        <v>124564988.4739715</v>
      </c>
    </row>
    <row r="212" spans="1:9" s="27" customFormat="1" x14ac:dyDescent="0.25">
      <c r="A212" s="28">
        <v>210</v>
      </c>
      <c r="B212" s="226" t="s">
        <v>20</v>
      </c>
      <c r="C212" s="139">
        <v>44611844200.000008</v>
      </c>
      <c r="D212" s="67">
        <v>34436667869.999977</v>
      </c>
      <c r="E212" s="67">
        <v>37135561759.999985</v>
      </c>
      <c r="F212" s="67">
        <v>44918711863.740013</v>
      </c>
      <c r="G212" s="140">
        <v>53501747601.389999</v>
      </c>
      <c r="H212" s="42">
        <f t="shared" si="7"/>
        <v>42920906659.026001</v>
      </c>
      <c r="I212" s="236">
        <f t="shared" si="6"/>
        <v>117591525.09322192</v>
      </c>
    </row>
    <row r="213" spans="1:9" s="27" customFormat="1" x14ac:dyDescent="0.25">
      <c r="A213" s="28">
        <v>211</v>
      </c>
      <c r="B213" s="226" t="s">
        <v>0</v>
      </c>
      <c r="C213" s="139">
        <v>3757490.0000000019</v>
      </c>
      <c r="D213" s="67">
        <v>0</v>
      </c>
      <c r="E213" s="67">
        <v>241340.00000000003</v>
      </c>
      <c r="F213" s="67">
        <v>0</v>
      </c>
      <c r="G213" s="140">
        <v>0</v>
      </c>
      <c r="H213" s="42">
        <f t="shared" si="7"/>
        <v>799766.00000000035</v>
      </c>
      <c r="I213" s="236">
        <f t="shared" si="6"/>
        <v>2191.1397260273984</v>
      </c>
    </row>
    <row r="214" spans="1:9" s="27" customFormat="1" x14ac:dyDescent="0.25">
      <c r="A214" s="28">
        <v>212</v>
      </c>
      <c r="B214" s="226" t="s">
        <v>0</v>
      </c>
      <c r="C214" s="139">
        <v>0</v>
      </c>
      <c r="D214" s="67">
        <v>0</v>
      </c>
      <c r="E214" s="67">
        <v>0</v>
      </c>
      <c r="F214" s="67">
        <v>0</v>
      </c>
      <c r="G214" s="140">
        <v>0</v>
      </c>
      <c r="H214" s="42">
        <f t="shared" si="7"/>
        <v>0</v>
      </c>
      <c r="I214" s="236">
        <f t="shared" si="6"/>
        <v>0</v>
      </c>
    </row>
    <row r="215" spans="1:9" s="27" customFormat="1" x14ac:dyDescent="0.25">
      <c r="A215" s="28">
        <v>213</v>
      </c>
      <c r="B215" s="226" t="s">
        <v>0</v>
      </c>
      <c r="C215" s="139">
        <v>0</v>
      </c>
      <c r="D215" s="67">
        <v>0</v>
      </c>
      <c r="E215" s="67">
        <v>0</v>
      </c>
      <c r="F215" s="67">
        <v>0</v>
      </c>
      <c r="G215" s="140">
        <v>0</v>
      </c>
      <c r="H215" s="42">
        <f t="shared" si="7"/>
        <v>0</v>
      </c>
      <c r="I215" s="236">
        <f t="shared" si="6"/>
        <v>0</v>
      </c>
    </row>
    <row r="216" spans="1:9" s="27" customFormat="1" x14ac:dyDescent="0.25">
      <c r="A216" s="28">
        <v>214</v>
      </c>
      <c r="B216" s="226" t="s">
        <v>0</v>
      </c>
      <c r="C216" s="139">
        <v>0</v>
      </c>
      <c r="D216" s="67">
        <v>0</v>
      </c>
      <c r="E216" s="67">
        <v>0</v>
      </c>
      <c r="F216" s="67">
        <v>0</v>
      </c>
      <c r="G216" s="140">
        <v>0</v>
      </c>
      <c r="H216" s="42">
        <f t="shared" si="7"/>
        <v>0</v>
      </c>
      <c r="I216" s="236">
        <f t="shared" si="6"/>
        <v>0</v>
      </c>
    </row>
    <row r="217" spans="1:9" s="27" customFormat="1" x14ac:dyDescent="0.25">
      <c r="A217" s="28">
        <v>215</v>
      </c>
      <c r="B217" s="226" t="s">
        <v>0</v>
      </c>
      <c r="C217" s="139">
        <v>3848693420.0000048</v>
      </c>
      <c r="D217" s="67">
        <v>3545192639.9999995</v>
      </c>
      <c r="E217" s="67">
        <v>3716210960.000001</v>
      </c>
      <c r="F217" s="67">
        <v>2288678590.0000005</v>
      </c>
      <c r="G217" s="140">
        <v>2923451300</v>
      </c>
      <c r="H217" s="42">
        <f t="shared" si="7"/>
        <v>3264445382.000001</v>
      </c>
      <c r="I217" s="236">
        <f t="shared" si="6"/>
        <v>8943685.9780821949</v>
      </c>
    </row>
    <row r="218" spans="1:9" s="27" customFormat="1" x14ac:dyDescent="0.25">
      <c r="A218" s="28">
        <v>216</v>
      </c>
      <c r="B218" s="226" t="s">
        <v>0</v>
      </c>
      <c r="C218" s="139">
        <v>0</v>
      </c>
      <c r="D218" s="67">
        <v>0</v>
      </c>
      <c r="E218" s="67">
        <v>0</v>
      </c>
      <c r="F218" s="67">
        <v>0</v>
      </c>
      <c r="G218" s="140">
        <v>0</v>
      </c>
      <c r="H218" s="42">
        <f t="shared" si="7"/>
        <v>0</v>
      </c>
      <c r="I218" s="236">
        <f t="shared" si="6"/>
        <v>0</v>
      </c>
    </row>
    <row r="219" spans="1:9" s="27" customFormat="1" x14ac:dyDescent="0.25">
      <c r="A219" s="28">
        <v>217</v>
      </c>
      <c r="B219" s="226" t="s">
        <v>0</v>
      </c>
      <c r="C219" s="139">
        <v>0</v>
      </c>
      <c r="D219" s="67">
        <v>0</v>
      </c>
      <c r="E219" s="67">
        <v>0</v>
      </c>
      <c r="F219" s="67">
        <v>0</v>
      </c>
      <c r="G219" s="140">
        <v>0</v>
      </c>
      <c r="H219" s="42">
        <f t="shared" si="7"/>
        <v>0</v>
      </c>
      <c r="I219" s="236">
        <f t="shared" si="6"/>
        <v>0</v>
      </c>
    </row>
    <row r="220" spans="1:9" s="27" customFormat="1" x14ac:dyDescent="0.25">
      <c r="A220" s="28">
        <v>218</v>
      </c>
      <c r="B220" s="226" t="s">
        <v>0</v>
      </c>
      <c r="C220" s="139">
        <v>0</v>
      </c>
      <c r="D220" s="67">
        <v>0</v>
      </c>
      <c r="E220" s="67">
        <v>0</v>
      </c>
      <c r="F220" s="67">
        <v>0</v>
      </c>
      <c r="G220" s="140">
        <v>0</v>
      </c>
      <c r="H220" s="42">
        <f t="shared" si="7"/>
        <v>0</v>
      </c>
      <c r="I220" s="236">
        <f t="shared" si="6"/>
        <v>0</v>
      </c>
    </row>
    <row r="221" spans="1:9" s="27" customFormat="1" x14ac:dyDescent="0.25">
      <c r="A221" s="28">
        <v>219</v>
      </c>
      <c r="B221" s="226" t="s">
        <v>0</v>
      </c>
      <c r="C221" s="139">
        <v>8637346739.9999981</v>
      </c>
      <c r="D221" s="67">
        <v>10012200220.000002</v>
      </c>
      <c r="E221" s="67">
        <v>9377731879.9999905</v>
      </c>
      <c r="F221" s="67">
        <v>8969960559.9999962</v>
      </c>
      <c r="G221" s="140">
        <v>7332182990</v>
      </c>
      <c r="H221" s="42">
        <f t="shared" si="7"/>
        <v>8865884477.9999962</v>
      </c>
      <c r="I221" s="236">
        <f t="shared" si="6"/>
        <v>24290094.460273962</v>
      </c>
    </row>
    <row r="222" spans="1:9" s="27" customFormat="1" x14ac:dyDescent="0.25">
      <c r="A222" s="28">
        <v>220</v>
      </c>
      <c r="B222" s="226" t="s">
        <v>0</v>
      </c>
      <c r="C222" s="139">
        <v>0</v>
      </c>
      <c r="D222" s="67">
        <v>0</v>
      </c>
      <c r="E222" s="67">
        <v>0</v>
      </c>
      <c r="F222" s="67">
        <v>0</v>
      </c>
      <c r="G222" s="140">
        <v>0</v>
      </c>
      <c r="H222" s="42">
        <f t="shared" si="7"/>
        <v>0</v>
      </c>
      <c r="I222" s="236">
        <f t="shared" si="6"/>
        <v>0</v>
      </c>
    </row>
    <row r="223" spans="1:9" s="27" customFormat="1" x14ac:dyDescent="0.25">
      <c r="A223" s="28">
        <v>221</v>
      </c>
      <c r="B223" s="226" t="s">
        <v>0</v>
      </c>
      <c r="C223" s="139">
        <v>1150828910</v>
      </c>
      <c r="D223" s="67">
        <v>1011265200.0000001</v>
      </c>
      <c r="E223" s="67">
        <v>1097517630</v>
      </c>
      <c r="F223" s="67">
        <v>934976570.00000095</v>
      </c>
      <c r="G223" s="140">
        <v>800239770</v>
      </c>
      <c r="H223" s="42">
        <f t="shared" si="7"/>
        <v>998965616.00000024</v>
      </c>
      <c r="I223" s="236">
        <f t="shared" si="6"/>
        <v>2736892.0986301377</v>
      </c>
    </row>
    <row r="224" spans="1:9" s="27" customFormat="1" x14ac:dyDescent="0.25">
      <c r="A224" s="28">
        <v>222</v>
      </c>
      <c r="B224" s="226" t="s">
        <v>0</v>
      </c>
      <c r="C224" s="139">
        <v>1557195090.0000002</v>
      </c>
      <c r="D224" s="67">
        <v>1592116240</v>
      </c>
      <c r="E224" s="67">
        <v>1674683999.9999995</v>
      </c>
      <c r="F224" s="67">
        <v>2196364389.999999</v>
      </c>
      <c r="G224" s="140">
        <v>2515500570.0000005</v>
      </c>
      <c r="H224" s="42">
        <f t="shared" si="7"/>
        <v>1907172058</v>
      </c>
      <c r="I224" s="236">
        <f t="shared" si="6"/>
        <v>5225128.9260273976</v>
      </c>
    </row>
    <row r="225" spans="1:11" s="27" customFormat="1" x14ac:dyDescent="0.25">
      <c r="A225" s="28">
        <v>223</v>
      </c>
      <c r="B225" s="226" t="s">
        <v>0</v>
      </c>
      <c r="C225" s="139">
        <v>2382701749.9999995</v>
      </c>
      <c r="D225" s="67">
        <v>1394272000.0000005</v>
      </c>
      <c r="E225" s="67">
        <v>250028570.00000003</v>
      </c>
      <c r="F225" s="67">
        <v>213443779.99999994</v>
      </c>
      <c r="G225" s="140">
        <v>41826069.999999993</v>
      </c>
      <c r="H225" s="42">
        <f t="shared" si="7"/>
        <v>856454434</v>
      </c>
      <c r="I225" s="236">
        <f t="shared" si="6"/>
        <v>2346450.5041095889</v>
      </c>
    </row>
    <row r="226" spans="1:11" s="27" customFormat="1" x14ac:dyDescent="0.25">
      <c r="A226" s="28">
        <v>224</v>
      </c>
      <c r="B226" s="226" t="s">
        <v>0</v>
      </c>
      <c r="C226" s="139">
        <v>10309951299.999996</v>
      </c>
      <c r="D226" s="67">
        <v>12735718489.999996</v>
      </c>
      <c r="E226" s="67">
        <v>15231596490.000002</v>
      </c>
      <c r="F226" s="67">
        <v>11617894639.99999</v>
      </c>
      <c r="G226" s="140">
        <v>11400693700</v>
      </c>
      <c r="H226" s="42">
        <f t="shared" si="7"/>
        <v>12259170923.999996</v>
      </c>
      <c r="I226" s="236">
        <f t="shared" si="6"/>
        <v>33586769.654794507</v>
      </c>
    </row>
    <row r="227" spans="1:11" s="27" customFormat="1" x14ac:dyDescent="0.25">
      <c r="A227" s="28">
        <v>225</v>
      </c>
      <c r="B227" s="226" t="s">
        <v>0</v>
      </c>
      <c r="C227" s="139">
        <v>770032339.99999964</v>
      </c>
      <c r="D227" s="67">
        <v>3661173560.0000019</v>
      </c>
      <c r="E227" s="67">
        <v>4732781790</v>
      </c>
      <c r="F227" s="67">
        <v>3751263670</v>
      </c>
      <c r="G227" s="140">
        <v>2584272350</v>
      </c>
      <c r="H227" s="42">
        <f t="shared" si="7"/>
        <v>3099904742.0000005</v>
      </c>
      <c r="I227" s="236">
        <f t="shared" si="6"/>
        <v>8492889.7041095905</v>
      </c>
    </row>
    <row r="228" spans="1:11" s="27" customFormat="1" x14ac:dyDescent="0.25">
      <c r="A228" s="28">
        <v>226</v>
      </c>
      <c r="B228" s="226" t="s">
        <v>0</v>
      </c>
      <c r="C228" s="139">
        <v>0</v>
      </c>
      <c r="D228" s="67">
        <v>0</v>
      </c>
      <c r="E228" s="67">
        <v>0</v>
      </c>
      <c r="F228" s="67">
        <v>0</v>
      </c>
      <c r="G228" s="140">
        <v>0</v>
      </c>
      <c r="H228" s="42">
        <f t="shared" si="7"/>
        <v>0</v>
      </c>
      <c r="I228" s="236">
        <f t="shared" si="6"/>
        <v>0</v>
      </c>
    </row>
    <row r="229" spans="1:11" s="27" customFormat="1" x14ac:dyDescent="0.25">
      <c r="A229" s="28">
        <v>227</v>
      </c>
      <c r="B229" s="226" t="s">
        <v>0</v>
      </c>
      <c r="C229" s="139">
        <v>0</v>
      </c>
      <c r="D229" s="67">
        <v>0</v>
      </c>
      <c r="E229" s="67">
        <v>0</v>
      </c>
      <c r="F229" s="67">
        <v>0</v>
      </c>
      <c r="G229" s="140">
        <v>0</v>
      </c>
      <c r="H229" s="42">
        <f t="shared" si="7"/>
        <v>0</v>
      </c>
      <c r="I229" s="236">
        <f t="shared" si="6"/>
        <v>0</v>
      </c>
    </row>
    <row r="230" spans="1:11" s="27" customFormat="1" x14ac:dyDescent="0.25">
      <c r="A230" s="28">
        <v>228</v>
      </c>
      <c r="B230" s="226" t="s">
        <v>0</v>
      </c>
      <c r="C230" s="139">
        <v>4799524510.000001</v>
      </c>
      <c r="D230" s="67">
        <v>6137068410</v>
      </c>
      <c r="E230" s="67">
        <v>11075482000</v>
      </c>
      <c r="F230" s="67">
        <v>10798391560</v>
      </c>
      <c r="G230" s="140">
        <v>10636285110</v>
      </c>
      <c r="H230" s="42">
        <f t="shared" si="7"/>
        <v>8689350318</v>
      </c>
      <c r="I230" s="236">
        <f t="shared" si="6"/>
        <v>23806439.227397259</v>
      </c>
    </row>
    <row r="231" spans="1:11" s="27" customFormat="1" ht="15.75" thickBot="1" x14ac:dyDescent="0.3">
      <c r="A231" s="31">
        <v>229</v>
      </c>
      <c r="B231" s="228" t="s">
        <v>0</v>
      </c>
      <c r="C231" s="141">
        <v>12099462539.999998</v>
      </c>
      <c r="D231" s="142">
        <v>0</v>
      </c>
      <c r="E231" s="142">
        <v>10379599.999999996</v>
      </c>
      <c r="F231" s="142">
        <v>2075700.0000000002</v>
      </c>
      <c r="G231" s="143">
        <v>2318689.9999999995</v>
      </c>
      <c r="H231" s="43">
        <f t="shared" si="7"/>
        <v>2422847305.9999995</v>
      </c>
      <c r="I231" s="237">
        <f t="shared" si="6"/>
        <v>6637937.8246575333</v>
      </c>
    </row>
    <row r="233" spans="1:11" x14ac:dyDescent="0.25">
      <c r="C233" s="16">
        <f>SUM(C3:C231)</f>
        <v>844492430146.16724</v>
      </c>
      <c r="D233" s="16">
        <f t="shared" ref="D233:H233" si="8">SUM(D3:D231)</f>
        <v>960703168812.08997</v>
      </c>
      <c r="E233" s="16">
        <f t="shared" si="8"/>
        <v>955472629228.69995</v>
      </c>
      <c r="F233" s="16">
        <f t="shared" si="8"/>
        <v>913334909362.39185</v>
      </c>
      <c r="G233" s="16">
        <f t="shared" si="8"/>
        <v>904789797528.82605</v>
      </c>
      <c r="H233" s="16">
        <f t="shared" si="8"/>
        <v>924434403181.51355</v>
      </c>
      <c r="I233" s="16"/>
    </row>
    <row r="234" spans="1:11" ht="15.75" thickBot="1" x14ac:dyDescent="0.3"/>
    <row r="235" spans="1:11" ht="15.75" thickBot="1" x14ac:dyDescent="0.3">
      <c r="A235" s="334" t="s">
        <v>6</v>
      </c>
      <c r="B235" s="334" t="s">
        <v>6</v>
      </c>
      <c r="C235" s="338" t="s">
        <v>33</v>
      </c>
      <c r="D235" s="339"/>
      <c r="E235" s="339"/>
      <c r="F235" s="339"/>
      <c r="G235" s="341"/>
      <c r="H235" s="332" t="s">
        <v>26</v>
      </c>
      <c r="I235" s="333"/>
    </row>
    <row r="236" spans="1:11" ht="15.75" thickBot="1" x14ac:dyDescent="0.3">
      <c r="A236" s="335"/>
      <c r="B236" s="335"/>
      <c r="C236" s="34" t="s">
        <v>29</v>
      </c>
      <c r="D236" s="15" t="s">
        <v>28</v>
      </c>
      <c r="E236" s="15" t="s">
        <v>27</v>
      </c>
      <c r="F236" s="6" t="s">
        <v>30</v>
      </c>
      <c r="G236" s="45" t="s">
        <v>31</v>
      </c>
      <c r="H236" s="138" t="s">
        <v>32</v>
      </c>
      <c r="I236" s="222" t="s">
        <v>36</v>
      </c>
    </row>
    <row r="237" spans="1:11" x14ac:dyDescent="0.25">
      <c r="A237" s="12" t="s">
        <v>24</v>
      </c>
      <c r="B237" s="12" t="s">
        <v>24</v>
      </c>
      <c r="C237" s="35">
        <f t="shared" ref="C237:G237" si="9">SUM(C3+C5+C6+C11+C12+C13+C14+C15+C16+C18+C19+C20+C21+C22+C23+C24+C25+C26+C29+C30+C32+C34+C35+C36+C37+C38+C39+C41+C43+C44+C45+C46+C49+C51+C54+C55+C57+C58+C59+C60+C61+C66+C67+C68+C70+C72+C73+C74+C75+C81+C82+C83+C84+C85+C65+C71)</f>
        <v>224058167076.37006</v>
      </c>
      <c r="D237" s="19">
        <f t="shared" si="9"/>
        <v>245986127376</v>
      </c>
      <c r="E237" s="23">
        <f t="shared" si="9"/>
        <v>238584265370</v>
      </c>
      <c r="F237" s="19">
        <f t="shared" si="9"/>
        <v>236126902659.99994</v>
      </c>
      <c r="G237" s="46">
        <f t="shared" si="9"/>
        <v>203128970330.00003</v>
      </c>
      <c r="H237" s="35">
        <f t="shared" ref="H237" si="10">SUM(H3+H5+H6+H11+H12+H13+H14+H15+H16+H18+H19+H20+H21+H22+H23+H24+H25+H26+H29+H30+H32+H34+H35+H36+H37+H38+H39+H41+H43+H44+H45+H46+H49+H51+H54+H55+H57+H58+H59+H60+H61+H66+H67+H68+H70+H72+H73+H74+H75+H81+H82+H83+H84+H85+H65+H71)</f>
        <v>229625144075.80731</v>
      </c>
      <c r="I237" s="46">
        <f t="shared" ref="I237" si="11">SUM(I3+I5+I6+I11+I12+I13+I14+I15+I16+I18+I19+I20+I21+I22+I23+I24+I25+I26+I29+I30+I32+I34+I35+I36+I37+I38+I39+I41+I43+I44+I45+I46+I49+I51+I54+I55+I57+I58+I59+I60+I61+I66+I67+I68+I70+I72+I73+I74+I75+I81+I82+I83+I84+I85)</f>
        <v>580819144.68312097</v>
      </c>
    </row>
    <row r="238" spans="1:11" x14ac:dyDescent="0.25">
      <c r="A238" s="39" t="s">
        <v>25</v>
      </c>
      <c r="B238" s="39" t="s">
        <v>25</v>
      </c>
      <c r="C238" s="36">
        <f t="shared" ref="C238:G238" si="12">SUM(C4+C7+C8+C10+C17+C27+C28+C31+C33+C40+C42+C47+C48+C50+C52+C53+C56+C62+C63+C64+C69+C76+C77+C78+C79+C80+C9)</f>
        <v>20532929720.522995</v>
      </c>
      <c r="D238" s="20">
        <f t="shared" si="12"/>
        <v>23162712594.999992</v>
      </c>
      <c r="E238" s="41">
        <f t="shared" si="12"/>
        <v>21452781625</v>
      </c>
      <c r="F238" s="20">
        <f t="shared" si="12"/>
        <v>21586654243.000004</v>
      </c>
      <c r="G238" s="47">
        <f t="shared" si="12"/>
        <v>23838495660.73801</v>
      </c>
      <c r="H238" s="36">
        <f t="shared" ref="H238" si="13">SUM(H4+H7+H8+H10+H17+H27+H28+H31+H33+H40+H42+H47+H48+H50+H52+H53+H56+H62+H63+H64+H69+H76+H77+H78+H79+H80+H9)</f>
        <v>22776031295.940273</v>
      </c>
      <c r="I238" s="50">
        <f t="shared" ref="I238" si="14">SUM(I4+I7+I8+I9+I10+I17+I27+I28+I31+I33+I40+I42+I47+I48+I50+I52+I53+I56+I62+I63+I64+I65+I69+I71+I76+I77+I78+I79+I80)</f>
        <v>110690924.82851633</v>
      </c>
      <c r="K238" s="1" t="s">
        <v>1</v>
      </c>
    </row>
    <row r="239" spans="1:11" x14ac:dyDescent="0.25">
      <c r="A239" s="3" t="s">
        <v>21</v>
      </c>
      <c r="B239" s="3" t="s">
        <v>21</v>
      </c>
      <c r="C239" s="36">
        <f t="shared" ref="C239:H239" si="15">SUM(C86:C209)</f>
        <v>509729962059.27399</v>
      </c>
      <c r="D239" s="20">
        <f t="shared" si="15"/>
        <v>530561781805.00006</v>
      </c>
      <c r="E239" s="16">
        <f t="shared" si="15"/>
        <v>554551698301.46899</v>
      </c>
      <c r="F239" s="20">
        <f t="shared" si="15"/>
        <v>521368774990.95398</v>
      </c>
      <c r="G239" s="47">
        <f t="shared" si="15"/>
        <v>523807958466.52899</v>
      </c>
      <c r="H239" s="36">
        <f t="shared" si="15"/>
        <v>528004035124.64532</v>
      </c>
      <c r="I239" s="47">
        <f t="shared" ref="I239" si="16">SUM(I86:I209)</f>
        <v>1446586397.6017673</v>
      </c>
    </row>
    <row r="240" spans="1:11" x14ac:dyDescent="0.25">
      <c r="A240" s="3" t="s">
        <v>20</v>
      </c>
      <c r="B240" s="3" t="s">
        <v>20</v>
      </c>
      <c r="C240" s="36">
        <f t="shared" ref="C240:H240" si="17">SUM(C210:C212)</f>
        <v>44611877200.000008</v>
      </c>
      <c r="D240" s="20">
        <f t="shared" si="17"/>
        <v>120903540276.08994</v>
      </c>
      <c r="E240" s="16">
        <f t="shared" si="17"/>
        <v>93717229672.230972</v>
      </c>
      <c r="F240" s="20">
        <f t="shared" si="17"/>
        <v>93479528008.438019</v>
      </c>
      <c r="G240" s="47">
        <f t="shared" si="17"/>
        <v>115777602521.55902</v>
      </c>
      <c r="H240" s="36">
        <f t="shared" si="17"/>
        <v>101664197661.12059</v>
      </c>
      <c r="I240" s="47">
        <f t="shared" ref="I240" si="18">SUM(I210:I212)</f>
        <v>278532048.38663173</v>
      </c>
    </row>
    <row r="241" spans="1:9" ht="15.75" thickBot="1" x14ac:dyDescent="0.3">
      <c r="A241" s="4" t="s">
        <v>0</v>
      </c>
      <c r="B241" s="4" t="s">
        <v>0</v>
      </c>
      <c r="C241" s="37">
        <f t="shared" ref="C241:H241" si="19">SUM(C213:C231)</f>
        <v>45559494090</v>
      </c>
      <c r="D241" s="21">
        <f t="shared" si="19"/>
        <v>40089006760</v>
      </c>
      <c r="E241" s="17">
        <f t="shared" si="19"/>
        <v>47166654259.999992</v>
      </c>
      <c r="F241" s="21">
        <f t="shared" si="19"/>
        <v>40773049459.999985</v>
      </c>
      <c r="G241" s="48">
        <f t="shared" si="19"/>
        <v>38236770550</v>
      </c>
      <c r="H241" s="37">
        <f t="shared" si="19"/>
        <v>42364995023.999992</v>
      </c>
      <c r="I241" s="48">
        <f t="shared" ref="I241" si="20">SUM(I213:I231)</f>
        <v>116068479.5178082</v>
      </c>
    </row>
    <row r="242" spans="1:9" ht="15.75" thickBot="1" x14ac:dyDescent="0.3">
      <c r="F242" s="18"/>
      <c r="H242" s="18"/>
      <c r="I242" s="18"/>
    </row>
    <row r="243" spans="1:9" ht="15.75" thickBot="1" x14ac:dyDescent="0.3">
      <c r="A243" s="2" t="s">
        <v>4</v>
      </c>
      <c r="B243" s="2" t="s">
        <v>4</v>
      </c>
      <c r="C243" s="38">
        <f t="shared" ref="C243:H243" si="21">SUM(C237:C241)</f>
        <v>844492430146.16699</v>
      </c>
      <c r="D243" s="22">
        <f t="shared" si="21"/>
        <v>960703168812.08997</v>
      </c>
      <c r="E243" s="24">
        <f t="shared" si="21"/>
        <v>955472629228.69995</v>
      </c>
      <c r="F243" s="22">
        <f t="shared" si="21"/>
        <v>913334909362.39185</v>
      </c>
      <c r="G243" s="49">
        <f t="shared" si="21"/>
        <v>904789797528.82617</v>
      </c>
      <c r="H243" s="38">
        <f t="shared" si="21"/>
        <v>924434403181.51355</v>
      </c>
      <c r="I243" s="49">
        <f t="shared" ref="I243" si="22">SUM(I237:I241)</f>
        <v>2532696995.0178442</v>
      </c>
    </row>
    <row r="246" spans="1:9" x14ac:dyDescent="0.25">
      <c r="F246" s="1" t="s">
        <v>1</v>
      </c>
      <c r="G246" s="238"/>
    </row>
    <row r="247" spans="1:9" x14ac:dyDescent="0.25">
      <c r="G247" s="238"/>
    </row>
    <row r="248" spans="1:9" x14ac:dyDescent="0.25">
      <c r="G248" s="238"/>
    </row>
    <row r="249" spans="1:9" x14ac:dyDescent="0.25">
      <c r="G249" s="238"/>
    </row>
  </sheetData>
  <mergeCells count="9">
    <mergeCell ref="K1:M1"/>
    <mergeCell ref="H1:I1"/>
    <mergeCell ref="H235:I235"/>
    <mergeCell ref="A1:A2"/>
    <mergeCell ref="B1:B2"/>
    <mergeCell ref="C1:G1"/>
    <mergeCell ref="A235:A236"/>
    <mergeCell ref="B235:B236"/>
    <mergeCell ref="C235:G235"/>
  </mergeCells>
  <pageMargins left="0.7" right="0.7" top="0.75" bottom="0.75" header="0.3" footer="0.3"/>
  <pageSetup paperSize="9" orientation="portrait" horizontalDpi="90" verticalDpi="90" r:id="rId1"/>
  <ignoredErrors>
    <ignoredError sqref="F240:G241 C240:E241 C239:G239" formulaRange="1"/>
    <ignoredError sqref="H3:H22 I237 I240:I243 H240:H243 H211:H236 H24:H53 H55:H75 H77 H81:H209" evalError="1"/>
    <ignoredError sqref="I238:I239" evalError="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62BD7-48AB-495C-A0BC-30FA29767C64}">
  <dimension ref="A1:I19"/>
  <sheetViews>
    <sheetView workbookViewId="0">
      <pane xSplit="1" topLeftCell="B1" activePane="topRight" state="frozen"/>
      <selection pane="topRight" activeCell="D19" sqref="D19"/>
    </sheetView>
  </sheetViews>
  <sheetFormatPr defaultColWidth="8.7109375" defaultRowHeight="15" x14ac:dyDescent="0.25"/>
  <cols>
    <col min="1" max="1" width="25.5703125" style="1" customWidth="1"/>
    <col min="2" max="2" width="15.5703125" style="1" customWidth="1"/>
    <col min="3" max="3" width="3.5703125" style="1" customWidth="1"/>
    <col min="4" max="5" width="15.5703125" style="1" customWidth="1"/>
    <col min="6" max="16384" width="8.7109375" style="1"/>
  </cols>
  <sheetData>
    <row r="1" spans="1:5" ht="30" x14ac:dyDescent="0.25">
      <c r="A1" s="336" t="s">
        <v>6</v>
      </c>
      <c r="B1" s="229" t="s">
        <v>85</v>
      </c>
      <c r="D1" s="232" t="s">
        <v>79</v>
      </c>
    </row>
    <row r="2" spans="1:5" ht="15.75" thickBot="1" x14ac:dyDescent="0.3">
      <c r="A2" s="337"/>
      <c r="B2" s="230" t="s">
        <v>32</v>
      </c>
    </row>
    <row r="3" spans="1:5" ht="15.75" thickBot="1" x14ac:dyDescent="0.3"/>
    <row r="4" spans="1:5" ht="30" x14ac:dyDescent="0.25">
      <c r="A4" s="334" t="s">
        <v>6</v>
      </c>
      <c r="B4" s="229" t="s">
        <v>85</v>
      </c>
      <c r="D4" s="342" t="s">
        <v>34</v>
      </c>
      <c r="E4" s="343"/>
    </row>
    <row r="5" spans="1:5" ht="30.75" thickBot="1" x14ac:dyDescent="0.3">
      <c r="A5" s="335"/>
      <c r="B5" s="230" t="s">
        <v>32</v>
      </c>
      <c r="D5" s="52" t="s">
        <v>47</v>
      </c>
      <c r="E5" s="64" t="s">
        <v>32</v>
      </c>
    </row>
    <row r="6" spans="1:5" x14ac:dyDescent="0.25">
      <c r="A6" s="110" t="s">
        <v>24</v>
      </c>
      <c r="B6" s="87">
        <f>'1. Exit Historic Flows'!H237/1000000</f>
        <v>229625.1440758073</v>
      </c>
      <c r="D6" s="65">
        <v>167609.86736899999</v>
      </c>
      <c r="E6" s="71">
        <f>$D$6/B6</f>
        <v>0.729928196860123</v>
      </c>
    </row>
    <row r="7" spans="1:5" x14ac:dyDescent="0.25">
      <c r="A7" s="111" t="s">
        <v>25</v>
      </c>
      <c r="B7" s="88">
        <f>'1. Exit Historic Flows'!H238/1000000</f>
        <v>22776.031295940273</v>
      </c>
      <c r="D7" s="66">
        <v>23270.300840200001</v>
      </c>
      <c r="E7" s="53">
        <f>$D$7/B7</f>
        <v>1.0217013024717714</v>
      </c>
    </row>
    <row r="8" spans="1:5" x14ac:dyDescent="0.25">
      <c r="A8" s="112" t="s">
        <v>21</v>
      </c>
      <c r="B8" s="88">
        <f>'1. Exit Historic Flows'!H239/1000000</f>
        <v>528004.03512464534</v>
      </c>
      <c r="D8" s="66">
        <v>541721.06864900002</v>
      </c>
      <c r="E8" s="53">
        <f>$D$8/B8</f>
        <v>1.0259790316206894</v>
      </c>
    </row>
    <row r="9" spans="1:5" x14ac:dyDescent="0.25">
      <c r="A9" s="112" t="s">
        <v>20</v>
      </c>
      <c r="B9" s="88">
        <f>'1. Exit Historic Flows'!H240/1000000</f>
        <v>101664.19766112059</v>
      </c>
      <c r="D9" s="66">
        <v>132598.12846226001</v>
      </c>
      <c r="E9" s="53">
        <f>$D$9/B9</f>
        <v>1.3042755612379113</v>
      </c>
    </row>
    <row r="10" spans="1:5" ht="15.75" thickBot="1" x14ac:dyDescent="0.3">
      <c r="A10" s="113" t="s">
        <v>0</v>
      </c>
      <c r="B10" s="89">
        <f>'1. Exit Historic Flows'!H241/1000000</f>
        <v>42364.995023999989</v>
      </c>
      <c r="D10" s="68">
        <v>0</v>
      </c>
      <c r="E10" s="242">
        <v>1</v>
      </c>
    </row>
    <row r="11" spans="1:5" ht="15.75" thickBot="1" x14ac:dyDescent="0.3">
      <c r="B11" s="18">
        <f>'1. Exit Historic Flows'!H242/1000000</f>
        <v>0</v>
      </c>
      <c r="D11" s="18"/>
      <c r="E11" s="74"/>
    </row>
    <row r="12" spans="1:5" ht="15.75" thickBot="1" x14ac:dyDescent="0.3">
      <c r="A12" s="2" t="s">
        <v>86</v>
      </c>
      <c r="B12" s="90">
        <f>SUM(B6:B9)</f>
        <v>882069.40815751348</v>
      </c>
      <c r="D12" s="69">
        <f t="shared" ref="D12" si="0">SUM(D6:D10)</f>
        <v>865199.36532046006</v>
      </c>
      <c r="E12" s="76">
        <f>$D$12/B12</f>
        <v>0.98087447237027303</v>
      </c>
    </row>
    <row r="15" spans="1:5" x14ac:dyDescent="0.25">
      <c r="D15" s="1" t="s">
        <v>1</v>
      </c>
    </row>
    <row r="19" spans="9:9" x14ac:dyDescent="0.25">
      <c r="I19" s="1" t="s">
        <v>1</v>
      </c>
    </row>
  </sheetData>
  <mergeCells count="3">
    <mergeCell ref="D4:E4"/>
    <mergeCell ref="A1:A2"/>
    <mergeCell ref="A4:A5"/>
  </mergeCells>
  <pageMargins left="0.7" right="0.7" top="0.75" bottom="0.75" header="0.3" footer="0.3"/>
  <pageSetup paperSize="9" orientation="portrait" horizontalDpi="90" verticalDpi="90" r:id="rId1"/>
  <ignoredErrors>
    <ignoredError sqref="E6 E11 E7:E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4D39E-683F-4E94-AB3B-E6523ABC2095}">
  <dimension ref="A1:AA250"/>
  <sheetViews>
    <sheetView workbookViewId="0">
      <pane xSplit="2" ySplit="2" topLeftCell="S239" activePane="bottomRight" state="frozen"/>
      <selection pane="topRight" activeCell="D1" sqref="D1"/>
      <selection pane="bottomLeft" activeCell="A3" sqref="A3"/>
      <selection pane="bottomRight" activeCell="X250" sqref="X250"/>
    </sheetView>
  </sheetViews>
  <sheetFormatPr defaultColWidth="8.7109375" defaultRowHeight="15" x14ac:dyDescent="0.25"/>
  <cols>
    <col min="1" max="2" width="25.5703125" style="1" customWidth="1"/>
    <col min="3" max="20" width="15.5703125" style="18" customWidth="1"/>
    <col min="21" max="21" width="15.5703125" style="1" customWidth="1"/>
    <col min="22" max="23" width="15.5703125" style="18" customWidth="1"/>
    <col min="24" max="24" width="16.42578125" style="1" customWidth="1"/>
    <col min="25" max="25" width="36.28515625" style="1" customWidth="1"/>
    <col min="26" max="26" width="15.7109375" style="1" bestFit="1" customWidth="1"/>
    <col min="27" max="27" width="17" style="1" bestFit="1" customWidth="1"/>
    <col min="28" max="16384" width="8.7109375" style="1"/>
  </cols>
  <sheetData>
    <row r="1" spans="1:27" ht="60" x14ac:dyDescent="0.25">
      <c r="A1" s="334" t="s">
        <v>5</v>
      </c>
      <c r="B1" s="336" t="s">
        <v>6</v>
      </c>
      <c r="C1" s="338">
        <v>44105</v>
      </c>
      <c r="D1" s="339"/>
      <c r="E1" s="339"/>
      <c r="F1" s="338">
        <v>44136</v>
      </c>
      <c r="G1" s="339"/>
      <c r="H1" s="339"/>
      <c r="I1" s="338">
        <v>44166</v>
      </c>
      <c r="J1" s="339"/>
      <c r="K1" s="339"/>
      <c r="L1" s="338">
        <v>44197</v>
      </c>
      <c r="M1" s="339"/>
      <c r="N1" s="339"/>
      <c r="O1" s="338">
        <v>44228</v>
      </c>
      <c r="P1" s="339"/>
      <c r="Q1" s="339"/>
      <c r="R1" s="338">
        <v>44256</v>
      </c>
      <c r="S1" s="339"/>
      <c r="T1" s="339"/>
      <c r="U1" s="346" t="s">
        <v>4</v>
      </c>
      <c r="V1" s="347"/>
      <c r="W1" s="347"/>
      <c r="X1" s="348"/>
      <c r="Y1" s="232" t="s">
        <v>76</v>
      </c>
    </row>
    <row r="2" spans="1:27" ht="15.75" thickBot="1" x14ac:dyDescent="0.3">
      <c r="A2" s="335"/>
      <c r="B2" s="337"/>
      <c r="C2" s="34" t="s">
        <v>2</v>
      </c>
      <c r="D2" s="15" t="s">
        <v>3</v>
      </c>
      <c r="E2" s="15" t="s">
        <v>37</v>
      </c>
      <c r="F2" s="34" t="s">
        <v>2</v>
      </c>
      <c r="G2" s="15" t="s">
        <v>3</v>
      </c>
      <c r="H2" s="15" t="s">
        <v>37</v>
      </c>
      <c r="I2" s="34" t="s">
        <v>2</v>
      </c>
      <c r="J2" s="15" t="s">
        <v>3</v>
      </c>
      <c r="K2" s="15" t="s">
        <v>37</v>
      </c>
      <c r="L2" s="34" t="s">
        <v>2</v>
      </c>
      <c r="M2" s="15" t="s">
        <v>3</v>
      </c>
      <c r="N2" s="15" t="s">
        <v>37</v>
      </c>
      <c r="O2" s="34" t="s">
        <v>2</v>
      </c>
      <c r="P2" s="15" t="s">
        <v>3</v>
      </c>
      <c r="Q2" s="15" t="s">
        <v>37</v>
      </c>
      <c r="R2" s="34" t="s">
        <v>2</v>
      </c>
      <c r="S2" s="15" t="s">
        <v>3</v>
      </c>
      <c r="T2" s="15" t="s">
        <v>37</v>
      </c>
      <c r="U2" s="9" t="s">
        <v>2</v>
      </c>
      <c r="V2" s="7" t="s">
        <v>3</v>
      </c>
      <c r="W2" s="121" t="s">
        <v>37</v>
      </c>
      <c r="X2" s="8" t="s">
        <v>45</v>
      </c>
    </row>
    <row r="3" spans="1:27" s="27" customFormat="1" x14ac:dyDescent="0.25">
      <c r="A3" s="213">
        <v>1</v>
      </c>
      <c r="B3" s="214" t="s">
        <v>22</v>
      </c>
      <c r="C3" s="55">
        <v>880894095</v>
      </c>
      <c r="D3" s="56">
        <v>340502223</v>
      </c>
      <c r="E3" s="78">
        <f>D3/C3</f>
        <v>0.38654161145216892</v>
      </c>
      <c r="F3" s="55">
        <v>843252350</v>
      </c>
      <c r="G3" s="56">
        <v>373443334</v>
      </c>
      <c r="H3" s="78">
        <f>G3/F3</f>
        <v>0.44286070948986977</v>
      </c>
      <c r="I3" s="55">
        <v>889642350</v>
      </c>
      <c r="J3" s="56">
        <v>559218707</v>
      </c>
      <c r="K3" s="78">
        <f>J3/I3</f>
        <v>0.62858822649348922</v>
      </c>
      <c r="L3" s="55">
        <v>949394095</v>
      </c>
      <c r="M3" s="56">
        <v>600201111</v>
      </c>
      <c r="N3" s="78">
        <f>M3/L3</f>
        <v>0.63219385307004672</v>
      </c>
      <c r="O3" s="55"/>
      <c r="P3" s="56"/>
      <c r="Q3" s="78" t="e">
        <f>P3/O3</f>
        <v>#DIV/0!</v>
      </c>
      <c r="R3" s="55"/>
      <c r="S3" s="56"/>
      <c r="T3" s="78" t="e">
        <f>S3/R3</f>
        <v>#DIV/0!</v>
      </c>
      <c r="U3" s="81">
        <f>SUM(C3+F3+I3+L3+O3+R3)</f>
        <v>3563182890</v>
      </c>
      <c r="V3" s="77">
        <f>SUM(D3+G3+J3+M3+P3+S3)</f>
        <v>1873365375</v>
      </c>
      <c r="W3" s="122">
        <f>V3/U3</f>
        <v>0.52575616599910202</v>
      </c>
      <c r="X3" s="212">
        <f>U3/V3</f>
        <v>1.9020223911205789</v>
      </c>
      <c r="Y3" s="243"/>
      <c r="Z3" s="166"/>
      <c r="AA3" s="166"/>
    </row>
    <row r="4" spans="1:27" s="27" customFormat="1" x14ac:dyDescent="0.25">
      <c r="A4" s="28">
        <v>2</v>
      </c>
      <c r="B4" s="29" t="s">
        <v>23</v>
      </c>
      <c r="C4" s="58">
        <v>0</v>
      </c>
      <c r="D4" s="59">
        <v>0</v>
      </c>
      <c r="E4" s="79" t="e">
        <f t="shared" ref="E4:E67" si="0">D4/C4</f>
        <v>#DIV/0!</v>
      </c>
      <c r="F4" s="58">
        <v>0</v>
      </c>
      <c r="G4" s="59">
        <v>0</v>
      </c>
      <c r="H4" s="79" t="e">
        <f t="shared" ref="H4:H67" si="1">G4/F4</f>
        <v>#DIV/0!</v>
      </c>
      <c r="I4" s="58">
        <v>0</v>
      </c>
      <c r="J4" s="59">
        <v>0</v>
      </c>
      <c r="K4" s="79" t="e">
        <f t="shared" ref="K4:K67" si="2">J4/I4</f>
        <v>#DIV/0!</v>
      </c>
      <c r="L4" s="58">
        <v>0</v>
      </c>
      <c r="M4" s="59">
        <v>0</v>
      </c>
      <c r="N4" s="79" t="e">
        <f t="shared" ref="N4:N67" si="3">M4/L4</f>
        <v>#DIV/0!</v>
      </c>
      <c r="O4" s="58"/>
      <c r="P4" s="59"/>
      <c r="Q4" s="79" t="e">
        <f t="shared" ref="Q4:Q67" si="4">P4/O4</f>
        <v>#DIV/0!</v>
      </c>
      <c r="R4" s="58"/>
      <c r="S4" s="59"/>
      <c r="T4" s="79" t="e">
        <f t="shared" ref="T4:T67" si="5">S4/R4</f>
        <v>#DIV/0!</v>
      </c>
      <c r="U4" s="42">
        <f t="shared" ref="U4:U67" si="6">SUM(C4+F4+I4+L4+O4+R4)</f>
        <v>0</v>
      </c>
      <c r="V4" s="30">
        <f t="shared" ref="V4:V67" si="7">SUM(D4+G4+J4+M4+P4+S4)</f>
        <v>0</v>
      </c>
      <c r="W4" s="123" t="e">
        <f t="shared" ref="W4:W67" si="8">V4/U4</f>
        <v>#DIV/0!</v>
      </c>
      <c r="X4" s="176">
        <f>$X$246</f>
        <v>1.3094884347760447</v>
      </c>
      <c r="Y4" s="243"/>
      <c r="Z4" s="166"/>
      <c r="AA4" s="166"/>
    </row>
    <row r="5" spans="1:27" s="27" customFormat="1" x14ac:dyDescent="0.25">
      <c r="A5" s="28">
        <v>3</v>
      </c>
      <c r="B5" s="29" t="s">
        <v>22</v>
      </c>
      <c r="C5" s="58">
        <v>256919000</v>
      </c>
      <c r="D5" s="59">
        <v>246974997</v>
      </c>
      <c r="E5" s="79">
        <f t="shared" si="0"/>
        <v>0.96129518252834556</v>
      </c>
      <c r="F5" s="58">
        <v>284787000</v>
      </c>
      <c r="G5" s="59">
        <v>259513958</v>
      </c>
      <c r="H5" s="79">
        <f t="shared" si="1"/>
        <v>0.91125633543665963</v>
      </c>
      <c r="I5" s="58">
        <v>436722000</v>
      </c>
      <c r="J5" s="59">
        <v>409756881</v>
      </c>
      <c r="K5" s="79">
        <f t="shared" si="2"/>
        <v>0.93825564317804</v>
      </c>
      <c r="L5" s="58">
        <v>541817000</v>
      </c>
      <c r="M5" s="59">
        <v>503760886</v>
      </c>
      <c r="N5" s="79">
        <f t="shared" si="3"/>
        <v>0.92976205250112121</v>
      </c>
      <c r="O5" s="58"/>
      <c r="P5" s="59"/>
      <c r="Q5" s="79" t="e">
        <f t="shared" si="4"/>
        <v>#DIV/0!</v>
      </c>
      <c r="R5" s="58"/>
      <c r="S5" s="59"/>
      <c r="T5" s="79" t="e">
        <f t="shared" si="5"/>
        <v>#DIV/0!</v>
      </c>
      <c r="U5" s="42">
        <f t="shared" si="6"/>
        <v>1520245000</v>
      </c>
      <c r="V5" s="30">
        <f t="shared" si="7"/>
        <v>1420006722</v>
      </c>
      <c r="W5" s="123">
        <f t="shared" si="8"/>
        <v>0.93406439225256455</v>
      </c>
      <c r="X5" s="127">
        <f t="shared" ref="X5:X65" si="9">U5/V5</f>
        <v>1.0705900024605659</v>
      </c>
      <c r="Y5" s="243"/>
      <c r="Z5" s="166"/>
      <c r="AA5" s="166"/>
    </row>
    <row r="6" spans="1:27" s="27" customFormat="1" x14ac:dyDescent="0.25">
      <c r="A6" s="28">
        <v>4</v>
      </c>
      <c r="B6" s="29" t="s">
        <v>22</v>
      </c>
      <c r="C6" s="58">
        <v>0</v>
      </c>
      <c r="D6" s="59">
        <v>0</v>
      </c>
      <c r="E6" s="79" t="e">
        <f t="shared" si="0"/>
        <v>#DIV/0!</v>
      </c>
      <c r="F6" s="58">
        <v>0</v>
      </c>
      <c r="G6" s="59">
        <v>0</v>
      </c>
      <c r="H6" s="79" t="e">
        <f t="shared" si="1"/>
        <v>#DIV/0!</v>
      </c>
      <c r="I6" s="58">
        <v>0</v>
      </c>
      <c r="J6" s="59">
        <v>0</v>
      </c>
      <c r="K6" s="79" t="e">
        <f t="shared" si="2"/>
        <v>#DIV/0!</v>
      </c>
      <c r="L6" s="58">
        <v>0</v>
      </c>
      <c r="M6" s="59">
        <v>0</v>
      </c>
      <c r="N6" s="79" t="e">
        <f t="shared" si="3"/>
        <v>#DIV/0!</v>
      </c>
      <c r="O6" s="58"/>
      <c r="P6" s="59"/>
      <c r="Q6" s="79" t="e">
        <f t="shared" si="4"/>
        <v>#DIV/0!</v>
      </c>
      <c r="R6" s="58"/>
      <c r="S6" s="59"/>
      <c r="T6" s="79" t="e">
        <f t="shared" si="5"/>
        <v>#DIV/0!</v>
      </c>
      <c r="U6" s="42">
        <f t="shared" si="6"/>
        <v>0</v>
      </c>
      <c r="V6" s="30">
        <f t="shared" si="7"/>
        <v>0</v>
      </c>
      <c r="W6" s="123" t="e">
        <f t="shared" si="8"/>
        <v>#DIV/0!</v>
      </c>
      <c r="X6" s="176">
        <f>$X$245</f>
        <v>1.1530596399248232</v>
      </c>
      <c r="Y6" s="243"/>
      <c r="Z6" s="166"/>
      <c r="AA6" s="166"/>
    </row>
    <row r="7" spans="1:27" s="27" customFormat="1" x14ac:dyDescent="0.25">
      <c r="A7" s="28">
        <v>5</v>
      </c>
      <c r="B7" s="29" t="s">
        <v>23</v>
      </c>
      <c r="C7" s="58">
        <v>31161586</v>
      </c>
      <c r="D7" s="59">
        <v>4192524</v>
      </c>
      <c r="E7" s="79">
        <f t="shared" si="0"/>
        <v>0.13454141904073816</v>
      </c>
      <c r="F7" s="58">
        <v>32000000</v>
      </c>
      <c r="G7" s="59">
        <v>4769103</v>
      </c>
      <c r="H7" s="79">
        <f t="shared" si="1"/>
        <v>0.14903446875000001</v>
      </c>
      <c r="I7" s="58">
        <v>31000000</v>
      </c>
      <c r="J7" s="59">
        <v>0</v>
      </c>
      <c r="K7" s="79">
        <f t="shared" si="2"/>
        <v>0</v>
      </c>
      <c r="L7" s="58">
        <v>31500000</v>
      </c>
      <c r="M7" s="59">
        <v>2727853</v>
      </c>
      <c r="N7" s="79">
        <f t="shared" si="3"/>
        <v>8.6598507936507932E-2</v>
      </c>
      <c r="O7" s="58"/>
      <c r="P7" s="59"/>
      <c r="Q7" s="79" t="e">
        <f t="shared" si="4"/>
        <v>#DIV/0!</v>
      </c>
      <c r="R7" s="58"/>
      <c r="S7" s="59"/>
      <c r="T7" s="79" t="e">
        <f t="shared" si="5"/>
        <v>#DIV/0!</v>
      </c>
      <c r="U7" s="42">
        <f t="shared" si="6"/>
        <v>125661586</v>
      </c>
      <c r="V7" s="30">
        <f t="shared" si="7"/>
        <v>11689480</v>
      </c>
      <c r="W7" s="123">
        <f t="shared" si="8"/>
        <v>9.3023495660798039E-2</v>
      </c>
      <c r="X7" s="176">
        <f>$X$246</f>
        <v>1.3094884347760447</v>
      </c>
      <c r="Y7" s="243"/>
      <c r="Z7" s="166"/>
      <c r="AA7" s="166"/>
    </row>
    <row r="8" spans="1:27" s="27" customFormat="1" x14ac:dyDescent="0.25">
      <c r="A8" s="28">
        <v>6</v>
      </c>
      <c r="B8" s="29" t="s">
        <v>23</v>
      </c>
      <c r="C8" s="58">
        <v>542749950</v>
      </c>
      <c r="D8" s="59">
        <v>429054769</v>
      </c>
      <c r="E8" s="79">
        <f t="shared" si="0"/>
        <v>0.79052014468172682</v>
      </c>
      <c r="F8" s="58">
        <v>565740825</v>
      </c>
      <c r="G8" s="59">
        <v>549080287</v>
      </c>
      <c r="H8" s="79">
        <f t="shared" si="1"/>
        <v>0.97055093558079353</v>
      </c>
      <c r="I8" s="58">
        <v>618660000</v>
      </c>
      <c r="J8" s="59">
        <v>586491192</v>
      </c>
      <c r="K8" s="79">
        <f t="shared" si="2"/>
        <v>0.94800244399185341</v>
      </c>
      <c r="L8" s="58"/>
      <c r="M8" s="59"/>
      <c r="N8" s="79" t="e">
        <f t="shared" si="3"/>
        <v>#DIV/0!</v>
      </c>
      <c r="O8" s="58"/>
      <c r="P8" s="59"/>
      <c r="Q8" s="79" t="e">
        <f t="shared" si="4"/>
        <v>#DIV/0!</v>
      </c>
      <c r="R8" s="58"/>
      <c r="S8" s="59"/>
      <c r="T8" s="79" t="e">
        <f t="shared" si="5"/>
        <v>#DIV/0!</v>
      </c>
      <c r="U8" s="42">
        <f t="shared" si="6"/>
        <v>1727150775</v>
      </c>
      <c r="V8" s="30">
        <f t="shared" si="7"/>
        <v>1564626248</v>
      </c>
      <c r="W8" s="123">
        <f t="shared" si="8"/>
        <v>0.90590020897278067</v>
      </c>
      <c r="X8" s="127">
        <f t="shared" si="9"/>
        <v>1.1038743452040056</v>
      </c>
      <c r="Y8" s="243"/>
      <c r="Z8" s="166"/>
      <c r="AA8" s="166"/>
    </row>
    <row r="9" spans="1:27" s="27" customFormat="1" x14ac:dyDescent="0.25">
      <c r="A9" s="28">
        <v>7</v>
      </c>
      <c r="B9" s="29" t="s">
        <v>23</v>
      </c>
      <c r="C9" s="58">
        <v>0</v>
      </c>
      <c r="D9" s="59">
        <v>0</v>
      </c>
      <c r="E9" s="79" t="e">
        <f t="shared" si="0"/>
        <v>#DIV/0!</v>
      </c>
      <c r="F9" s="58">
        <v>0</v>
      </c>
      <c r="G9" s="59">
        <v>0</v>
      </c>
      <c r="H9" s="79" t="e">
        <f t="shared" si="1"/>
        <v>#DIV/0!</v>
      </c>
      <c r="I9" s="58">
        <v>0</v>
      </c>
      <c r="J9" s="59">
        <v>0</v>
      </c>
      <c r="K9" s="79" t="e">
        <f t="shared" si="2"/>
        <v>#DIV/0!</v>
      </c>
      <c r="L9" s="58">
        <v>0</v>
      </c>
      <c r="M9" s="59">
        <v>0</v>
      </c>
      <c r="N9" s="79" t="e">
        <f t="shared" si="3"/>
        <v>#DIV/0!</v>
      </c>
      <c r="O9" s="58"/>
      <c r="P9" s="59"/>
      <c r="Q9" s="79" t="e">
        <f t="shared" si="4"/>
        <v>#DIV/0!</v>
      </c>
      <c r="R9" s="58"/>
      <c r="S9" s="59"/>
      <c r="T9" s="79" t="e">
        <f t="shared" si="5"/>
        <v>#DIV/0!</v>
      </c>
      <c r="U9" s="42">
        <f t="shared" si="6"/>
        <v>0</v>
      </c>
      <c r="V9" s="30">
        <f t="shared" si="7"/>
        <v>0</v>
      </c>
      <c r="W9" s="123" t="e">
        <f t="shared" si="8"/>
        <v>#DIV/0!</v>
      </c>
      <c r="X9" s="176">
        <f>$X$246</f>
        <v>1.3094884347760447</v>
      </c>
      <c r="Y9" s="243"/>
      <c r="Z9" s="166"/>
      <c r="AA9" s="166"/>
    </row>
    <row r="10" spans="1:27" s="27" customFormat="1" x14ac:dyDescent="0.25">
      <c r="A10" s="28">
        <v>8</v>
      </c>
      <c r="B10" s="29" t="s">
        <v>23</v>
      </c>
      <c r="C10" s="58">
        <v>830490000</v>
      </c>
      <c r="D10" s="59">
        <v>599267408</v>
      </c>
      <c r="E10" s="79">
        <f t="shared" si="0"/>
        <v>0.72158293055906753</v>
      </c>
      <c r="F10" s="58">
        <v>803700000</v>
      </c>
      <c r="G10" s="59">
        <v>446282559</v>
      </c>
      <c r="H10" s="79">
        <f t="shared" si="1"/>
        <v>0.5552850055991041</v>
      </c>
      <c r="I10" s="58">
        <v>830490000</v>
      </c>
      <c r="J10" s="59">
        <v>537302112</v>
      </c>
      <c r="K10" s="79">
        <f t="shared" si="2"/>
        <v>0.64696999602644223</v>
      </c>
      <c r="L10" s="58">
        <v>830490000</v>
      </c>
      <c r="M10" s="59">
        <v>536193410</v>
      </c>
      <c r="N10" s="79">
        <f t="shared" si="3"/>
        <v>0.64563499861527529</v>
      </c>
      <c r="O10" s="58"/>
      <c r="P10" s="59"/>
      <c r="Q10" s="79" t="e">
        <f t="shared" si="4"/>
        <v>#DIV/0!</v>
      </c>
      <c r="R10" s="58"/>
      <c r="S10" s="59"/>
      <c r="T10" s="79" t="e">
        <f t="shared" si="5"/>
        <v>#DIV/0!</v>
      </c>
      <c r="U10" s="42">
        <f t="shared" si="6"/>
        <v>3295170000</v>
      </c>
      <c r="V10" s="30">
        <f t="shared" si="7"/>
        <v>2119045489</v>
      </c>
      <c r="W10" s="123">
        <f t="shared" si="8"/>
        <v>0.64307622641623952</v>
      </c>
      <c r="X10" s="127">
        <f t="shared" si="9"/>
        <v>1.5550256080415836</v>
      </c>
      <c r="Y10" s="243"/>
      <c r="Z10" s="166"/>
      <c r="AA10" s="166"/>
    </row>
    <row r="11" spans="1:27" s="27" customFormat="1" x14ac:dyDescent="0.25">
      <c r="A11" s="28">
        <v>9</v>
      </c>
      <c r="B11" s="29" t="s">
        <v>22</v>
      </c>
      <c r="C11" s="58">
        <v>49600000</v>
      </c>
      <c r="D11" s="59">
        <v>15059805</v>
      </c>
      <c r="E11" s="79">
        <f t="shared" si="0"/>
        <v>0.30362510080645161</v>
      </c>
      <c r="F11" s="58">
        <v>48000000</v>
      </c>
      <c r="G11" s="59">
        <v>20202222</v>
      </c>
      <c r="H11" s="79">
        <f t="shared" si="1"/>
        <v>0.42087962499999998</v>
      </c>
      <c r="I11" s="58">
        <v>49600000</v>
      </c>
      <c r="J11" s="59">
        <v>22522291</v>
      </c>
      <c r="K11" s="79">
        <f t="shared" si="2"/>
        <v>0.45407844758064514</v>
      </c>
      <c r="L11" s="58">
        <v>50065000</v>
      </c>
      <c r="M11" s="59">
        <v>22323294</v>
      </c>
      <c r="N11" s="79">
        <f t="shared" si="3"/>
        <v>0.44588622790372517</v>
      </c>
      <c r="O11" s="58"/>
      <c r="P11" s="59"/>
      <c r="Q11" s="79" t="e">
        <f t="shared" si="4"/>
        <v>#DIV/0!</v>
      </c>
      <c r="R11" s="58"/>
      <c r="S11" s="59"/>
      <c r="T11" s="79" t="e">
        <f t="shared" si="5"/>
        <v>#DIV/0!</v>
      </c>
      <c r="U11" s="42">
        <f t="shared" si="6"/>
        <v>197265000</v>
      </c>
      <c r="V11" s="30">
        <f t="shared" si="7"/>
        <v>80107612</v>
      </c>
      <c r="W11" s="123">
        <f t="shared" si="8"/>
        <v>0.40609135933896029</v>
      </c>
      <c r="X11" s="176">
        <f>$X$245</f>
        <v>1.1530596399248232</v>
      </c>
      <c r="Z11" s="166"/>
      <c r="AA11" s="166"/>
    </row>
    <row r="12" spans="1:27" s="27" customFormat="1" x14ac:dyDescent="0.25">
      <c r="A12" s="28">
        <v>10</v>
      </c>
      <c r="B12" s="29" t="s">
        <v>22</v>
      </c>
      <c r="C12" s="58">
        <v>442833333</v>
      </c>
      <c r="D12" s="59">
        <v>400095000</v>
      </c>
      <c r="E12" s="79">
        <f t="shared" si="0"/>
        <v>0.90348889793262244</v>
      </c>
      <c r="F12" s="58">
        <v>400475000</v>
      </c>
      <c r="G12" s="59">
        <v>366242133</v>
      </c>
      <c r="H12" s="79">
        <f t="shared" si="1"/>
        <v>0.91451934078282038</v>
      </c>
      <c r="I12" s="58">
        <v>508000000</v>
      </c>
      <c r="J12" s="59">
        <v>453996192</v>
      </c>
      <c r="K12" s="79">
        <f t="shared" si="2"/>
        <v>0.89369329133858266</v>
      </c>
      <c r="L12" s="58">
        <v>497900000</v>
      </c>
      <c r="M12" s="59">
        <v>424759000</v>
      </c>
      <c r="N12" s="79">
        <f t="shared" si="3"/>
        <v>0.85310102430206869</v>
      </c>
      <c r="O12" s="58"/>
      <c r="P12" s="59"/>
      <c r="Q12" s="79" t="e">
        <f t="shared" si="4"/>
        <v>#DIV/0!</v>
      </c>
      <c r="R12" s="58"/>
      <c r="S12" s="59"/>
      <c r="T12" s="79" t="e">
        <f t="shared" si="5"/>
        <v>#DIV/0!</v>
      </c>
      <c r="U12" s="42">
        <f t="shared" si="6"/>
        <v>1849208333</v>
      </c>
      <c r="V12" s="30">
        <f t="shared" si="7"/>
        <v>1645092325</v>
      </c>
      <c r="W12" s="123">
        <f t="shared" si="8"/>
        <v>0.88961978790736929</v>
      </c>
      <c r="X12" s="127">
        <f t="shared" si="9"/>
        <v>1.1240757159328429</v>
      </c>
      <c r="Z12" s="166"/>
      <c r="AA12" s="166"/>
    </row>
    <row r="13" spans="1:27" s="27" customFormat="1" x14ac:dyDescent="0.25">
      <c r="A13" s="28">
        <v>11</v>
      </c>
      <c r="B13" s="29" t="s">
        <v>22</v>
      </c>
      <c r="C13" s="58">
        <v>0</v>
      </c>
      <c r="D13" s="59">
        <v>0</v>
      </c>
      <c r="E13" s="79" t="e">
        <f t="shared" si="0"/>
        <v>#DIV/0!</v>
      </c>
      <c r="F13" s="58">
        <v>0</v>
      </c>
      <c r="G13" s="59">
        <v>0</v>
      </c>
      <c r="H13" s="79" t="e">
        <f t="shared" si="1"/>
        <v>#DIV/0!</v>
      </c>
      <c r="I13" s="58">
        <v>0</v>
      </c>
      <c r="J13" s="59">
        <v>0</v>
      </c>
      <c r="K13" s="79" t="e">
        <f t="shared" si="2"/>
        <v>#DIV/0!</v>
      </c>
      <c r="L13" s="58">
        <v>0</v>
      </c>
      <c r="M13" s="59">
        <v>0</v>
      </c>
      <c r="N13" s="79" t="e">
        <f t="shared" si="3"/>
        <v>#DIV/0!</v>
      </c>
      <c r="O13" s="58"/>
      <c r="P13" s="59"/>
      <c r="Q13" s="79" t="e">
        <f t="shared" si="4"/>
        <v>#DIV/0!</v>
      </c>
      <c r="R13" s="58"/>
      <c r="S13" s="59"/>
      <c r="T13" s="79" t="e">
        <f t="shared" si="5"/>
        <v>#DIV/0!</v>
      </c>
      <c r="U13" s="42">
        <f t="shared" si="6"/>
        <v>0</v>
      </c>
      <c r="V13" s="30">
        <f t="shared" si="7"/>
        <v>0</v>
      </c>
      <c r="W13" s="123" t="e">
        <f t="shared" si="8"/>
        <v>#DIV/0!</v>
      </c>
      <c r="X13" s="176">
        <f>$X$245</f>
        <v>1.1530596399248232</v>
      </c>
      <c r="Z13" s="166"/>
      <c r="AA13" s="166"/>
    </row>
    <row r="14" spans="1:27" s="27" customFormat="1" x14ac:dyDescent="0.25">
      <c r="A14" s="28">
        <v>12</v>
      </c>
      <c r="B14" s="29" t="s">
        <v>22</v>
      </c>
      <c r="C14" s="58">
        <v>405700000</v>
      </c>
      <c r="D14" s="59">
        <v>333353021</v>
      </c>
      <c r="E14" s="79">
        <f t="shared" si="0"/>
        <v>0.82167370224303671</v>
      </c>
      <c r="F14" s="58">
        <v>503350000</v>
      </c>
      <c r="G14" s="59">
        <v>435318182</v>
      </c>
      <c r="H14" s="79">
        <f t="shared" si="1"/>
        <v>0.86484192311512864</v>
      </c>
      <c r="I14" s="58">
        <v>800250000</v>
      </c>
      <c r="J14" s="59">
        <v>718143696</v>
      </c>
      <c r="K14" s="79">
        <f t="shared" si="2"/>
        <v>0.89739918275538899</v>
      </c>
      <c r="L14" s="58">
        <v>911500000</v>
      </c>
      <c r="M14" s="59">
        <v>693905714</v>
      </c>
      <c r="N14" s="79">
        <f t="shared" si="3"/>
        <v>0.76127889632473944</v>
      </c>
      <c r="O14" s="58"/>
      <c r="P14" s="59"/>
      <c r="Q14" s="79" t="e">
        <f t="shared" si="4"/>
        <v>#DIV/0!</v>
      </c>
      <c r="R14" s="58"/>
      <c r="S14" s="59"/>
      <c r="T14" s="79" t="e">
        <f t="shared" si="5"/>
        <v>#DIV/0!</v>
      </c>
      <c r="U14" s="42">
        <f t="shared" si="6"/>
        <v>2620800000</v>
      </c>
      <c r="V14" s="30">
        <f t="shared" si="7"/>
        <v>2180720613</v>
      </c>
      <c r="W14" s="123">
        <f t="shared" si="8"/>
        <v>0.8320820409798535</v>
      </c>
      <c r="X14" s="127">
        <f t="shared" si="9"/>
        <v>1.2018045706435481</v>
      </c>
      <c r="Z14" s="166"/>
      <c r="AA14" s="166"/>
    </row>
    <row r="15" spans="1:27" s="27" customFormat="1" x14ac:dyDescent="0.25">
      <c r="A15" s="28">
        <v>13</v>
      </c>
      <c r="B15" s="29" t="s">
        <v>22</v>
      </c>
      <c r="C15" s="58">
        <v>2111656</v>
      </c>
      <c r="D15" s="59">
        <v>2114055</v>
      </c>
      <c r="E15" s="79">
        <f t="shared" si="0"/>
        <v>1.0011360751940657</v>
      </c>
      <c r="F15" s="58">
        <v>9825476</v>
      </c>
      <c r="G15" s="59">
        <v>9830667</v>
      </c>
      <c r="H15" s="79">
        <f t="shared" si="1"/>
        <v>1.000528320459996</v>
      </c>
      <c r="I15" s="58">
        <v>14165480</v>
      </c>
      <c r="J15" s="59">
        <v>12819882</v>
      </c>
      <c r="K15" s="79">
        <f t="shared" si="2"/>
        <v>0.90500865484261739</v>
      </c>
      <c r="L15" s="58">
        <v>2092230</v>
      </c>
      <c r="M15" s="59">
        <v>2471422</v>
      </c>
      <c r="N15" s="79">
        <f t="shared" si="3"/>
        <v>1.1812382003890585</v>
      </c>
      <c r="O15" s="58"/>
      <c r="P15" s="59"/>
      <c r="Q15" s="79" t="e">
        <f t="shared" si="4"/>
        <v>#DIV/0!</v>
      </c>
      <c r="R15" s="58"/>
      <c r="S15" s="59"/>
      <c r="T15" s="79" t="e">
        <f t="shared" si="5"/>
        <v>#DIV/0!</v>
      </c>
      <c r="U15" s="42">
        <f t="shared" si="6"/>
        <v>28194842</v>
      </c>
      <c r="V15" s="30">
        <f t="shared" si="7"/>
        <v>27236026</v>
      </c>
      <c r="W15" s="123">
        <f t="shared" si="8"/>
        <v>0.96599321251738168</v>
      </c>
      <c r="X15" s="127">
        <f t="shared" si="9"/>
        <v>1.0352039611065138</v>
      </c>
      <c r="Z15" s="166"/>
      <c r="AA15" s="166"/>
    </row>
    <row r="16" spans="1:27" s="27" customFormat="1" x14ac:dyDescent="0.25">
      <c r="A16" s="28">
        <v>14</v>
      </c>
      <c r="B16" s="29" t="s">
        <v>22</v>
      </c>
      <c r="C16" s="58">
        <v>622341428</v>
      </c>
      <c r="D16" s="59">
        <v>559311113</v>
      </c>
      <c r="E16" s="79">
        <f t="shared" si="0"/>
        <v>0.89872068262825011</v>
      </c>
      <c r="F16" s="58">
        <v>504759831</v>
      </c>
      <c r="G16" s="59">
        <v>505444444</v>
      </c>
      <c r="H16" s="79">
        <f t="shared" si="1"/>
        <v>1.0013563143458617</v>
      </c>
      <c r="I16" s="58">
        <v>714749428</v>
      </c>
      <c r="J16" s="59">
        <v>711811112</v>
      </c>
      <c r="K16" s="79">
        <f t="shared" si="2"/>
        <v>0.99588902644074584</v>
      </c>
      <c r="L16" s="58">
        <v>661067232</v>
      </c>
      <c r="M16" s="59">
        <v>650666666</v>
      </c>
      <c r="N16" s="79">
        <f t="shared" si="3"/>
        <v>0.98426700720207527</v>
      </c>
      <c r="O16" s="58"/>
      <c r="P16" s="59"/>
      <c r="Q16" s="79" t="e">
        <f t="shared" si="4"/>
        <v>#DIV/0!</v>
      </c>
      <c r="R16" s="58"/>
      <c r="S16" s="59"/>
      <c r="T16" s="79" t="e">
        <f t="shared" si="5"/>
        <v>#DIV/0!</v>
      </c>
      <c r="U16" s="42">
        <f t="shared" si="6"/>
        <v>2502917919</v>
      </c>
      <c r="V16" s="30">
        <f t="shared" si="7"/>
        <v>2427233335</v>
      </c>
      <c r="W16" s="123">
        <f t="shared" si="8"/>
        <v>0.96976145984434103</v>
      </c>
      <c r="X16" s="127">
        <f t="shared" si="9"/>
        <v>1.03118142080065</v>
      </c>
      <c r="Z16" s="166"/>
      <c r="AA16" s="166"/>
    </row>
    <row r="17" spans="1:27" s="27" customFormat="1" x14ac:dyDescent="0.25">
      <c r="A17" s="28">
        <v>15</v>
      </c>
      <c r="B17" s="29" t="s">
        <v>23</v>
      </c>
      <c r="C17" s="58">
        <v>2635000</v>
      </c>
      <c r="D17" s="59">
        <v>658612</v>
      </c>
      <c r="E17" s="79">
        <f t="shared" si="0"/>
        <v>0.24994762808349147</v>
      </c>
      <c r="F17" s="58">
        <v>2550000</v>
      </c>
      <c r="G17" s="59">
        <v>385559</v>
      </c>
      <c r="H17" s="79">
        <f t="shared" si="1"/>
        <v>0.15119960784313727</v>
      </c>
      <c r="I17" s="58">
        <v>2635000</v>
      </c>
      <c r="J17" s="59">
        <v>495275</v>
      </c>
      <c r="K17" s="79">
        <f t="shared" si="2"/>
        <v>0.18796015180265654</v>
      </c>
      <c r="L17" s="58">
        <v>2635000</v>
      </c>
      <c r="M17" s="59">
        <v>425280</v>
      </c>
      <c r="N17" s="79">
        <f t="shared" si="3"/>
        <v>0.1613965844402277</v>
      </c>
      <c r="O17" s="58"/>
      <c r="P17" s="59"/>
      <c r="Q17" s="79" t="e">
        <f t="shared" si="4"/>
        <v>#DIV/0!</v>
      </c>
      <c r="R17" s="58"/>
      <c r="S17" s="59"/>
      <c r="T17" s="79" t="e">
        <f t="shared" si="5"/>
        <v>#DIV/0!</v>
      </c>
      <c r="U17" s="42">
        <f t="shared" si="6"/>
        <v>10455000</v>
      </c>
      <c r="V17" s="30">
        <f t="shared" si="7"/>
        <v>1964726</v>
      </c>
      <c r="W17" s="123">
        <f t="shared" si="8"/>
        <v>0.18792214251554279</v>
      </c>
      <c r="X17" s="176">
        <f>X246</f>
        <v>1.3094884347760447</v>
      </c>
      <c r="Z17" s="166"/>
      <c r="AA17" s="166"/>
    </row>
    <row r="18" spans="1:27" s="27" customFormat="1" x14ac:dyDescent="0.25">
      <c r="A18" s="28">
        <v>16</v>
      </c>
      <c r="B18" s="29" t="s">
        <v>22</v>
      </c>
      <c r="C18" s="58">
        <v>0</v>
      </c>
      <c r="D18" s="59">
        <v>0</v>
      </c>
      <c r="E18" s="79" t="e">
        <f t="shared" si="0"/>
        <v>#DIV/0!</v>
      </c>
      <c r="F18" s="58">
        <v>0</v>
      </c>
      <c r="G18" s="59">
        <v>0</v>
      </c>
      <c r="H18" s="79" t="e">
        <f t="shared" si="1"/>
        <v>#DIV/0!</v>
      </c>
      <c r="I18" s="58">
        <v>0</v>
      </c>
      <c r="J18" s="59">
        <v>0</v>
      </c>
      <c r="K18" s="79" t="e">
        <f t="shared" si="2"/>
        <v>#DIV/0!</v>
      </c>
      <c r="L18" s="58">
        <v>0</v>
      </c>
      <c r="M18" s="59">
        <v>0</v>
      </c>
      <c r="N18" s="79" t="e">
        <f t="shared" si="3"/>
        <v>#DIV/0!</v>
      </c>
      <c r="O18" s="58"/>
      <c r="P18" s="59"/>
      <c r="Q18" s="79" t="e">
        <f t="shared" si="4"/>
        <v>#DIV/0!</v>
      </c>
      <c r="R18" s="58"/>
      <c r="S18" s="59"/>
      <c r="T18" s="79" t="e">
        <f t="shared" si="5"/>
        <v>#DIV/0!</v>
      </c>
      <c r="U18" s="42">
        <f t="shared" si="6"/>
        <v>0</v>
      </c>
      <c r="V18" s="30">
        <f t="shared" si="7"/>
        <v>0</v>
      </c>
      <c r="W18" s="123" t="e">
        <f t="shared" si="8"/>
        <v>#DIV/0!</v>
      </c>
      <c r="X18" s="176">
        <f>$X$245</f>
        <v>1.1530596399248232</v>
      </c>
      <c r="Z18" s="166"/>
      <c r="AA18" s="166"/>
    </row>
    <row r="19" spans="1:27" s="27" customFormat="1" x14ac:dyDescent="0.25">
      <c r="A19" s="28">
        <v>17</v>
      </c>
      <c r="B19" s="29" t="s">
        <v>22</v>
      </c>
      <c r="C19" s="58">
        <v>0</v>
      </c>
      <c r="D19" s="59">
        <v>0</v>
      </c>
      <c r="E19" s="79" t="e">
        <f t="shared" si="0"/>
        <v>#DIV/0!</v>
      </c>
      <c r="F19" s="58">
        <v>0</v>
      </c>
      <c r="G19" s="59">
        <v>0</v>
      </c>
      <c r="H19" s="79" t="e">
        <f t="shared" si="1"/>
        <v>#DIV/0!</v>
      </c>
      <c r="I19" s="58">
        <v>0</v>
      </c>
      <c r="J19" s="59">
        <v>0</v>
      </c>
      <c r="K19" s="79" t="e">
        <f t="shared" si="2"/>
        <v>#DIV/0!</v>
      </c>
      <c r="L19" s="58">
        <v>0</v>
      </c>
      <c r="M19" s="59">
        <v>0</v>
      </c>
      <c r="N19" s="79" t="e">
        <f t="shared" si="3"/>
        <v>#DIV/0!</v>
      </c>
      <c r="O19" s="58"/>
      <c r="P19" s="59"/>
      <c r="Q19" s="79" t="e">
        <f t="shared" si="4"/>
        <v>#DIV/0!</v>
      </c>
      <c r="R19" s="58"/>
      <c r="S19" s="59"/>
      <c r="T19" s="79" t="e">
        <f t="shared" si="5"/>
        <v>#DIV/0!</v>
      </c>
      <c r="U19" s="42">
        <f t="shared" si="6"/>
        <v>0</v>
      </c>
      <c r="V19" s="30">
        <f t="shared" si="7"/>
        <v>0</v>
      </c>
      <c r="W19" s="123" t="e">
        <f t="shared" si="8"/>
        <v>#DIV/0!</v>
      </c>
      <c r="X19" s="176">
        <f>$X$245</f>
        <v>1.1530596399248232</v>
      </c>
    </row>
    <row r="20" spans="1:27" s="27" customFormat="1" x14ac:dyDescent="0.25">
      <c r="A20" s="28">
        <v>18</v>
      </c>
      <c r="B20" s="29" t="s">
        <v>22</v>
      </c>
      <c r="C20" s="58">
        <v>0</v>
      </c>
      <c r="D20" s="59">
        <v>0</v>
      </c>
      <c r="E20" s="79" t="e">
        <f t="shared" si="0"/>
        <v>#DIV/0!</v>
      </c>
      <c r="F20" s="58">
        <v>0</v>
      </c>
      <c r="G20" s="59">
        <v>0</v>
      </c>
      <c r="H20" s="79" t="e">
        <f t="shared" si="1"/>
        <v>#DIV/0!</v>
      </c>
      <c r="I20" s="58">
        <v>0</v>
      </c>
      <c r="J20" s="59">
        <v>0</v>
      </c>
      <c r="K20" s="79" t="e">
        <f t="shared" si="2"/>
        <v>#DIV/0!</v>
      </c>
      <c r="L20" s="58">
        <v>0</v>
      </c>
      <c r="M20" s="59">
        <v>0</v>
      </c>
      <c r="N20" s="79" t="e">
        <f t="shared" si="3"/>
        <v>#DIV/0!</v>
      </c>
      <c r="O20" s="58"/>
      <c r="P20" s="59"/>
      <c r="Q20" s="79" t="e">
        <f t="shared" si="4"/>
        <v>#DIV/0!</v>
      </c>
      <c r="R20" s="58"/>
      <c r="S20" s="59"/>
      <c r="T20" s="79" t="e">
        <f t="shared" si="5"/>
        <v>#DIV/0!</v>
      </c>
      <c r="U20" s="42">
        <f t="shared" si="6"/>
        <v>0</v>
      </c>
      <c r="V20" s="30">
        <f t="shared" si="7"/>
        <v>0</v>
      </c>
      <c r="W20" s="123" t="e">
        <f t="shared" si="8"/>
        <v>#DIV/0!</v>
      </c>
      <c r="X20" s="176">
        <f>$X$245</f>
        <v>1.1530596399248232</v>
      </c>
    </row>
    <row r="21" spans="1:27" s="27" customFormat="1" x14ac:dyDescent="0.25">
      <c r="A21" s="28">
        <v>19</v>
      </c>
      <c r="B21" s="29" t="s">
        <v>22</v>
      </c>
      <c r="C21" s="58">
        <v>940320198</v>
      </c>
      <c r="D21" s="59">
        <v>898330405</v>
      </c>
      <c r="E21" s="79">
        <f t="shared" si="0"/>
        <v>0.95534521848056697</v>
      </c>
      <c r="F21" s="58">
        <v>1040109912</v>
      </c>
      <c r="G21" s="59">
        <v>1005159975</v>
      </c>
      <c r="H21" s="79">
        <f t="shared" si="1"/>
        <v>0.96639784257723715</v>
      </c>
      <c r="I21" s="58">
        <v>1205693000</v>
      </c>
      <c r="J21" s="59">
        <v>1164069088</v>
      </c>
      <c r="K21" s="79">
        <f t="shared" si="2"/>
        <v>0.96547718863757193</v>
      </c>
      <c r="L21" s="58">
        <v>1658467566</v>
      </c>
      <c r="M21" s="59">
        <v>1542699664</v>
      </c>
      <c r="N21" s="79">
        <f t="shared" si="3"/>
        <v>0.93019586009799604</v>
      </c>
      <c r="O21" s="58"/>
      <c r="P21" s="59"/>
      <c r="Q21" s="79" t="e">
        <f t="shared" si="4"/>
        <v>#DIV/0!</v>
      </c>
      <c r="R21" s="58"/>
      <c r="S21" s="59"/>
      <c r="T21" s="79" t="e">
        <f t="shared" si="5"/>
        <v>#DIV/0!</v>
      </c>
      <c r="U21" s="42">
        <f t="shared" si="6"/>
        <v>4844590676</v>
      </c>
      <c r="V21" s="30">
        <f t="shared" si="7"/>
        <v>4610259132</v>
      </c>
      <c r="W21" s="123">
        <f t="shared" si="8"/>
        <v>0.95163026978504639</v>
      </c>
      <c r="X21" s="127">
        <f t="shared" si="9"/>
        <v>1.0508282804264721</v>
      </c>
    </row>
    <row r="22" spans="1:27" s="27" customFormat="1" x14ac:dyDescent="0.25">
      <c r="A22" s="28">
        <v>20</v>
      </c>
      <c r="B22" s="29" t="s">
        <v>22</v>
      </c>
      <c r="C22" s="58">
        <v>0</v>
      </c>
      <c r="D22" s="59">
        <v>0</v>
      </c>
      <c r="E22" s="79" t="e">
        <f t="shared" si="0"/>
        <v>#DIV/0!</v>
      </c>
      <c r="F22" s="58">
        <v>0</v>
      </c>
      <c r="G22" s="59">
        <v>0</v>
      </c>
      <c r="H22" s="79" t="e">
        <f t="shared" si="1"/>
        <v>#DIV/0!</v>
      </c>
      <c r="I22" s="58">
        <v>0</v>
      </c>
      <c r="J22" s="59">
        <v>0</v>
      </c>
      <c r="K22" s="79" t="e">
        <f t="shared" si="2"/>
        <v>#DIV/0!</v>
      </c>
      <c r="L22" s="58">
        <v>0</v>
      </c>
      <c r="M22" s="59">
        <v>0</v>
      </c>
      <c r="N22" s="79" t="e">
        <f t="shared" si="3"/>
        <v>#DIV/0!</v>
      </c>
      <c r="O22" s="58"/>
      <c r="P22" s="59"/>
      <c r="Q22" s="79" t="e">
        <f t="shared" si="4"/>
        <v>#DIV/0!</v>
      </c>
      <c r="R22" s="58"/>
      <c r="S22" s="59"/>
      <c r="T22" s="79" t="e">
        <f t="shared" si="5"/>
        <v>#DIV/0!</v>
      </c>
      <c r="U22" s="42">
        <f t="shared" si="6"/>
        <v>0</v>
      </c>
      <c r="V22" s="30">
        <f t="shared" si="7"/>
        <v>0</v>
      </c>
      <c r="W22" s="123" t="e">
        <f t="shared" si="8"/>
        <v>#DIV/0!</v>
      </c>
      <c r="X22" s="176">
        <f>$X$245</f>
        <v>1.1530596399248232</v>
      </c>
    </row>
    <row r="23" spans="1:27" s="27" customFormat="1" x14ac:dyDescent="0.25">
      <c r="A23" s="28">
        <v>21</v>
      </c>
      <c r="B23" s="29" t="s">
        <v>22</v>
      </c>
      <c r="C23" s="58">
        <v>0</v>
      </c>
      <c r="D23" s="59">
        <v>0</v>
      </c>
      <c r="E23" s="79" t="e">
        <f t="shared" si="0"/>
        <v>#DIV/0!</v>
      </c>
      <c r="F23" s="58">
        <v>3390166</v>
      </c>
      <c r="G23" s="59">
        <v>0</v>
      </c>
      <c r="H23" s="79">
        <f t="shared" si="1"/>
        <v>0</v>
      </c>
      <c r="I23" s="58">
        <v>500000</v>
      </c>
      <c r="J23" s="59">
        <v>330065</v>
      </c>
      <c r="K23" s="79">
        <f t="shared" si="2"/>
        <v>0.66012999999999999</v>
      </c>
      <c r="L23" s="58">
        <v>2520000</v>
      </c>
      <c r="M23" s="59">
        <v>2312828</v>
      </c>
      <c r="N23" s="79">
        <f t="shared" si="3"/>
        <v>0.91778888888888888</v>
      </c>
      <c r="O23" s="58"/>
      <c r="P23" s="59"/>
      <c r="Q23" s="79" t="e">
        <f t="shared" si="4"/>
        <v>#DIV/0!</v>
      </c>
      <c r="R23" s="58"/>
      <c r="S23" s="59"/>
      <c r="T23" s="79" t="e">
        <f t="shared" si="5"/>
        <v>#DIV/0!</v>
      </c>
      <c r="U23" s="42">
        <f t="shared" si="6"/>
        <v>6410166</v>
      </c>
      <c r="V23" s="30">
        <f t="shared" si="7"/>
        <v>2642893</v>
      </c>
      <c r="W23" s="123">
        <f t="shared" si="8"/>
        <v>0.41229712303862331</v>
      </c>
      <c r="X23" s="176">
        <f>X245</f>
        <v>1.1530596399248232</v>
      </c>
    </row>
    <row r="24" spans="1:27" s="27" customFormat="1" x14ac:dyDescent="0.25">
      <c r="A24" s="28">
        <v>22</v>
      </c>
      <c r="B24" s="29" t="s">
        <v>22</v>
      </c>
      <c r="C24" s="58">
        <v>206550000</v>
      </c>
      <c r="D24" s="59">
        <v>167022054</v>
      </c>
      <c r="E24" s="79">
        <f t="shared" si="0"/>
        <v>0.80862771241830067</v>
      </c>
      <c r="F24" s="58">
        <v>196300000</v>
      </c>
      <c r="G24" s="59">
        <v>151541573</v>
      </c>
      <c r="H24" s="79">
        <f t="shared" si="1"/>
        <v>0.77198967396841567</v>
      </c>
      <c r="I24" s="58">
        <v>192275000</v>
      </c>
      <c r="J24" s="59">
        <v>143913896</v>
      </c>
      <c r="K24" s="79">
        <f t="shared" si="2"/>
        <v>0.74847950071512159</v>
      </c>
      <c r="L24" s="58">
        <v>269860000</v>
      </c>
      <c r="M24" s="59">
        <v>211196646</v>
      </c>
      <c r="N24" s="79">
        <f t="shared" si="3"/>
        <v>0.782615600681835</v>
      </c>
      <c r="O24" s="58"/>
      <c r="P24" s="59"/>
      <c r="Q24" s="79" t="e">
        <f t="shared" si="4"/>
        <v>#DIV/0!</v>
      </c>
      <c r="R24" s="58"/>
      <c r="S24" s="59"/>
      <c r="T24" s="79" t="e">
        <f t="shared" si="5"/>
        <v>#DIV/0!</v>
      </c>
      <c r="U24" s="42">
        <f t="shared" si="6"/>
        <v>864985000</v>
      </c>
      <c r="V24" s="30">
        <f t="shared" si="7"/>
        <v>673674169</v>
      </c>
      <c r="W24" s="123">
        <f t="shared" si="8"/>
        <v>0.77882757388856449</v>
      </c>
      <c r="X24" s="127">
        <f t="shared" si="9"/>
        <v>1.2839812476170509</v>
      </c>
    </row>
    <row r="25" spans="1:27" s="27" customFormat="1" x14ac:dyDescent="0.25">
      <c r="A25" s="28">
        <v>23</v>
      </c>
      <c r="B25" s="29" t="s">
        <v>22</v>
      </c>
      <c r="C25" s="58">
        <v>0</v>
      </c>
      <c r="D25" s="59">
        <v>0</v>
      </c>
      <c r="E25" s="79" t="e">
        <f t="shared" si="0"/>
        <v>#DIV/0!</v>
      </c>
      <c r="F25" s="58">
        <v>0</v>
      </c>
      <c r="G25" s="59">
        <v>0</v>
      </c>
      <c r="H25" s="79" t="e">
        <f t="shared" si="1"/>
        <v>#DIV/0!</v>
      </c>
      <c r="I25" s="58">
        <v>0</v>
      </c>
      <c r="J25" s="59">
        <v>0</v>
      </c>
      <c r="K25" s="79" t="e">
        <f t="shared" si="2"/>
        <v>#DIV/0!</v>
      </c>
      <c r="L25" s="58">
        <v>0</v>
      </c>
      <c r="M25" s="59">
        <v>0</v>
      </c>
      <c r="N25" s="79" t="e">
        <f t="shared" si="3"/>
        <v>#DIV/0!</v>
      </c>
      <c r="O25" s="58"/>
      <c r="P25" s="59"/>
      <c r="Q25" s="79" t="e">
        <f t="shared" si="4"/>
        <v>#DIV/0!</v>
      </c>
      <c r="R25" s="58"/>
      <c r="S25" s="59"/>
      <c r="T25" s="79" t="e">
        <f t="shared" si="5"/>
        <v>#DIV/0!</v>
      </c>
      <c r="U25" s="42">
        <f t="shared" si="6"/>
        <v>0</v>
      </c>
      <c r="V25" s="30">
        <f t="shared" si="7"/>
        <v>0</v>
      </c>
      <c r="W25" s="123" t="e">
        <f t="shared" si="8"/>
        <v>#DIV/0!</v>
      </c>
      <c r="X25" s="176">
        <f>$X$245</f>
        <v>1.1530596399248232</v>
      </c>
    </row>
    <row r="26" spans="1:27" s="27" customFormat="1" x14ac:dyDescent="0.25">
      <c r="A26" s="28">
        <v>24</v>
      </c>
      <c r="B26" s="29" t="s">
        <v>22</v>
      </c>
      <c r="C26" s="58">
        <v>0</v>
      </c>
      <c r="D26" s="59">
        <v>0</v>
      </c>
      <c r="E26" s="79" t="e">
        <f t="shared" si="0"/>
        <v>#DIV/0!</v>
      </c>
      <c r="F26" s="58">
        <v>1000000</v>
      </c>
      <c r="G26" s="59">
        <v>0</v>
      </c>
      <c r="H26" s="79">
        <f t="shared" si="1"/>
        <v>0</v>
      </c>
      <c r="I26" s="58">
        <v>0</v>
      </c>
      <c r="J26" s="59">
        <v>0</v>
      </c>
      <c r="K26" s="79" t="e">
        <f t="shared" si="2"/>
        <v>#DIV/0!</v>
      </c>
      <c r="L26" s="58">
        <v>94200000</v>
      </c>
      <c r="M26" s="59">
        <v>45242201</v>
      </c>
      <c r="N26" s="79">
        <f t="shared" si="3"/>
        <v>0.48027814225053078</v>
      </c>
      <c r="O26" s="58"/>
      <c r="P26" s="59"/>
      <c r="Q26" s="79" t="e">
        <f t="shared" si="4"/>
        <v>#DIV/0!</v>
      </c>
      <c r="R26" s="58"/>
      <c r="S26" s="59"/>
      <c r="T26" s="79" t="e">
        <f t="shared" si="5"/>
        <v>#DIV/0!</v>
      </c>
      <c r="U26" s="42">
        <f t="shared" si="6"/>
        <v>95200000</v>
      </c>
      <c r="V26" s="30">
        <f t="shared" si="7"/>
        <v>45242201</v>
      </c>
      <c r="W26" s="123">
        <f t="shared" si="8"/>
        <v>0.47523320378151263</v>
      </c>
      <c r="X26" s="176">
        <f>X245</f>
        <v>1.1530596399248232</v>
      </c>
    </row>
    <row r="27" spans="1:27" s="27" customFormat="1" x14ac:dyDescent="0.25">
      <c r="A27" s="28">
        <v>25</v>
      </c>
      <c r="B27" s="29" t="s">
        <v>23</v>
      </c>
      <c r="C27" s="58">
        <v>0</v>
      </c>
      <c r="D27" s="59">
        <v>0</v>
      </c>
      <c r="E27" s="79" t="e">
        <f t="shared" si="0"/>
        <v>#DIV/0!</v>
      </c>
      <c r="F27" s="58">
        <v>0</v>
      </c>
      <c r="G27" s="59">
        <v>0</v>
      </c>
      <c r="H27" s="79" t="e">
        <f t="shared" si="1"/>
        <v>#DIV/0!</v>
      </c>
      <c r="I27" s="58">
        <v>0</v>
      </c>
      <c r="J27" s="59">
        <v>0</v>
      </c>
      <c r="K27" s="79" t="e">
        <f t="shared" si="2"/>
        <v>#DIV/0!</v>
      </c>
      <c r="L27" s="58">
        <v>0</v>
      </c>
      <c r="M27" s="59">
        <v>0</v>
      </c>
      <c r="N27" s="79" t="e">
        <f t="shared" si="3"/>
        <v>#DIV/0!</v>
      </c>
      <c r="O27" s="58"/>
      <c r="P27" s="59"/>
      <c r="Q27" s="79" t="e">
        <f t="shared" si="4"/>
        <v>#DIV/0!</v>
      </c>
      <c r="R27" s="58"/>
      <c r="S27" s="59"/>
      <c r="T27" s="79" t="e">
        <f t="shared" si="5"/>
        <v>#DIV/0!</v>
      </c>
      <c r="U27" s="42">
        <f t="shared" si="6"/>
        <v>0</v>
      </c>
      <c r="V27" s="30">
        <f t="shared" si="7"/>
        <v>0</v>
      </c>
      <c r="W27" s="123" t="e">
        <f t="shared" si="8"/>
        <v>#DIV/0!</v>
      </c>
      <c r="X27" s="176">
        <f>$X$246</f>
        <v>1.3094884347760447</v>
      </c>
    </row>
    <row r="28" spans="1:27" s="27" customFormat="1" x14ac:dyDescent="0.25">
      <c r="A28" s="28">
        <v>26</v>
      </c>
      <c r="B28" s="29" t="s">
        <v>23</v>
      </c>
      <c r="C28" s="58">
        <v>52700000</v>
      </c>
      <c r="D28" s="59">
        <v>46913848</v>
      </c>
      <c r="E28" s="79">
        <f t="shared" si="0"/>
        <v>0.89020584440227701</v>
      </c>
      <c r="F28" s="58">
        <v>51000000</v>
      </c>
      <c r="G28" s="59">
        <v>44985730</v>
      </c>
      <c r="H28" s="79">
        <f t="shared" si="1"/>
        <v>0.882073137254902</v>
      </c>
      <c r="I28" s="58">
        <v>52700000</v>
      </c>
      <c r="J28" s="59">
        <v>46780624</v>
      </c>
      <c r="K28" s="79">
        <f t="shared" si="2"/>
        <v>0.88767787476280835</v>
      </c>
      <c r="L28" s="58">
        <v>52700000</v>
      </c>
      <c r="M28" s="59">
        <v>46850651</v>
      </c>
      <c r="N28" s="79">
        <f t="shared" si="3"/>
        <v>0.88900666034155595</v>
      </c>
      <c r="O28" s="58"/>
      <c r="P28" s="59"/>
      <c r="Q28" s="79" t="e">
        <f t="shared" si="4"/>
        <v>#DIV/0!</v>
      </c>
      <c r="R28" s="58"/>
      <c r="S28" s="59"/>
      <c r="T28" s="79" t="e">
        <f t="shared" si="5"/>
        <v>#DIV/0!</v>
      </c>
      <c r="U28" s="42">
        <f t="shared" si="6"/>
        <v>209100000</v>
      </c>
      <c r="V28" s="30">
        <f t="shared" si="7"/>
        <v>185530853</v>
      </c>
      <c r="W28" s="123">
        <f t="shared" si="8"/>
        <v>0.88728289335246291</v>
      </c>
      <c r="X28" s="127">
        <f t="shared" si="9"/>
        <v>1.127036267116176</v>
      </c>
    </row>
    <row r="29" spans="1:27" s="27" customFormat="1" ht="14.25" customHeight="1" x14ac:dyDescent="0.25">
      <c r="A29" s="28">
        <v>27</v>
      </c>
      <c r="B29" s="29" t="s">
        <v>22</v>
      </c>
      <c r="C29" s="58">
        <v>0</v>
      </c>
      <c r="D29" s="59">
        <v>0</v>
      </c>
      <c r="E29" s="79" t="e">
        <f t="shared" si="0"/>
        <v>#DIV/0!</v>
      </c>
      <c r="F29" s="58">
        <v>0</v>
      </c>
      <c r="G29" s="59">
        <v>0</v>
      </c>
      <c r="H29" s="79" t="e">
        <f t="shared" si="1"/>
        <v>#DIV/0!</v>
      </c>
      <c r="I29" s="58">
        <v>0</v>
      </c>
      <c r="J29" s="59">
        <v>0</v>
      </c>
      <c r="K29" s="79" t="e">
        <f t="shared" si="2"/>
        <v>#DIV/0!</v>
      </c>
      <c r="L29" s="58">
        <v>0</v>
      </c>
      <c r="M29" s="59">
        <v>0</v>
      </c>
      <c r="N29" s="79" t="e">
        <f t="shared" si="3"/>
        <v>#DIV/0!</v>
      </c>
      <c r="O29" s="58"/>
      <c r="P29" s="59"/>
      <c r="Q29" s="79" t="e">
        <f t="shared" si="4"/>
        <v>#DIV/0!</v>
      </c>
      <c r="R29" s="58"/>
      <c r="S29" s="59"/>
      <c r="T29" s="79" t="e">
        <f t="shared" si="5"/>
        <v>#DIV/0!</v>
      </c>
      <c r="U29" s="42">
        <f t="shared" si="6"/>
        <v>0</v>
      </c>
      <c r="V29" s="30">
        <f t="shared" si="7"/>
        <v>0</v>
      </c>
      <c r="W29" s="123" t="e">
        <f t="shared" si="8"/>
        <v>#DIV/0!</v>
      </c>
      <c r="X29" s="176">
        <f>$X$245</f>
        <v>1.1530596399248232</v>
      </c>
    </row>
    <row r="30" spans="1:27" s="27" customFormat="1" x14ac:dyDescent="0.25">
      <c r="A30" s="28">
        <v>28</v>
      </c>
      <c r="B30" s="29" t="s">
        <v>22</v>
      </c>
      <c r="C30" s="58">
        <v>1290799999</v>
      </c>
      <c r="D30" s="59">
        <v>1187731069</v>
      </c>
      <c r="E30" s="79">
        <f t="shared" si="0"/>
        <v>0.92015112327250626</v>
      </c>
      <c r="F30" s="58">
        <v>1136200000</v>
      </c>
      <c r="G30" s="59">
        <v>1012922225</v>
      </c>
      <c r="H30" s="79">
        <f t="shared" si="1"/>
        <v>0.89149993399049465</v>
      </c>
      <c r="I30" s="58">
        <v>1325500000</v>
      </c>
      <c r="J30" s="59">
        <v>1190619443</v>
      </c>
      <c r="K30" s="79">
        <f t="shared" si="2"/>
        <v>0.89824175254620897</v>
      </c>
      <c r="L30" s="58">
        <v>1325000000</v>
      </c>
      <c r="M30" s="59">
        <v>1131325001</v>
      </c>
      <c r="N30" s="79">
        <f t="shared" si="3"/>
        <v>0.85383018943396227</v>
      </c>
      <c r="O30" s="58"/>
      <c r="P30" s="59"/>
      <c r="Q30" s="79" t="e">
        <f t="shared" si="4"/>
        <v>#DIV/0!</v>
      </c>
      <c r="R30" s="58"/>
      <c r="S30" s="59"/>
      <c r="T30" s="79" t="e">
        <f t="shared" si="5"/>
        <v>#DIV/0!</v>
      </c>
      <c r="U30" s="42">
        <f t="shared" si="6"/>
        <v>5077499999</v>
      </c>
      <c r="V30" s="30">
        <f t="shared" si="7"/>
        <v>4522597738</v>
      </c>
      <c r="W30" s="123">
        <f t="shared" si="8"/>
        <v>0.89071348870324241</v>
      </c>
      <c r="X30" s="127">
        <f t="shared" si="9"/>
        <v>1.1226954713079105</v>
      </c>
    </row>
    <row r="31" spans="1:27" s="27" customFormat="1" x14ac:dyDescent="0.25">
      <c r="A31" s="28">
        <v>29</v>
      </c>
      <c r="B31" s="29" t="s">
        <v>23</v>
      </c>
      <c r="C31" s="58">
        <v>0</v>
      </c>
      <c r="D31" s="59">
        <v>0</v>
      </c>
      <c r="E31" s="79" t="e">
        <f t="shared" si="0"/>
        <v>#DIV/0!</v>
      </c>
      <c r="F31" s="58">
        <v>0</v>
      </c>
      <c r="G31" s="59">
        <v>0</v>
      </c>
      <c r="H31" s="79" t="e">
        <f t="shared" si="1"/>
        <v>#DIV/0!</v>
      </c>
      <c r="I31" s="58">
        <v>0</v>
      </c>
      <c r="J31" s="59">
        <v>0</v>
      </c>
      <c r="K31" s="79" t="e">
        <f t="shared" si="2"/>
        <v>#DIV/0!</v>
      </c>
      <c r="L31" s="58">
        <v>0</v>
      </c>
      <c r="M31" s="59">
        <v>0</v>
      </c>
      <c r="N31" s="79" t="e">
        <f t="shared" si="3"/>
        <v>#DIV/0!</v>
      </c>
      <c r="O31" s="58"/>
      <c r="P31" s="59"/>
      <c r="Q31" s="79" t="e">
        <f t="shared" si="4"/>
        <v>#DIV/0!</v>
      </c>
      <c r="R31" s="58"/>
      <c r="S31" s="59"/>
      <c r="T31" s="79" t="e">
        <f t="shared" si="5"/>
        <v>#DIV/0!</v>
      </c>
      <c r="U31" s="42">
        <f t="shared" si="6"/>
        <v>0</v>
      </c>
      <c r="V31" s="30">
        <f t="shared" si="7"/>
        <v>0</v>
      </c>
      <c r="W31" s="123" t="e">
        <f t="shared" si="8"/>
        <v>#DIV/0!</v>
      </c>
      <c r="X31" s="176">
        <f>$X$246</f>
        <v>1.3094884347760447</v>
      </c>
    </row>
    <row r="32" spans="1:27" s="27" customFormat="1" x14ac:dyDescent="0.25">
      <c r="A32" s="28">
        <v>30</v>
      </c>
      <c r="B32" s="29" t="s">
        <v>22</v>
      </c>
      <c r="C32" s="58">
        <v>0</v>
      </c>
      <c r="D32" s="59">
        <v>0</v>
      </c>
      <c r="E32" s="79" t="e">
        <f t="shared" si="0"/>
        <v>#DIV/0!</v>
      </c>
      <c r="F32" s="58">
        <v>0</v>
      </c>
      <c r="G32" s="59">
        <v>0</v>
      </c>
      <c r="H32" s="79" t="e">
        <f t="shared" si="1"/>
        <v>#DIV/0!</v>
      </c>
      <c r="I32" s="58">
        <v>0</v>
      </c>
      <c r="J32" s="59">
        <v>0</v>
      </c>
      <c r="K32" s="79" t="e">
        <f t="shared" si="2"/>
        <v>#DIV/0!</v>
      </c>
      <c r="L32" s="58">
        <v>0</v>
      </c>
      <c r="M32" s="59">
        <v>0</v>
      </c>
      <c r="N32" s="79" t="e">
        <f t="shared" si="3"/>
        <v>#DIV/0!</v>
      </c>
      <c r="O32" s="58"/>
      <c r="P32" s="59"/>
      <c r="Q32" s="79" t="e">
        <f t="shared" si="4"/>
        <v>#DIV/0!</v>
      </c>
      <c r="R32" s="58"/>
      <c r="S32" s="59"/>
      <c r="T32" s="79" t="e">
        <f t="shared" si="5"/>
        <v>#DIV/0!</v>
      </c>
      <c r="U32" s="42">
        <f t="shared" si="6"/>
        <v>0</v>
      </c>
      <c r="V32" s="30">
        <f t="shared" si="7"/>
        <v>0</v>
      </c>
      <c r="W32" s="123" t="e">
        <f t="shared" si="8"/>
        <v>#DIV/0!</v>
      </c>
      <c r="X32" s="176">
        <f>$X$245</f>
        <v>1.1530596399248232</v>
      </c>
    </row>
    <row r="33" spans="1:24" s="27" customFormat="1" x14ac:dyDescent="0.25">
      <c r="A33" s="28">
        <v>31</v>
      </c>
      <c r="B33" s="29" t="s">
        <v>23</v>
      </c>
      <c r="C33" s="58">
        <v>0</v>
      </c>
      <c r="D33" s="59">
        <v>0</v>
      </c>
      <c r="E33" s="79" t="e">
        <f t="shared" si="0"/>
        <v>#DIV/0!</v>
      </c>
      <c r="F33" s="58">
        <v>0</v>
      </c>
      <c r="G33" s="59">
        <v>0</v>
      </c>
      <c r="H33" s="79" t="e">
        <f t="shared" si="1"/>
        <v>#DIV/0!</v>
      </c>
      <c r="I33" s="58">
        <v>0</v>
      </c>
      <c r="J33" s="59">
        <v>0</v>
      </c>
      <c r="K33" s="79" t="e">
        <f t="shared" si="2"/>
        <v>#DIV/0!</v>
      </c>
      <c r="L33" s="58">
        <v>0</v>
      </c>
      <c r="M33" s="59">
        <v>0</v>
      </c>
      <c r="N33" s="79" t="e">
        <f t="shared" si="3"/>
        <v>#DIV/0!</v>
      </c>
      <c r="O33" s="58"/>
      <c r="P33" s="59"/>
      <c r="Q33" s="79" t="e">
        <f t="shared" si="4"/>
        <v>#DIV/0!</v>
      </c>
      <c r="R33" s="58"/>
      <c r="S33" s="59"/>
      <c r="T33" s="79" t="e">
        <f t="shared" si="5"/>
        <v>#DIV/0!</v>
      </c>
      <c r="U33" s="42">
        <f t="shared" si="6"/>
        <v>0</v>
      </c>
      <c r="V33" s="30">
        <f t="shared" si="7"/>
        <v>0</v>
      </c>
      <c r="W33" s="123" t="e">
        <f t="shared" si="8"/>
        <v>#DIV/0!</v>
      </c>
      <c r="X33" s="176">
        <f>$X$246</f>
        <v>1.3094884347760447</v>
      </c>
    </row>
    <row r="34" spans="1:24" s="27" customFormat="1" x14ac:dyDescent="0.25">
      <c r="A34" s="28">
        <v>32</v>
      </c>
      <c r="B34" s="29" t="s">
        <v>22</v>
      </c>
      <c r="C34" s="58">
        <v>490714925</v>
      </c>
      <c r="D34" s="59">
        <v>417494668</v>
      </c>
      <c r="E34" s="79">
        <f t="shared" si="0"/>
        <v>0.850788608070154</v>
      </c>
      <c r="F34" s="58">
        <v>319645000</v>
      </c>
      <c r="G34" s="59">
        <v>301015554</v>
      </c>
      <c r="H34" s="79">
        <f t="shared" si="1"/>
        <v>0.94171832501681552</v>
      </c>
      <c r="I34" s="58">
        <v>486600000</v>
      </c>
      <c r="J34" s="59">
        <v>443068889</v>
      </c>
      <c r="K34" s="79">
        <f t="shared" si="2"/>
        <v>0.91054025688450468</v>
      </c>
      <c r="L34" s="58">
        <v>229610000</v>
      </c>
      <c r="M34" s="59">
        <v>190623334</v>
      </c>
      <c r="N34" s="79">
        <f t="shared" si="3"/>
        <v>0.83020484299464314</v>
      </c>
      <c r="O34" s="58"/>
      <c r="P34" s="59"/>
      <c r="Q34" s="79" t="e">
        <f t="shared" si="4"/>
        <v>#DIV/0!</v>
      </c>
      <c r="R34" s="58"/>
      <c r="S34" s="59"/>
      <c r="T34" s="79" t="e">
        <f t="shared" si="5"/>
        <v>#DIV/0!</v>
      </c>
      <c r="U34" s="42">
        <f t="shared" si="6"/>
        <v>1526569925</v>
      </c>
      <c r="V34" s="30">
        <f t="shared" si="7"/>
        <v>1352202445</v>
      </c>
      <c r="W34" s="123">
        <f t="shared" si="8"/>
        <v>0.88577825545724675</v>
      </c>
      <c r="X34" s="127">
        <f t="shared" si="9"/>
        <v>1.1289507208367753</v>
      </c>
    </row>
    <row r="35" spans="1:24" s="27" customFormat="1" x14ac:dyDescent="0.25">
      <c r="A35" s="28">
        <v>33</v>
      </c>
      <c r="B35" s="29" t="s">
        <v>22</v>
      </c>
      <c r="C35" s="58">
        <v>1235040000</v>
      </c>
      <c r="D35" s="59">
        <v>857137780</v>
      </c>
      <c r="E35" s="79">
        <f t="shared" si="0"/>
        <v>0.69401621000129554</v>
      </c>
      <c r="F35" s="58">
        <v>1195200000</v>
      </c>
      <c r="G35" s="59">
        <v>630773006</v>
      </c>
      <c r="H35" s="79">
        <f t="shared" si="1"/>
        <v>0.52775519243641233</v>
      </c>
      <c r="I35" s="58">
        <v>1235040000</v>
      </c>
      <c r="J35" s="59">
        <v>802842723</v>
      </c>
      <c r="K35" s="79">
        <f t="shared" si="2"/>
        <v>0.65005402497085119</v>
      </c>
      <c r="L35" s="58">
        <v>1235040000</v>
      </c>
      <c r="M35" s="59">
        <v>733346667</v>
      </c>
      <c r="N35" s="79">
        <f t="shared" si="3"/>
        <v>0.59378373736883017</v>
      </c>
      <c r="O35" s="58"/>
      <c r="P35" s="59"/>
      <c r="Q35" s="79" t="e">
        <f t="shared" si="4"/>
        <v>#DIV/0!</v>
      </c>
      <c r="R35" s="58"/>
      <c r="S35" s="59"/>
      <c r="T35" s="79" t="e">
        <f t="shared" si="5"/>
        <v>#DIV/0!</v>
      </c>
      <c r="U35" s="42">
        <f t="shared" si="6"/>
        <v>4900320000</v>
      </c>
      <c r="V35" s="30">
        <f t="shared" si="7"/>
        <v>3024100176</v>
      </c>
      <c r="W35" s="123">
        <f t="shared" si="8"/>
        <v>0.61712299931433046</v>
      </c>
      <c r="X35" s="127">
        <f t="shared" si="9"/>
        <v>1.6204225107653973</v>
      </c>
    </row>
    <row r="36" spans="1:24" s="27" customFormat="1" x14ac:dyDescent="0.25">
      <c r="A36" s="28">
        <v>34</v>
      </c>
      <c r="B36" s="29" t="s">
        <v>22</v>
      </c>
      <c r="C36" s="58">
        <v>392280000</v>
      </c>
      <c r="D36" s="59">
        <v>311618801</v>
      </c>
      <c r="E36" s="79">
        <f t="shared" si="0"/>
        <v>0.79437850769858265</v>
      </c>
      <c r="F36" s="58">
        <v>546200000</v>
      </c>
      <c r="G36" s="59">
        <v>485759479</v>
      </c>
      <c r="H36" s="79">
        <f t="shared" si="1"/>
        <v>0.88934360856828998</v>
      </c>
      <c r="I36" s="58">
        <v>452350000</v>
      </c>
      <c r="J36" s="59">
        <v>391541394</v>
      </c>
      <c r="K36" s="79">
        <f t="shared" si="2"/>
        <v>0.86557177849010725</v>
      </c>
      <c r="L36" s="58">
        <v>478450000</v>
      </c>
      <c r="M36" s="59">
        <v>412136787</v>
      </c>
      <c r="N36" s="79">
        <f t="shared" si="3"/>
        <v>0.86139991012645001</v>
      </c>
      <c r="O36" s="58"/>
      <c r="P36" s="59"/>
      <c r="Q36" s="79" t="e">
        <f t="shared" si="4"/>
        <v>#DIV/0!</v>
      </c>
      <c r="R36" s="58"/>
      <c r="S36" s="59"/>
      <c r="T36" s="79" t="e">
        <f t="shared" si="5"/>
        <v>#DIV/0!</v>
      </c>
      <c r="U36" s="42">
        <f t="shared" si="6"/>
        <v>1869280000</v>
      </c>
      <c r="V36" s="30">
        <f t="shared" si="7"/>
        <v>1601056461</v>
      </c>
      <c r="W36" s="123">
        <f t="shared" si="8"/>
        <v>0.85650970480612854</v>
      </c>
      <c r="X36" s="127">
        <f t="shared" si="9"/>
        <v>1.1675290944033734</v>
      </c>
    </row>
    <row r="37" spans="1:24" s="27" customFormat="1" x14ac:dyDescent="0.25">
      <c r="A37" s="28">
        <v>35</v>
      </c>
      <c r="B37" s="29" t="s">
        <v>22</v>
      </c>
      <c r="C37" s="58">
        <v>2555421704</v>
      </c>
      <c r="D37" s="59">
        <v>249443291</v>
      </c>
      <c r="E37" s="79">
        <f t="shared" si="0"/>
        <v>9.7613356969437404E-2</v>
      </c>
      <c r="F37" s="58">
        <v>2560085520</v>
      </c>
      <c r="G37" s="59">
        <v>514732950</v>
      </c>
      <c r="H37" s="79">
        <f t="shared" si="1"/>
        <v>0.20106084190500012</v>
      </c>
      <c r="I37" s="58">
        <v>2955421704</v>
      </c>
      <c r="J37" s="59">
        <v>464496202</v>
      </c>
      <c r="K37" s="79">
        <f t="shared" si="2"/>
        <v>0.15716748691779925</v>
      </c>
      <c r="L37" s="58">
        <v>2955421704</v>
      </c>
      <c r="M37" s="59">
        <v>751439167</v>
      </c>
      <c r="N37" s="79">
        <f t="shared" si="3"/>
        <v>0.2542578495593264</v>
      </c>
      <c r="O37" s="58"/>
      <c r="P37" s="59"/>
      <c r="Q37" s="79" t="e">
        <f t="shared" si="4"/>
        <v>#DIV/0!</v>
      </c>
      <c r="R37" s="58"/>
      <c r="S37" s="59"/>
      <c r="T37" s="79" t="e">
        <f t="shared" si="5"/>
        <v>#DIV/0!</v>
      </c>
      <c r="U37" s="42">
        <f t="shared" si="6"/>
        <v>11026350632</v>
      </c>
      <c r="V37" s="30">
        <f t="shared" si="7"/>
        <v>1980111610</v>
      </c>
      <c r="W37" s="123">
        <f t="shared" si="8"/>
        <v>0.1795799604135063</v>
      </c>
      <c r="X37" s="176">
        <f>X245</f>
        <v>1.1530596399248232</v>
      </c>
    </row>
    <row r="38" spans="1:24" s="27" customFormat="1" x14ac:dyDescent="0.25">
      <c r="A38" s="28">
        <v>36</v>
      </c>
      <c r="B38" s="29" t="s">
        <v>22</v>
      </c>
      <c r="C38" s="58">
        <v>2277533004</v>
      </c>
      <c r="D38" s="59">
        <v>2101255555</v>
      </c>
      <c r="E38" s="79">
        <f t="shared" si="0"/>
        <v>0.92260158307677376</v>
      </c>
      <c r="F38" s="58">
        <v>2443289140</v>
      </c>
      <c r="G38" s="59">
        <v>2339411113</v>
      </c>
      <c r="H38" s="79">
        <f t="shared" si="1"/>
        <v>0.95748434956003614</v>
      </c>
      <c r="I38" s="58">
        <v>2649953783</v>
      </c>
      <c r="J38" s="59">
        <v>2465148293</v>
      </c>
      <c r="K38" s="79">
        <f t="shared" si="2"/>
        <v>0.93026086296841648</v>
      </c>
      <c r="L38" s="58">
        <v>2950776484</v>
      </c>
      <c r="M38" s="59">
        <v>2801277778</v>
      </c>
      <c r="N38" s="79">
        <f t="shared" si="3"/>
        <v>0.94933580811334672</v>
      </c>
      <c r="O38" s="58"/>
      <c r="P38" s="59"/>
      <c r="Q38" s="79" t="e">
        <f t="shared" si="4"/>
        <v>#DIV/0!</v>
      </c>
      <c r="R38" s="58"/>
      <c r="S38" s="59"/>
      <c r="T38" s="79" t="e">
        <f t="shared" si="5"/>
        <v>#DIV/0!</v>
      </c>
      <c r="U38" s="42">
        <f t="shared" si="6"/>
        <v>10321552411</v>
      </c>
      <c r="V38" s="30">
        <f t="shared" si="7"/>
        <v>9707092739</v>
      </c>
      <c r="W38" s="123">
        <f t="shared" si="8"/>
        <v>0.940468289310322</v>
      </c>
      <c r="X38" s="127">
        <f t="shared" si="9"/>
        <v>1.0633000722792414</v>
      </c>
    </row>
    <row r="39" spans="1:24" s="27" customFormat="1" x14ac:dyDescent="0.25">
      <c r="A39" s="28">
        <v>37</v>
      </c>
      <c r="B39" s="29" t="s">
        <v>22</v>
      </c>
      <c r="C39" s="58">
        <v>86800000</v>
      </c>
      <c r="D39" s="59">
        <v>17488810</v>
      </c>
      <c r="E39" s="79">
        <f t="shared" si="0"/>
        <v>0.2014839861751152</v>
      </c>
      <c r="F39" s="58">
        <v>84000000</v>
      </c>
      <c r="G39" s="59">
        <v>31019300</v>
      </c>
      <c r="H39" s="79">
        <f t="shared" si="1"/>
        <v>0.36927738095238094</v>
      </c>
      <c r="I39" s="58">
        <v>91382709</v>
      </c>
      <c r="J39" s="59">
        <v>41633269</v>
      </c>
      <c r="K39" s="79">
        <f t="shared" si="2"/>
        <v>0.45559241409663176</v>
      </c>
      <c r="L39" s="58">
        <v>88500000</v>
      </c>
      <c r="M39" s="59">
        <v>29466110</v>
      </c>
      <c r="N39" s="79">
        <f t="shared" si="3"/>
        <v>0.33295039548022598</v>
      </c>
      <c r="O39" s="58"/>
      <c r="P39" s="59"/>
      <c r="Q39" s="79" t="e">
        <f t="shared" si="4"/>
        <v>#DIV/0!</v>
      </c>
      <c r="R39" s="58"/>
      <c r="S39" s="59"/>
      <c r="T39" s="79" t="e">
        <f t="shared" si="5"/>
        <v>#DIV/0!</v>
      </c>
      <c r="U39" s="42">
        <f t="shared" si="6"/>
        <v>350682709</v>
      </c>
      <c r="V39" s="30">
        <f t="shared" si="7"/>
        <v>119607489</v>
      </c>
      <c r="W39" s="123">
        <f t="shared" si="8"/>
        <v>0.34107039192514049</v>
      </c>
      <c r="X39" s="176">
        <f>X245</f>
        <v>1.1530596399248232</v>
      </c>
    </row>
    <row r="40" spans="1:24" s="27" customFormat="1" x14ac:dyDescent="0.25">
      <c r="A40" s="28">
        <v>38</v>
      </c>
      <c r="B40" s="29" t="s">
        <v>23</v>
      </c>
      <c r="C40" s="58">
        <v>8395556</v>
      </c>
      <c r="D40" s="59">
        <v>7872735</v>
      </c>
      <c r="E40" s="79">
        <f t="shared" si="0"/>
        <v>0.93772645909335839</v>
      </c>
      <c r="F40" s="58">
        <v>11401944</v>
      </c>
      <c r="G40" s="59">
        <v>10810272</v>
      </c>
      <c r="H40" s="79">
        <f t="shared" si="1"/>
        <v>0.94810779635472686</v>
      </c>
      <c r="I40" s="58">
        <v>22343000</v>
      </c>
      <c r="J40" s="59">
        <v>22325183</v>
      </c>
      <c r="K40" s="79">
        <f t="shared" si="2"/>
        <v>0.99920256903728233</v>
      </c>
      <c r="L40" s="58">
        <v>23426111</v>
      </c>
      <c r="M40" s="59">
        <v>22571062</v>
      </c>
      <c r="N40" s="79">
        <f t="shared" si="3"/>
        <v>0.9635001729480408</v>
      </c>
      <c r="O40" s="58"/>
      <c r="P40" s="59"/>
      <c r="Q40" s="79" t="e">
        <f t="shared" si="4"/>
        <v>#DIV/0!</v>
      </c>
      <c r="R40" s="58"/>
      <c r="S40" s="59"/>
      <c r="T40" s="79" t="e">
        <f t="shared" si="5"/>
        <v>#DIV/0!</v>
      </c>
      <c r="U40" s="42">
        <f t="shared" si="6"/>
        <v>65566611</v>
      </c>
      <c r="V40" s="30">
        <f t="shared" si="7"/>
        <v>63579252</v>
      </c>
      <c r="W40" s="123">
        <f t="shared" si="8"/>
        <v>0.96968946587768579</v>
      </c>
      <c r="X40" s="127">
        <f t="shared" si="9"/>
        <v>1.0312579801976909</v>
      </c>
    </row>
    <row r="41" spans="1:24" s="27" customFormat="1" x14ac:dyDescent="0.25">
      <c r="A41" s="28">
        <v>39</v>
      </c>
      <c r="B41" s="29" t="s">
        <v>22</v>
      </c>
      <c r="C41" s="58">
        <v>248000000</v>
      </c>
      <c r="D41" s="59">
        <v>168771112</v>
      </c>
      <c r="E41" s="79">
        <f t="shared" si="0"/>
        <v>0.68052867741935485</v>
      </c>
      <c r="F41" s="58">
        <v>240000000</v>
      </c>
      <c r="G41" s="59">
        <v>165595976</v>
      </c>
      <c r="H41" s="79">
        <f t="shared" si="1"/>
        <v>0.68998323333333333</v>
      </c>
      <c r="I41" s="58">
        <v>248000000</v>
      </c>
      <c r="J41" s="59">
        <v>177037779</v>
      </c>
      <c r="K41" s="79">
        <f t="shared" si="2"/>
        <v>0.71386201209677425</v>
      </c>
      <c r="L41" s="58">
        <v>248000000</v>
      </c>
      <c r="M41" s="59">
        <v>178557780</v>
      </c>
      <c r="N41" s="79">
        <f t="shared" si="3"/>
        <v>0.71999104838709682</v>
      </c>
      <c r="O41" s="58"/>
      <c r="P41" s="59"/>
      <c r="Q41" s="79" t="e">
        <f t="shared" si="4"/>
        <v>#DIV/0!</v>
      </c>
      <c r="R41" s="58"/>
      <c r="S41" s="59"/>
      <c r="T41" s="79" t="e">
        <f t="shared" si="5"/>
        <v>#DIV/0!</v>
      </c>
      <c r="U41" s="42">
        <f t="shared" si="6"/>
        <v>984000000</v>
      </c>
      <c r="V41" s="30">
        <f t="shared" si="7"/>
        <v>689962647</v>
      </c>
      <c r="W41" s="123">
        <f t="shared" si="8"/>
        <v>0.70118155182926833</v>
      </c>
      <c r="X41" s="127">
        <f t="shared" si="9"/>
        <v>1.4261641616085921</v>
      </c>
    </row>
    <row r="42" spans="1:24" s="27" customFormat="1" x14ac:dyDescent="0.25">
      <c r="A42" s="28">
        <v>40</v>
      </c>
      <c r="B42" s="29" t="s">
        <v>23</v>
      </c>
      <c r="C42" s="58">
        <v>0</v>
      </c>
      <c r="D42" s="59">
        <v>0</v>
      </c>
      <c r="E42" s="79" t="e">
        <f t="shared" si="0"/>
        <v>#DIV/0!</v>
      </c>
      <c r="F42" s="58">
        <v>0</v>
      </c>
      <c r="G42" s="59">
        <v>0</v>
      </c>
      <c r="H42" s="79" t="e">
        <f t="shared" si="1"/>
        <v>#DIV/0!</v>
      </c>
      <c r="I42" s="58">
        <v>0</v>
      </c>
      <c r="J42" s="59">
        <v>0</v>
      </c>
      <c r="K42" s="79" t="e">
        <f t="shared" si="2"/>
        <v>#DIV/0!</v>
      </c>
      <c r="L42" s="58">
        <v>0</v>
      </c>
      <c r="M42" s="59">
        <v>0</v>
      </c>
      <c r="N42" s="79" t="e">
        <f t="shared" si="3"/>
        <v>#DIV/0!</v>
      </c>
      <c r="O42" s="58"/>
      <c r="P42" s="59"/>
      <c r="Q42" s="79" t="e">
        <f t="shared" si="4"/>
        <v>#DIV/0!</v>
      </c>
      <c r="R42" s="58"/>
      <c r="S42" s="59"/>
      <c r="T42" s="79" t="e">
        <f t="shared" si="5"/>
        <v>#DIV/0!</v>
      </c>
      <c r="U42" s="42">
        <f t="shared" si="6"/>
        <v>0</v>
      </c>
      <c r="V42" s="30">
        <f t="shared" si="7"/>
        <v>0</v>
      </c>
      <c r="W42" s="123" t="e">
        <f t="shared" si="8"/>
        <v>#DIV/0!</v>
      </c>
      <c r="X42" s="176">
        <f>$X$246</f>
        <v>1.3094884347760447</v>
      </c>
    </row>
    <row r="43" spans="1:24" s="27" customFormat="1" x14ac:dyDescent="0.25">
      <c r="A43" s="28">
        <v>41</v>
      </c>
      <c r="B43" s="29" t="s">
        <v>22</v>
      </c>
      <c r="C43" s="58">
        <v>0</v>
      </c>
      <c r="D43" s="59">
        <v>0</v>
      </c>
      <c r="E43" s="79" t="e">
        <f t="shared" si="0"/>
        <v>#DIV/0!</v>
      </c>
      <c r="F43" s="58">
        <v>0</v>
      </c>
      <c r="G43" s="59">
        <v>0</v>
      </c>
      <c r="H43" s="79" t="e">
        <f t="shared" si="1"/>
        <v>#DIV/0!</v>
      </c>
      <c r="I43" s="58">
        <v>0</v>
      </c>
      <c r="J43" s="59">
        <v>0</v>
      </c>
      <c r="K43" s="79" t="e">
        <f t="shared" si="2"/>
        <v>#DIV/0!</v>
      </c>
      <c r="L43" s="58">
        <v>0</v>
      </c>
      <c r="M43" s="59">
        <v>0</v>
      </c>
      <c r="N43" s="79" t="e">
        <f t="shared" si="3"/>
        <v>#DIV/0!</v>
      </c>
      <c r="O43" s="58"/>
      <c r="P43" s="59"/>
      <c r="Q43" s="79" t="e">
        <f t="shared" si="4"/>
        <v>#DIV/0!</v>
      </c>
      <c r="R43" s="58"/>
      <c r="S43" s="59"/>
      <c r="T43" s="79" t="e">
        <f t="shared" si="5"/>
        <v>#DIV/0!</v>
      </c>
      <c r="U43" s="42">
        <f t="shared" si="6"/>
        <v>0</v>
      </c>
      <c r="V43" s="30">
        <f t="shared" si="7"/>
        <v>0</v>
      </c>
      <c r="W43" s="123" t="e">
        <f t="shared" si="8"/>
        <v>#DIV/0!</v>
      </c>
      <c r="X43" s="176">
        <f>$X$245</f>
        <v>1.1530596399248232</v>
      </c>
    </row>
    <row r="44" spans="1:24" s="27" customFormat="1" x14ac:dyDescent="0.25">
      <c r="A44" s="28">
        <v>42</v>
      </c>
      <c r="B44" s="29" t="s">
        <v>22</v>
      </c>
      <c r="C44" s="58">
        <v>1186706611</v>
      </c>
      <c r="D44" s="59">
        <v>1163266668</v>
      </c>
      <c r="E44" s="79">
        <f t="shared" si="0"/>
        <v>0.98024790391936223</v>
      </c>
      <c r="F44" s="58">
        <v>1390603967</v>
      </c>
      <c r="G44" s="59">
        <v>1347019444</v>
      </c>
      <c r="H44" s="79">
        <f t="shared" si="1"/>
        <v>0.96865784649383213</v>
      </c>
      <c r="I44" s="58">
        <v>1390603967</v>
      </c>
      <c r="J44" s="59">
        <v>1347019444</v>
      </c>
      <c r="K44" s="79">
        <f t="shared" si="2"/>
        <v>0.96865784649383213</v>
      </c>
      <c r="L44" s="58">
        <v>1452353872</v>
      </c>
      <c r="M44" s="59">
        <v>1424211109</v>
      </c>
      <c r="N44" s="79">
        <f t="shared" si="3"/>
        <v>0.98062265433888696</v>
      </c>
      <c r="O44" s="58"/>
      <c r="P44" s="59"/>
      <c r="Q44" s="79" t="e">
        <f t="shared" si="4"/>
        <v>#DIV/0!</v>
      </c>
      <c r="R44" s="58"/>
      <c r="S44" s="59"/>
      <c r="T44" s="79" t="e">
        <f t="shared" si="5"/>
        <v>#DIV/0!</v>
      </c>
      <c r="U44" s="42">
        <f t="shared" si="6"/>
        <v>5420268417</v>
      </c>
      <c r="V44" s="30">
        <f t="shared" si="7"/>
        <v>5281516665</v>
      </c>
      <c r="W44" s="123">
        <f t="shared" si="8"/>
        <v>0.97440131349126136</v>
      </c>
      <c r="X44" s="127">
        <f t="shared" si="9"/>
        <v>1.0262711945830809</v>
      </c>
    </row>
    <row r="45" spans="1:24" s="27" customFormat="1" x14ac:dyDescent="0.25">
      <c r="A45" s="28">
        <v>43</v>
      </c>
      <c r="B45" s="29" t="s">
        <v>22</v>
      </c>
      <c r="C45" s="58">
        <v>1198460000</v>
      </c>
      <c r="D45" s="59">
        <v>90390503</v>
      </c>
      <c r="E45" s="79">
        <f t="shared" si="0"/>
        <v>7.5422211004121956E-2</v>
      </c>
      <c r="F45" s="58">
        <v>1159800000</v>
      </c>
      <c r="G45" s="59">
        <v>94662249</v>
      </c>
      <c r="H45" s="79">
        <f t="shared" si="1"/>
        <v>8.1619459389549925E-2</v>
      </c>
      <c r="I45" s="58">
        <v>1198460000</v>
      </c>
      <c r="J45" s="59">
        <v>124883223</v>
      </c>
      <c r="K45" s="79">
        <f t="shared" si="2"/>
        <v>0.10420307978572502</v>
      </c>
      <c r="L45" s="58">
        <v>1198460000</v>
      </c>
      <c r="M45" s="59">
        <v>162433331</v>
      </c>
      <c r="N45" s="79">
        <f t="shared" si="3"/>
        <v>0.13553504580878795</v>
      </c>
      <c r="O45" s="58"/>
      <c r="P45" s="59"/>
      <c r="Q45" s="79" t="e">
        <f t="shared" si="4"/>
        <v>#DIV/0!</v>
      </c>
      <c r="R45" s="58"/>
      <c r="S45" s="59"/>
      <c r="T45" s="79" t="e">
        <f t="shared" si="5"/>
        <v>#DIV/0!</v>
      </c>
      <c r="U45" s="42">
        <f t="shared" si="6"/>
        <v>4755180000</v>
      </c>
      <c r="V45" s="30">
        <f t="shared" si="7"/>
        <v>472369306</v>
      </c>
      <c r="W45" s="123">
        <f t="shared" si="8"/>
        <v>9.9337839156456748E-2</v>
      </c>
      <c r="X45" s="176">
        <f>X245</f>
        <v>1.1530596399248232</v>
      </c>
    </row>
    <row r="46" spans="1:24" s="27" customFormat="1" x14ac:dyDescent="0.25">
      <c r="A46" s="28">
        <v>44</v>
      </c>
      <c r="B46" s="29" t="s">
        <v>22</v>
      </c>
      <c r="C46" s="58">
        <v>565478908</v>
      </c>
      <c r="D46" s="59">
        <v>306546903</v>
      </c>
      <c r="E46" s="79">
        <f t="shared" si="0"/>
        <v>0.54210139169328664</v>
      </c>
      <c r="F46" s="58">
        <v>384159598</v>
      </c>
      <c r="G46" s="59">
        <v>367892312</v>
      </c>
      <c r="H46" s="79">
        <f t="shared" si="1"/>
        <v>0.95765487551348383</v>
      </c>
      <c r="I46" s="58">
        <v>284121000</v>
      </c>
      <c r="J46" s="59">
        <v>266092574</v>
      </c>
      <c r="K46" s="79">
        <f t="shared" si="2"/>
        <v>0.93654666145761845</v>
      </c>
      <c r="L46" s="58">
        <v>372030000</v>
      </c>
      <c r="M46" s="59">
        <v>350713921</v>
      </c>
      <c r="N46" s="79">
        <f t="shared" si="3"/>
        <v>0.9427033330645378</v>
      </c>
      <c r="O46" s="58"/>
      <c r="P46" s="59"/>
      <c r="Q46" s="79" t="e">
        <f t="shared" si="4"/>
        <v>#DIV/0!</v>
      </c>
      <c r="R46" s="58"/>
      <c r="S46" s="59"/>
      <c r="T46" s="79" t="e">
        <f t="shared" si="5"/>
        <v>#DIV/0!</v>
      </c>
      <c r="U46" s="42">
        <f t="shared" si="6"/>
        <v>1605789506</v>
      </c>
      <c r="V46" s="30">
        <f t="shared" si="7"/>
        <v>1291245710</v>
      </c>
      <c r="W46" s="123">
        <f t="shared" si="8"/>
        <v>0.80411891170996352</v>
      </c>
      <c r="X46" s="127">
        <f t="shared" si="9"/>
        <v>1.2435971663363745</v>
      </c>
    </row>
    <row r="47" spans="1:24" s="27" customFormat="1" x14ac:dyDescent="0.25">
      <c r="A47" s="28">
        <v>45</v>
      </c>
      <c r="B47" s="29" t="s">
        <v>23</v>
      </c>
      <c r="C47" s="58">
        <v>280732745</v>
      </c>
      <c r="D47" s="59">
        <v>145780834</v>
      </c>
      <c r="E47" s="79">
        <f t="shared" si="0"/>
        <v>0.51928688974276938</v>
      </c>
      <c r="F47" s="58">
        <v>271676850</v>
      </c>
      <c r="G47" s="59">
        <v>135050833</v>
      </c>
      <c r="H47" s="79">
        <f t="shared" si="1"/>
        <v>0.49710099701170712</v>
      </c>
      <c r="I47" s="58">
        <v>280732745</v>
      </c>
      <c r="J47" s="59">
        <v>142710554</v>
      </c>
      <c r="K47" s="79">
        <f t="shared" si="2"/>
        <v>0.50835022469502089</v>
      </c>
      <c r="L47" s="58">
        <v>280732745</v>
      </c>
      <c r="M47" s="59">
        <v>150542222</v>
      </c>
      <c r="N47" s="79">
        <f t="shared" si="3"/>
        <v>0.53624746197669249</v>
      </c>
      <c r="O47" s="58"/>
      <c r="P47" s="59"/>
      <c r="Q47" s="79" t="e">
        <f t="shared" si="4"/>
        <v>#DIV/0!</v>
      </c>
      <c r="R47" s="58"/>
      <c r="S47" s="59"/>
      <c r="T47" s="79" t="e">
        <f t="shared" si="5"/>
        <v>#DIV/0!</v>
      </c>
      <c r="U47" s="42">
        <f t="shared" si="6"/>
        <v>1113875085</v>
      </c>
      <c r="V47" s="30">
        <f t="shared" si="7"/>
        <v>574084443</v>
      </c>
      <c r="W47" s="123">
        <f t="shared" si="8"/>
        <v>0.51539391690406644</v>
      </c>
      <c r="X47" s="127">
        <f t="shared" si="9"/>
        <v>1.9402634901221318</v>
      </c>
    </row>
    <row r="48" spans="1:24" s="27" customFormat="1" x14ac:dyDescent="0.25">
      <c r="A48" s="28">
        <v>46</v>
      </c>
      <c r="B48" s="29" t="s">
        <v>23</v>
      </c>
      <c r="C48" s="58">
        <v>106426193</v>
      </c>
      <c r="D48" s="59">
        <v>81757386</v>
      </c>
      <c r="E48" s="79">
        <f t="shared" si="0"/>
        <v>0.76820737165708819</v>
      </c>
      <c r="F48" s="58">
        <v>102993090</v>
      </c>
      <c r="G48" s="59">
        <v>83945360</v>
      </c>
      <c r="H48" s="79">
        <f t="shared" si="1"/>
        <v>0.81505817526204916</v>
      </c>
      <c r="I48" s="58">
        <v>106426193</v>
      </c>
      <c r="J48" s="59">
        <v>89076884</v>
      </c>
      <c r="K48" s="79">
        <f t="shared" si="2"/>
        <v>0.83698271533587598</v>
      </c>
      <c r="L48" s="58">
        <v>106426193</v>
      </c>
      <c r="M48" s="59">
        <v>94424407</v>
      </c>
      <c r="N48" s="79">
        <f t="shared" si="3"/>
        <v>0.88722902077310983</v>
      </c>
      <c r="O48" s="58"/>
      <c r="P48" s="59"/>
      <c r="Q48" s="79" t="e">
        <f t="shared" si="4"/>
        <v>#DIV/0!</v>
      </c>
      <c r="R48" s="58"/>
      <c r="S48" s="59"/>
      <c r="T48" s="79" t="e">
        <f t="shared" si="5"/>
        <v>#DIV/0!</v>
      </c>
      <c r="U48" s="42">
        <f t="shared" si="6"/>
        <v>422271669</v>
      </c>
      <c r="V48" s="30">
        <f t="shared" si="7"/>
        <v>349204037</v>
      </c>
      <c r="W48" s="123">
        <f t="shared" si="8"/>
        <v>0.82696534633016072</v>
      </c>
      <c r="X48" s="127">
        <f t="shared" si="9"/>
        <v>1.209240513448016</v>
      </c>
    </row>
    <row r="49" spans="1:24" s="27" customFormat="1" x14ac:dyDescent="0.25">
      <c r="A49" s="28">
        <v>47</v>
      </c>
      <c r="B49" s="29" t="s">
        <v>22</v>
      </c>
      <c r="C49" s="58">
        <v>567825078</v>
      </c>
      <c r="D49" s="59">
        <v>89781113</v>
      </c>
      <c r="E49" s="79">
        <f t="shared" si="0"/>
        <v>0.15811403278669561</v>
      </c>
      <c r="F49" s="58">
        <v>551008140</v>
      </c>
      <c r="G49" s="59">
        <v>194877811</v>
      </c>
      <c r="H49" s="79">
        <f t="shared" si="1"/>
        <v>0.35367501285915665</v>
      </c>
      <c r="I49" s="58">
        <v>569825078</v>
      </c>
      <c r="J49" s="59">
        <v>161453333</v>
      </c>
      <c r="K49" s="79">
        <f t="shared" si="2"/>
        <v>0.28333841249436903</v>
      </c>
      <c r="L49" s="58">
        <v>567825078</v>
      </c>
      <c r="M49" s="59">
        <v>116277777</v>
      </c>
      <c r="N49" s="79">
        <f t="shared" si="3"/>
        <v>0.2047774596528123</v>
      </c>
      <c r="O49" s="58"/>
      <c r="P49" s="59"/>
      <c r="Q49" s="79" t="e">
        <f t="shared" si="4"/>
        <v>#DIV/0!</v>
      </c>
      <c r="R49" s="58"/>
      <c r="S49" s="59"/>
      <c r="T49" s="79" t="e">
        <f t="shared" si="5"/>
        <v>#DIV/0!</v>
      </c>
      <c r="U49" s="42">
        <f t="shared" si="6"/>
        <v>2256483374</v>
      </c>
      <c r="V49" s="30">
        <f t="shared" si="7"/>
        <v>562390034</v>
      </c>
      <c r="W49" s="123">
        <f t="shared" si="8"/>
        <v>0.2492329615542738</v>
      </c>
      <c r="X49" s="176">
        <f>X245</f>
        <v>1.1530596399248232</v>
      </c>
    </row>
    <row r="50" spans="1:24" s="27" customFormat="1" x14ac:dyDescent="0.25">
      <c r="A50" s="28">
        <v>48</v>
      </c>
      <c r="B50" s="29" t="s">
        <v>23</v>
      </c>
      <c r="C50" s="58">
        <v>3833796</v>
      </c>
      <c r="D50" s="59">
        <v>3777773</v>
      </c>
      <c r="E50" s="79">
        <f t="shared" si="0"/>
        <v>0.98538706806517617</v>
      </c>
      <c r="F50" s="58">
        <v>3007279</v>
      </c>
      <c r="G50" s="59">
        <v>2579996</v>
      </c>
      <c r="H50" s="79">
        <f t="shared" si="1"/>
        <v>0.85791707387309257</v>
      </c>
      <c r="I50" s="58">
        <v>3317286</v>
      </c>
      <c r="J50" s="59">
        <v>4258886</v>
      </c>
      <c r="K50" s="79">
        <f t="shared" si="2"/>
        <v>1.2838464937904057</v>
      </c>
      <c r="L50" s="58">
        <v>0</v>
      </c>
      <c r="M50" s="59">
        <v>0</v>
      </c>
      <c r="N50" s="79" t="e">
        <f t="shared" si="3"/>
        <v>#DIV/0!</v>
      </c>
      <c r="O50" s="58"/>
      <c r="P50" s="59"/>
      <c r="Q50" s="79" t="e">
        <f t="shared" si="4"/>
        <v>#DIV/0!</v>
      </c>
      <c r="R50" s="58"/>
      <c r="S50" s="59"/>
      <c r="T50" s="79" t="e">
        <f t="shared" si="5"/>
        <v>#DIV/0!</v>
      </c>
      <c r="U50" s="42">
        <f t="shared" si="6"/>
        <v>10158361</v>
      </c>
      <c r="V50" s="30">
        <f t="shared" si="7"/>
        <v>10616655</v>
      </c>
      <c r="W50" s="123">
        <f t="shared" si="8"/>
        <v>1.0451149550601717</v>
      </c>
      <c r="X50" s="127">
        <f t="shared" si="9"/>
        <v>0.95683254283010988</v>
      </c>
    </row>
    <row r="51" spans="1:24" s="27" customFormat="1" x14ac:dyDescent="0.25">
      <c r="A51" s="28">
        <v>49</v>
      </c>
      <c r="B51" s="29" t="s">
        <v>22</v>
      </c>
      <c r="C51" s="58">
        <v>382849969</v>
      </c>
      <c r="D51" s="59">
        <v>107611112</v>
      </c>
      <c r="E51" s="79">
        <f t="shared" si="0"/>
        <v>0.28107906677145378</v>
      </c>
      <c r="F51" s="58">
        <v>370499970</v>
      </c>
      <c r="G51" s="59">
        <v>77750414</v>
      </c>
      <c r="H51" s="79">
        <f t="shared" si="1"/>
        <v>0.20985268635784235</v>
      </c>
      <c r="I51" s="58">
        <v>382849969</v>
      </c>
      <c r="J51" s="59">
        <v>60863278</v>
      </c>
      <c r="K51" s="79">
        <f t="shared" si="2"/>
        <v>0.15897422731670641</v>
      </c>
      <c r="L51" s="58">
        <v>382849969</v>
      </c>
      <c r="M51" s="59">
        <v>67584352</v>
      </c>
      <c r="N51" s="79">
        <f t="shared" si="3"/>
        <v>0.17652960029363357</v>
      </c>
      <c r="O51" s="58"/>
      <c r="P51" s="59"/>
      <c r="Q51" s="79" t="e">
        <f t="shared" si="4"/>
        <v>#DIV/0!</v>
      </c>
      <c r="R51" s="58"/>
      <c r="S51" s="59"/>
      <c r="T51" s="79" t="e">
        <f t="shared" si="5"/>
        <v>#DIV/0!</v>
      </c>
      <c r="U51" s="42">
        <f t="shared" si="6"/>
        <v>1519049877</v>
      </c>
      <c r="V51" s="30">
        <f t="shared" si="7"/>
        <v>313809156</v>
      </c>
      <c r="W51" s="123">
        <f t="shared" si="8"/>
        <v>0.20658252289895021</v>
      </c>
      <c r="X51" s="176">
        <f>X245</f>
        <v>1.1530596399248232</v>
      </c>
    </row>
    <row r="52" spans="1:24" s="27" customFormat="1" x14ac:dyDescent="0.25">
      <c r="A52" s="28">
        <v>50</v>
      </c>
      <c r="B52" s="29" t="s">
        <v>23</v>
      </c>
      <c r="C52" s="58">
        <v>363705764</v>
      </c>
      <c r="D52" s="59">
        <v>246890559</v>
      </c>
      <c r="E52" s="79">
        <f t="shared" si="0"/>
        <v>0.67881948387268343</v>
      </c>
      <c r="F52" s="58">
        <v>351973320</v>
      </c>
      <c r="G52" s="59">
        <v>300760853</v>
      </c>
      <c r="H52" s="79">
        <f t="shared" si="1"/>
        <v>0.85449900861803962</v>
      </c>
      <c r="I52" s="58">
        <v>363705764</v>
      </c>
      <c r="J52" s="59">
        <v>326417720</v>
      </c>
      <c r="K52" s="79">
        <f t="shared" si="2"/>
        <v>0.89747744553204278</v>
      </c>
      <c r="L52" s="58">
        <v>363705764</v>
      </c>
      <c r="M52" s="59">
        <v>148636225</v>
      </c>
      <c r="N52" s="79">
        <f t="shared" si="3"/>
        <v>0.40867162336200974</v>
      </c>
      <c r="O52" s="58"/>
      <c r="P52" s="59"/>
      <c r="Q52" s="79" t="e">
        <f t="shared" si="4"/>
        <v>#DIV/0!</v>
      </c>
      <c r="R52" s="58"/>
      <c r="S52" s="59"/>
      <c r="T52" s="79" t="e">
        <f t="shared" si="5"/>
        <v>#DIV/0!</v>
      </c>
      <c r="U52" s="42">
        <f t="shared" si="6"/>
        <v>1443090612</v>
      </c>
      <c r="V52" s="30">
        <f t="shared" si="7"/>
        <v>1022705357</v>
      </c>
      <c r="W52" s="123">
        <f t="shared" si="8"/>
        <v>0.70869101946593493</v>
      </c>
      <c r="X52" s="127">
        <f t="shared" si="9"/>
        <v>1.4110521687626205</v>
      </c>
    </row>
    <row r="53" spans="1:24" s="27" customFormat="1" x14ac:dyDescent="0.25">
      <c r="A53" s="28">
        <v>51</v>
      </c>
      <c r="B53" s="29" t="s">
        <v>23</v>
      </c>
      <c r="C53" s="58">
        <v>565942</v>
      </c>
      <c r="D53" s="59">
        <v>623611</v>
      </c>
      <c r="E53" s="79">
        <f t="shared" si="0"/>
        <v>1.1018991345402886</v>
      </c>
      <c r="F53" s="58">
        <v>150000</v>
      </c>
      <c r="G53" s="59">
        <v>108333</v>
      </c>
      <c r="H53" s="79">
        <f t="shared" si="1"/>
        <v>0.72221999999999997</v>
      </c>
      <c r="I53" s="58">
        <v>540000</v>
      </c>
      <c r="J53" s="59">
        <v>491667</v>
      </c>
      <c r="K53" s="79">
        <f t="shared" si="2"/>
        <v>0.9104944444444445</v>
      </c>
      <c r="L53" s="58">
        <v>2319000</v>
      </c>
      <c r="M53" s="59">
        <v>658611</v>
      </c>
      <c r="N53" s="79">
        <f t="shared" si="3"/>
        <v>0.28400646830530402</v>
      </c>
      <c r="O53" s="58"/>
      <c r="P53" s="59"/>
      <c r="Q53" s="79" t="e">
        <f t="shared" si="4"/>
        <v>#DIV/0!</v>
      </c>
      <c r="R53" s="58"/>
      <c r="S53" s="59"/>
      <c r="T53" s="79" t="e">
        <f t="shared" si="5"/>
        <v>#DIV/0!</v>
      </c>
      <c r="U53" s="42">
        <f t="shared" si="6"/>
        <v>3574942</v>
      </c>
      <c r="V53" s="30">
        <f t="shared" si="7"/>
        <v>1882222</v>
      </c>
      <c r="W53" s="123">
        <f t="shared" si="8"/>
        <v>0.52650420622208693</v>
      </c>
      <c r="X53" s="127">
        <f t="shared" si="9"/>
        <v>1.8993200589516008</v>
      </c>
    </row>
    <row r="54" spans="1:24" s="27" customFormat="1" x14ac:dyDescent="0.25">
      <c r="A54" s="28">
        <v>52</v>
      </c>
      <c r="B54" s="29" t="s">
        <v>22</v>
      </c>
      <c r="C54" s="58">
        <v>0</v>
      </c>
      <c r="D54" s="59">
        <v>0</v>
      </c>
      <c r="E54" s="79" t="e">
        <f t="shared" si="0"/>
        <v>#DIV/0!</v>
      </c>
      <c r="F54" s="58">
        <v>27224208</v>
      </c>
      <c r="G54" s="59">
        <v>27937776</v>
      </c>
      <c r="H54" s="79">
        <f t="shared" si="1"/>
        <v>1.0262107900439197</v>
      </c>
      <c r="I54" s="58">
        <v>38868214</v>
      </c>
      <c r="J54" s="59">
        <v>40718889</v>
      </c>
      <c r="K54" s="79">
        <f t="shared" si="2"/>
        <v>1.0476140992740237</v>
      </c>
      <c r="L54" s="58">
        <v>66979348</v>
      </c>
      <c r="M54" s="59">
        <v>68122920</v>
      </c>
      <c r="N54" s="79">
        <f t="shared" si="3"/>
        <v>1.017073501521693</v>
      </c>
      <c r="O54" s="58"/>
      <c r="P54" s="59"/>
      <c r="Q54" s="79" t="e">
        <f t="shared" si="4"/>
        <v>#DIV/0!</v>
      </c>
      <c r="R54" s="58"/>
      <c r="S54" s="59"/>
      <c r="T54" s="79" t="e">
        <f t="shared" si="5"/>
        <v>#DIV/0!</v>
      </c>
      <c r="U54" s="42">
        <f t="shared" si="6"/>
        <v>133071770</v>
      </c>
      <c r="V54" s="30">
        <f t="shared" si="7"/>
        <v>136779585</v>
      </c>
      <c r="W54" s="123">
        <f t="shared" si="8"/>
        <v>1.0278632725783989</v>
      </c>
      <c r="X54" s="127">
        <f t="shared" si="9"/>
        <v>0.97289204379440108</v>
      </c>
    </row>
    <row r="55" spans="1:24" s="27" customFormat="1" x14ac:dyDescent="0.25">
      <c r="A55" s="28">
        <v>53</v>
      </c>
      <c r="B55" s="29" t="s">
        <v>22</v>
      </c>
      <c r="C55" s="58">
        <v>1375570271</v>
      </c>
      <c r="D55" s="59">
        <v>315984902</v>
      </c>
      <c r="E55" s="79">
        <f t="shared" si="0"/>
        <v>0.22971193014391628</v>
      </c>
      <c r="F55" s="58">
        <v>1333621230</v>
      </c>
      <c r="G55" s="59">
        <v>439779529</v>
      </c>
      <c r="H55" s="79">
        <f t="shared" si="1"/>
        <v>0.32976344340289182</v>
      </c>
      <c r="I55" s="58">
        <v>1408970271</v>
      </c>
      <c r="J55" s="59">
        <v>670661225</v>
      </c>
      <c r="K55" s="79">
        <f t="shared" si="2"/>
        <v>0.47599387922074898</v>
      </c>
      <c r="L55" s="58">
        <v>1482070271</v>
      </c>
      <c r="M55" s="59">
        <v>1091084974</v>
      </c>
      <c r="N55" s="79">
        <f t="shared" si="3"/>
        <v>0.73618977139579911</v>
      </c>
      <c r="O55" s="58"/>
      <c r="P55" s="59"/>
      <c r="Q55" s="79" t="e">
        <f t="shared" si="4"/>
        <v>#DIV/0!</v>
      </c>
      <c r="R55" s="58"/>
      <c r="S55" s="59"/>
      <c r="T55" s="79" t="e">
        <f t="shared" si="5"/>
        <v>#DIV/0!</v>
      </c>
      <c r="U55" s="42">
        <f t="shared" si="6"/>
        <v>5600232043</v>
      </c>
      <c r="V55" s="30">
        <f t="shared" si="7"/>
        <v>2517510630</v>
      </c>
      <c r="W55" s="123">
        <f t="shared" si="8"/>
        <v>0.44953684252186621</v>
      </c>
      <c r="X55" s="176">
        <f>X245</f>
        <v>1.1530596399248232</v>
      </c>
    </row>
    <row r="56" spans="1:24" s="27" customFormat="1" x14ac:dyDescent="0.25">
      <c r="A56" s="28">
        <v>54</v>
      </c>
      <c r="B56" s="29" t="s">
        <v>23</v>
      </c>
      <c r="C56" s="58">
        <v>0</v>
      </c>
      <c r="D56" s="59">
        <v>0</v>
      </c>
      <c r="E56" s="79" t="e">
        <f t="shared" si="0"/>
        <v>#DIV/0!</v>
      </c>
      <c r="F56" s="58">
        <v>0</v>
      </c>
      <c r="G56" s="59">
        <v>0</v>
      </c>
      <c r="H56" s="79" t="e">
        <f t="shared" si="1"/>
        <v>#DIV/0!</v>
      </c>
      <c r="I56" s="58">
        <v>0</v>
      </c>
      <c r="J56" s="59">
        <v>0</v>
      </c>
      <c r="K56" s="79" t="e">
        <f t="shared" si="2"/>
        <v>#DIV/0!</v>
      </c>
      <c r="L56" s="58">
        <v>0</v>
      </c>
      <c r="M56" s="59">
        <v>0</v>
      </c>
      <c r="N56" s="79" t="e">
        <f t="shared" si="3"/>
        <v>#DIV/0!</v>
      </c>
      <c r="O56" s="58"/>
      <c r="P56" s="59"/>
      <c r="Q56" s="79" t="e">
        <f t="shared" si="4"/>
        <v>#DIV/0!</v>
      </c>
      <c r="R56" s="58"/>
      <c r="S56" s="59"/>
      <c r="T56" s="79" t="e">
        <f t="shared" si="5"/>
        <v>#DIV/0!</v>
      </c>
      <c r="U56" s="42">
        <f t="shared" si="6"/>
        <v>0</v>
      </c>
      <c r="V56" s="30">
        <f t="shared" si="7"/>
        <v>0</v>
      </c>
      <c r="W56" s="123" t="e">
        <f t="shared" si="8"/>
        <v>#DIV/0!</v>
      </c>
      <c r="X56" s="176">
        <f>$X$246</f>
        <v>1.3094884347760447</v>
      </c>
    </row>
    <row r="57" spans="1:24" s="27" customFormat="1" x14ac:dyDescent="0.25">
      <c r="A57" s="28">
        <v>55</v>
      </c>
      <c r="B57" s="29" t="s">
        <v>22</v>
      </c>
      <c r="C57" s="58">
        <v>663980598</v>
      </c>
      <c r="D57" s="59">
        <v>637977463</v>
      </c>
      <c r="E57" s="79">
        <f t="shared" si="0"/>
        <v>0.96083750778512955</v>
      </c>
      <c r="F57" s="58">
        <v>535141609</v>
      </c>
      <c r="G57" s="59">
        <v>511884219</v>
      </c>
      <c r="H57" s="79">
        <f t="shared" si="1"/>
        <v>0.95653974647297513</v>
      </c>
      <c r="I57" s="58">
        <v>573908000</v>
      </c>
      <c r="J57" s="59">
        <v>564833555</v>
      </c>
      <c r="K57" s="79">
        <f t="shared" si="2"/>
        <v>0.98418832809439838</v>
      </c>
      <c r="L57" s="58">
        <v>574769901</v>
      </c>
      <c r="M57" s="59">
        <v>537339579</v>
      </c>
      <c r="N57" s="79">
        <f t="shared" si="3"/>
        <v>0.93487772770481248</v>
      </c>
      <c r="O57" s="58"/>
      <c r="P57" s="59"/>
      <c r="Q57" s="79" t="e">
        <f t="shared" si="4"/>
        <v>#DIV/0!</v>
      </c>
      <c r="R57" s="58"/>
      <c r="S57" s="59"/>
      <c r="T57" s="79" t="e">
        <f t="shared" si="5"/>
        <v>#DIV/0!</v>
      </c>
      <c r="U57" s="42">
        <f t="shared" si="6"/>
        <v>2347800108</v>
      </c>
      <c r="V57" s="30">
        <f t="shared" si="7"/>
        <v>2252034816</v>
      </c>
      <c r="W57" s="123">
        <f t="shared" si="8"/>
        <v>0.95921062799439993</v>
      </c>
      <c r="X57" s="127">
        <f t="shared" si="9"/>
        <v>1.0425238949769415</v>
      </c>
    </row>
    <row r="58" spans="1:24" s="27" customFormat="1" x14ac:dyDescent="0.25">
      <c r="A58" s="28">
        <v>56</v>
      </c>
      <c r="B58" s="29" t="s">
        <v>22</v>
      </c>
      <c r="C58" s="58">
        <v>1716400000</v>
      </c>
      <c r="D58" s="59">
        <v>1421126844</v>
      </c>
      <c r="E58" s="79">
        <f t="shared" si="0"/>
        <v>0.8279694966208343</v>
      </c>
      <c r="F58" s="58">
        <v>1684200000</v>
      </c>
      <c r="G58" s="59">
        <v>1289660526</v>
      </c>
      <c r="H58" s="79">
        <f t="shared" si="1"/>
        <v>0.76574072319201991</v>
      </c>
      <c r="I58" s="58">
        <v>1747000000</v>
      </c>
      <c r="J58" s="59">
        <v>1491617043</v>
      </c>
      <c r="K58" s="79">
        <f t="shared" si="2"/>
        <v>0.85381628105323415</v>
      </c>
      <c r="L58" s="58">
        <v>1810650000</v>
      </c>
      <c r="M58" s="59">
        <v>1685975133</v>
      </c>
      <c r="N58" s="79">
        <f t="shared" si="3"/>
        <v>0.93114358545273801</v>
      </c>
      <c r="O58" s="58"/>
      <c r="P58" s="59"/>
      <c r="Q58" s="79" t="e">
        <f t="shared" si="4"/>
        <v>#DIV/0!</v>
      </c>
      <c r="R58" s="58"/>
      <c r="S58" s="59"/>
      <c r="T58" s="79" t="e">
        <f t="shared" si="5"/>
        <v>#DIV/0!</v>
      </c>
      <c r="U58" s="42">
        <f t="shared" si="6"/>
        <v>6958250000</v>
      </c>
      <c r="V58" s="30">
        <f t="shared" si="7"/>
        <v>5888379546</v>
      </c>
      <c r="W58" s="123">
        <f t="shared" si="8"/>
        <v>0.84624432091402291</v>
      </c>
      <c r="X58" s="127">
        <f t="shared" si="9"/>
        <v>1.1816918297542092</v>
      </c>
    </row>
    <row r="59" spans="1:24" s="27" customFormat="1" x14ac:dyDescent="0.25">
      <c r="A59" s="28">
        <v>57</v>
      </c>
      <c r="B59" s="29" t="s">
        <v>22</v>
      </c>
      <c r="C59" s="58">
        <v>565010922</v>
      </c>
      <c r="D59" s="59">
        <v>554397140</v>
      </c>
      <c r="E59" s="79">
        <f t="shared" si="0"/>
        <v>0.98121490826685298</v>
      </c>
      <c r="F59" s="58">
        <v>432527743</v>
      </c>
      <c r="G59" s="59">
        <v>413743875</v>
      </c>
      <c r="H59" s="79">
        <f t="shared" si="1"/>
        <v>0.95657187705529445</v>
      </c>
      <c r="I59" s="58">
        <v>410489134</v>
      </c>
      <c r="J59" s="59">
        <v>408419623</v>
      </c>
      <c r="K59" s="79">
        <f t="shared" si="2"/>
        <v>0.9949584268410866</v>
      </c>
      <c r="L59" s="58">
        <v>616576111</v>
      </c>
      <c r="M59" s="59">
        <v>630658301</v>
      </c>
      <c r="N59" s="79">
        <f t="shared" si="3"/>
        <v>1.0228393376726204</v>
      </c>
      <c r="O59" s="58"/>
      <c r="P59" s="59"/>
      <c r="Q59" s="79" t="e">
        <f t="shared" si="4"/>
        <v>#DIV/0!</v>
      </c>
      <c r="R59" s="58"/>
      <c r="S59" s="59"/>
      <c r="T59" s="79" t="e">
        <f t="shared" si="5"/>
        <v>#DIV/0!</v>
      </c>
      <c r="U59" s="42">
        <f t="shared" si="6"/>
        <v>2024603910</v>
      </c>
      <c r="V59" s="30">
        <f t="shared" si="7"/>
        <v>2007218939</v>
      </c>
      <c r="W59" s="123">
        <f t="shared" si="8"/>
        <v>0.99141314954785398</v>
      </c>
      <c r="X59" s="127">
        <f t="shared" si="9"/>
        <v>1.008661223079462</v>
      </c>
    </row>
    <row r="60" spans="1:24" s="27" customFormat="1" x14ac:dyDescent="0.25">
      <c r="A60" s="28">
        <v>58</v>
      </c>
      <c r="B60" s="29" t="s">
        <v>22</v>
      </c>
      <c r="C60" s="58">
        <v>1120601725</v>
      </c>
      <c r="D60" s="59">
        <v>1058373274</v>
      </c>
      <c r="E60" s="79">
        <f t="shared" si="0"/>
        <v>0.94446871746516359</v>
      </c>
      <c r="F60" s="58">
        <v>1107509549</v>
      </c>
      <c r="G60" s="59">
        <v>1051411112</v>
      </c>
      <c r="H60" s="79">
        <f t="shared" si="1"/>
        <v>0.94934722048161768</v>
      </c>
      <c r="I60" s="58">
        <v>1188857000</v>
      </c>
      <c r="J60" s="59">
        <v>1164799983</v>
      </c>
      <c r="K60" s="79">
        <f t="shared" si="2"/>
        <v>0.97976458312479975</v>
      </c>
      <c r="L60" s="58">
        <v>2542000000</v>
      </c>
      <c r="M60" s="59">
        <v>1612021844</v>
      </c>
      <c r="N60" s="79">
        <f t="shared" si="3"/>
        <v>0.63415493469708895</v>
      </c>
      <c r="O60" s="58"/>
      <c r="P60" s="59"/>
      <c r="Q60" s="79" t="e">
        <f t="shared" si="4"/>
        <v>#DIV/0!</v>
      </c>
      <c r="R60" s="58"/>
      <c r="S60" s="59"/>
      <c r="T60" s="79" t="e">
        <f t="shared" si="5"/>
        <v>#DIV/0!</v>
      </c>
      <c r="U60" s="42">
        <f t="shared" si="6"/>
        <v>5958968274</v>
      </c>
      <c r="V60" s="30">
        <f t="shared" si="7"/>
        <v>4886606213</v>
      </c>
      <c r="W60" s="123">
        <f t="shared" si="8"/>
        <v>0.82004232751516748</v>
      </c>
      <c r="X60" s="127">
        <f t="shared" si="9"/>
        <v>1.2194492484676092</v>
      </c>
    </row>
    <row r="61" spans="1:24" s="27" customFormat="1" x14ac:dyDescent="0.25">
      <c r="A61" s="28">
        <v>59</v>
      </c>
      <c r="B61" s="29" t="s">
        <v>22</v>
      </c>
      <c r="C61" s="58">
        <v>1321747000</v>
      </c>
      <c r="D61" s="59">
        <v>0</v>
      </c>
      <c r="E61" s="79">
        <f t="shared" si="0"/>
        <v>0</v>
      </c>
      <c r="F61" s="58">
        <v>1279110000</v>
      </c>
      <c r="G61" s="59">
        <v>0</v>
      </c>
      <c r="H61" s="79">
        <f t="shared" si="1"/>
        <v>0</v>
      </c>
      <c r="I61" s="58">
        <v>1321747000</v>
      </c>
      <c r="J61" s="59">
        <v>0</v>
      </c>
      <c r="K61" s="79">
        <f t="shared" si="2"/>
        <v>0</v>
      </c>
      <c r="L61" s="58">
        <v>1321747000</v>
      </c>
      <c r="M61" s="59">
        <v>10872</v>
      </c>
      <c r="N61" s="79">
        <f t="shared" si="3"/>
        <v>8.2254773417303009E-6</v>
      </c>
      <c r="O61" s="58"/>
      <c r="P61" s="59"/>
      <c r="Q61" s="79" t="e">
        <f t="shared" si="4"/>
        <v>#DIV/0!</v>
      </c>
      <c r="R61" s="58"/>
      <c r="S61" s="59"/>
      <c r="T61" s="79" t="e">
        <f t="shared" si="5"/>
        <v>#DIV/0!</v>
      </c>
      <c r="U61" s="42">
        <f t="shared" si="6"/>
        <v>5244351000</v>
      </c>
      <c r="V61" s="30">
        <f t="shared" si="7"/>
        <v>10872</v>
      </c>
      <c r="W61" s="123">
        <f t="shared" si="8"/>
        <v>2.073087785314141E-6</v>
      </c>
      <c r="X61" s="176">
        <f>X245</f>
        <v>1.1530596399248232</v>
      </c>
    </row>
    <row r="62" spans="1:24" s="27" customFormat="1" x14ac:dyDescent="0.25">
      <c r="A62" s="28">
        <v>60</v>
      </c>
      <c r="B62" s="29" t="s">
        <v>23</v>
      </c>
      <c r="C62" s="58">
        <v>129704264</v>
      </c>
      <c r="D62" s="59">
        <v>99804806</v>
      </c>
      <c r="E62" s="79">
        <f t="shared" si="0"/>
        <v>0.76947976051118872</v>
      </c>
      <c r="F62" s="58">
        <v>123090000</v>
      </c>
      <c r="G62" s="59">
        <v>25185965</v>
      </c>
      <c r="H62" s="79">
        <f t="shared" si="1"/>
        <v>0.20461422536355511</v>
      </c>
      <c r="I62" s="58">
        <v>127193000</v>
      </c>
      <c r="J62" s="59">
        <v>49412224</v>
      </c>
      <c r="K62" s="79">
        <f t="shared" si="2"/>
        <v>0.38848225924382629</v>
      </c>
      <c r="L62" s="58">
        <v>127193000</v>
      </c>
      <c r="M62" s="59">
        <v>2031111</v>
      </c>
      <c r="N62" s="79">
        <f t="shared" si="3"/>
        <v>1.596873255603689E-2</v>
      </c>
      <c r="O62" s="58"/>
      <c r="P62" s="59"/>
      <c r="Q62" s="79" t="e">
        <f t="shared" si="4"/>
        <v>#DIV/0!</v>
      </c>
      <c r="R62" s="58"/>
      <c r="S62" s="59"/>
      <c r="T62" s="79" t="e">
        <f t="shared" si="5"/>
        <v>#DIV/0!</v>
      </c>
      <c r="U62" s="42">
        <f t="shared" si="6"/>
        <v>507180264</v>
      </c>
      <c r="V62" s="30">
        <f t="shared" si="7"/>
        <v>176434106</v>
      </c>
      <c r="W62" s="123">
        <f t="shared" si="8"/>
        <v>0.34787257810173783</v>
      </c>
      <c r="X62" s="176">
        <f>X246</f>
        <v>1.3094884347760447</v>
      </c>
    </row>
    <row r="63" spans="1:24" s="27" customFormat="1" x14ac:dyDescent="0.25">
      <c r="A63" s="28">
        <v>61</v>
      </c>
      <c r="B63" s="29" t="s">
        <v>23</v>
      </c>
      <c r="C63" s="58">
        <v>356140400</v>
      </c>
      <c r="D63" s="59">
        <v>124324167</v>
      </c>
      <c r="E63" s="79">
        <f t="shared" si="0"/>
        <v>0.34908751436231328</v>
      </c>
      <c r="F63" s="58">
        <v>344652000</v>
      </c>
      <c r="G63" s="59">
        <v>119706110</v>
      </c>
      <c r="H63" s="79">
        <f t="shared" si="1"/>
        <v>0.34732457667444261</v>
      </c>
      <c r="I63" s="58">
        <v>356140400</v>
      </c>
      <c r="J63" s="59">
        <v>113126390</v>
      </c>
      <c r="K63" s="79">
        <f t="shared" si="2"/>
        <v>0.31764548475825827</v>
      </c>
      <c r="L63" s="58">
        <v>356140400</v>
      </c>
      <c r="M63" s="59">
        <v>118310001</v>
      </c>
      <c r="N63" s="79">
        <f t="shared" si="3"/>
        <v>0.33220044959796752</v>
      </c>
      <c r="O63" s="58"/>
      <c r="P63" s="59"/>
      <c r="Q63" s="79" t="e">
        <f t="shared" si="4"/>
        <v>#DIV/0!</v>
      </c>
      <c r="R63" s="58"/>
      <c r="S63" s="59"/>
      <c r="T63" s="79" t="e">
        <f t="shared" si="5"/>
        <v>#DIV/0!</v>
      </c>
      <c r="U63" s="42">
        <f t="shared" si="6"/>
        <v>1413073200</v>
      </c>
      <c r="V63" s="30">
        <f t="shared" si="7"/>
        <v>475466668</v>
      </c>
      <c r="W63" s="123">
        <f t="shared" si="8"/>
        <v>0.336477026101691</v>
      </c>
      <c r="X63" s="176">
        <f>X246</f>
        <v>1.3094884347760447</v>
      </c>
    </row>
    <row r="64" spans="1:24" s="27" customFormat="1" x14ac:dyDescent="0.25">
      <c r="A64" s="28">
        <v>62</v>
      </c>
      <c r="B64" s="29" t="s">
        <v>23</v>
      </c>
      <c r="C64" s="58">
        <v>0</v>
      </c>
      <c r="D64" s="59">
        <v>0</v>
      </c>
      <c r="E64" s="79" t="e">
        <f t="shared" si="0"/>
        <v>#DIV/0!</v>
      </c>
      <c r="F64" s="58">
        <v>0</v>
      </c>
      <c r="G64" s="59">
        <v>0</v>
      </c>
      <c r="H64" s="79" t="e">
        <f t="shared" si="1"/>
        <v>#DIV/0!</v>
      </c>
      <c r="I64" s="58">
        <v>0</v>
      </c>
      <c r="J64" s="59">
        <v>0</v>
      </c>
      <c r="K64" s="79" t="e">
        <f t="shared" si="2"/>
        <v>#DIV/0!</v>
      </c>
      <c r="L64" s="58">
        <v>0</v>
      </c>
      <c r="M64" s="59">
        <v>0</v>
      </c>
      <c r="N64" s="79" t="e">
        <f t="shared" si="3"/>
        <v>#DIV/0!</v>
      </c>
      <c r="O64" s="58"/>
      <c r="P64" s="59"/>
      <c r="Q64" s="79" t="e">
        <f t="shared" si="4"/>
        <v>#DIV/0!</v>
      </c>
      <c r="R64" s="58"/>
      <c r="S64" s="59"/>
      <c r="T64" s="79" t="e">
        <f t="shared" si="5"/>
        <v>#DIV/0!</v>
      </c>
      <c r="U64" s="42">
        <f t="shared" si="6"/>
        <v>0</v>
      </c>
      <c r="V64" s="30">
        <f t="shared" si="7"/>
        <v>0</v>
      </c>
      <c r="W64" s="123" t="e">
        <f t="shared" si="8"/>
        <v>#DIV/0!</v>
      </c>
      <c r="X64" s="176">
        <f>$X$246</f>
        <v>1.3094884347760447</v>
      </c>
    </row>
    <row r="65" spans="1:24" s="27" customFormat="1" x14ac:dyDescent="0.25">
      <c r="A65" s="28">
        <v>63</v>
      </c>
      <c r="B65" s="29" t="s">
        <v>22</v>
      </c>
      <c r="C65" s="58">
        <v>1620572230</v>
      </c>
      <c r="D65" s="59">
        <v>1521449366</v>
      </c>
      <c r="E65" s="79">
        <f t="shared" si="0"/>
        <v>0.938834652251199</v>
      </c>
      <c r="F65" s="58">
        <v>1498529951</v>
      </c>
      <c r="G65" s="59">
        <v>1465268425</v>
      </c>
      <c r="H65" s="79">
        <f t="shared" si="1"/>
        <v>0.9778038964267588</v>
      </c>
      <c r="I65" s="58">
        <v>1634517325</v>
      </c>
      <c r="J65" s="59">
        <v>1603059025</v>
      </c>
      <c r="K65" s="79">
        <f t="shared" si="2"/>
        <v>0.98075376778279177</v>
      </c>
      <c r="L65" s="58">
        <v>1761360855</v>
      </c>
      <c r="M65" s="59">
        <v>1723385564</v>
      </c>
      <c r="N65" s="79">
        <f t="shared" si="3"/>
        <v>0.97843980074145565</v>
      </c>
      <c r="O65" s="58"/>
      <c r="P65" s="59"/>
      <c r="Q65" s="79" t="e">
        <f t="shared" si="4"/>
        <v>#DIV/0!</v>
      </c>
      <c r="R65" s="58"/>
      <c r="S65" s="59"/>
      <c r="T65" s="79" t="e">
        <f t="shared" si="5"/>
        <v>#DIV/0!</v>
      </c>
      <c r="U65" s="42">
        <f t="shared" si="6"/>
        <v>6514980361</v>
      </c>
      <c r="V65" s="30">
        <f t="shared" si="7"/>
        <v>6313162380</v>
      </c>
      <c r="W65" s="123">
        <f t="shared" si="8"/>
        <v>0.96902247285224008</v>
      </c>
      <c r="X65" s="127">
        <f t="shared" si="9"/>
        <v>1.0319678108770585</v>
      </c>
    </row>
    <row r="66" spans="1:24" s="27" customFormat="1" x14ac:dyDescent="0.25">
      <c r="A66" s="28">
        <v>64</v>
      </c>
      <c r="B66" s="29" t="s">
        <v>22</v>
      </c>
      <c r="C66" s="58">
        <v>0</v>
      </c>
      <c r="D66" s="59">
        <v>0</v>
      </c>
      <c r="E66" s="79" t="e">
        <f t="shared" si="0"/>
        <v>#DIV/0!</v>
      </c>
      <c r="F66" s="58">
        <v>0</v>
      </c>
      <c r="G66" s="59">
        <v>0</v>
      </c>
      <c r="H66" s="79" t="e">
        <f t="shared" si="1"/>
        <v>#DIV/0!</v>
      </c>
      <c r="I66" s="58">
        <v>0</v>
      </c>
      <c r="J66" s="59">
        <v>0</v>
      </c>
      <c r="K66" s="79" t="e">
        <f t="shared" si="2"/>
        <v>#DIV/0!</v>
      </c>
      <c r="L66" s="58">
        <v>0</v>
      </c>
      <c r="M66" s="59">
        <v>0</v>
      </c>
      <c r="N66" s="79" t="e">
        <f t="shared" si="3"/>
        <v>#DIV/0!</v>
      </c>
      <c r="O66" s="58"/>
      <c r="P66" s="59"/>
      <c r="Q66" s="79" t="e">
        <f t="shared" si="4"/>
        <v>#DIV/0!</v>
      </c>
      <c r="R66" s="58"/>
      <c r="S66" s="59"/>
      <c r="T66" s="79" t="e">
        <f t="shared" si="5"/>
        <v>#DIV/0!</v>
      </c>
      <c r="U66" s="42">
        <f t="shared" si="6"/>
        <v>0</v>
      </c>
      <c r="V66" s="30">
        <f t="shared" si="7"/>
        <v>0</v>
      </c>
      <c r="W66" s="123" t="e">
        <f t="shared" si="8"/>
        <v>#DIV/0!</v>
      </c>
      <c r="X66" s="176">
        <f>$X$245</f>
        <v>1.1530596399248232</v>
      </c>
    </row>
    <row r="67" spans="1:24" s="27" customFormat="1" x14ac:dyDescent="0.25">
      <c r="A67" s="28">
        <v>65</v>
      </c>
      <c r="B67" s="29" t="s">
        <v>22</v>
      </c>
      <c r="C67" s="58">
        <v>829250000</v>
      </c>
      <c r="D67" s="59">
        <v>0</v>
      </c>
      <c r="E67" s="79">
        <f t="shared" si="0"/>
        <v>0</v>
      </c>
      <c r="F67" s="58">
        <v>802500000</v>
      </c>
      <c r="G67" s="59">
        <v>0</v>
      </c>
      <c r="H67" s="79">
        <f t="shared" si="1"/>
        <v>0</v>
      </c>
      <c r="I67" s="58">
        <v>829250000</v>
      </c>
      <c r="J67" s="59">
        <v>0</v>
      </c>
      <c r="K67" s="79">
        <f t="shared" si="2"/>
        <v>0</v>
      </c>
      <c r="L67" s="58">
        <v>829250000</v>
      </c>
      <c r="M67" s="59">
        <v>0</v>
      </c>
      <c r="N67" s="79">
        <f t="shared" si="3"/>
        <v>0</v>
      </c>
      <c r="O67" s="58"/>
      <c r="P67" s="59"/>
      <c r="Q67" s="79" t="e">
        <f t="shared" si="4"/>
        <v>#DIV/0!</v>
      </c>
      <c r="R67" s="58"/>
      <c r="S67" s="59"/>
      <c r="T67" s="79" t="e">
        <f t="shared" si="5"/>
        <v>#DIV/0!</v>
      </c>
      <c r="U67" s="42">
        <f t="shared" si="6"/>
        <v>3290250000</v>
      </c>
      <c r="V67" s="30">
        <f t="shared" si="7"/>
        <v>0</v>
      </c>
      <c r="W67" s="123">
        <f t="shared" si="8"/>
        <v>0</v>
      </c>
      <c r="X67" s="176">
        <f>$X$245</f>
        <v>1.1530596399248232</v>
      </c>
    </row>
    <row r="68" spans="1:24" s="27" customFormat="1" x14ac:dyDescent="0.25">
      <c r="A68" s="28">
        <v>66</v>
      </c>
      <c r="B68" s="29" t="s">
        <v>22</v>
      </c>
      <c r="C68" s="58">
        <v>0</v>
      </c>
      <c r="D68" s="59">
        <v>0</v>
      </c>
      <c r="E68" s="79" t="e">
        <f t="shared" ref="E68:E131" si="10">D68/C68</f>
        <v>#DIV/0!</v>
      </c>
      <c r="F68" s="58">
        <v>0</v>
      </c>
      <c r="G68" s="59">
        <v>0</v>
      </c>
      <c r="H68" s="79" t="e">
        <f t="shared" ref="H68:H131" si="11">G68/F68</f>
        <v>#DIV/0!</v>
      </c>
      <c r="I68" s="58">
        <v>0</v>
      </c>
      <c r="J68" s="59">
        <v>0</v>
      </c>
      <c r="K68" s="79" t="e">
        <f t="shared" ref="K68:K131" si="12">J68/I68</f>
        <v>#DIV/0!</v>
      </c>
      <c r="L68" s="58">
        <v>0</v>
      </c>
      <c r="M68" s="59">
        <v>0</v>
      </c>
      <c r="N68" s="79" t="e">
        <f t="shared" ref="N68:N131" si="13">M68/L68</f>
        <v>#DIV/0!</v>
      </c>
      <c r="O68" s="58"/>
      <c r="P68" s="59"/>
      <c r="Q68" s="79" t="e">
        <f t="shared" ref="Q68:Q131" si="14">P68/O68</f>
        <v>#DIV/0!</v>
      </c>
      <c r="R68" s="58"/>
      <c r="S68" s="59"/>
      <c r="T68" s="79" t="e">
        <f t="shared" ref="T68:T131" si="15">S68/R68</f>
        <v>#DIV/0!</v>
      </c>
      <c r="U68" s="42">
        <f t="shared" ref="U68:U131" si="16">SUM(C68+F68+I68+L68+O68+R68)</f>
        <v>0</v>
      </c>
      <c r="V68" s="30">
        <f t="shared" ref="V68:V131" si="17">SUM(D68+G68+J68+M68+P68+S68)</f>
        <v>0</v>
      </c>
      <c r="W68" s="123" t="e">
        <f t="shared" ref="W68:W131" si="18">V68/U68</f>
        <v>#DIV/0!</v>
      </c>
      <c r="X68" s="176">
        <f>$X$245</f>
        <v>1.1530596399248232</v>
      </c>
    </row>
    <row r="69" spans="1:24" s="27" customFormat="1" x14ac:dyDescent="0.25">
      <c r="A69" s="28">
        <v>67</v>
      </c>
      <c r="B69" s="29" t="s">
        <v>23</v>
      </c>
      <c r="C69" s="58">
        <v>257300000</v>
      </c>
      <c r="D69" s="59">
        <v>0</v>
      </c>
      <c r="E69" s="79">
        <f t="shared" si="10"/>
        <v>0</v>
      </c>
      <c r="F69" s="58">
        <v>249000000</v>
      </c>
      <c r="G69" s="59">
        <v>0</v>
      </c>
      <c r="H69" s="79">
        <f t="shared" si="11"/>
        <v>0</v>
      </c>
      <c r="I69" s="58">
        <v>257300000</v>
      </c>
      <c r="J69" s="59">
        <v>0</v>
      </c>
      <c r="K69" s="79">
        <f t="shared" si="12"/>
        <v>0</v>
      </c>
      <c r="L69" s="58">
        <v>257300000</v>
      </c>
      <c r="M69" s="59">
        <v>0</v>
      </c>
      <c r="N69" s="79">
        <f t="shared" si="13"/>
        <v>0</v>
      </c>
      <c r="O69" s="58"/>
      <c r="P69" s="59"/>
      <c r="Q69" s="79" t="e">
        <f t="shared" si="14"/>
        <v>#DIV/0!</v>
      </c>
      <c r="R69" s="58"/>
      <c r="S69" s="59"/>
      <c r="T69" s="79" t="e">
        <f t="shared" si="15"/>
        <v>#DIV/0!</v>
      </c>
      <c r="U69" s="42">
        <f t="shared" si="16"/>
        <v>1020900000</v>
      </c>
      <c r="V69" s="30">
        <f t="shared" si="17"/>
        <v>0</v>
      </c>
      <c r="W69" s="123">
        <f t="shared" si="18"/>
        <v>0</v>
      </c>
      <c r="X69" s="176">
        <f>$X$246</f>
        <v>1.3094884347760447</v>
      </c>
    </row>
    <row r="70" spans="1:24" s="27" customFormat="1" x14ac:dyDescent="0.25">
      <c r="A70" s="28">
        <v>68</v>
      </c>
      <c r="B70" s="29" t="s">
        <v>22</v>
      </c>
      <c r="C70" s="58">
        <v>1012085000</v>
      </c>
      <c r="D70" s="59">
        <v>878636698</v>
      </c>
      <c r="E70" s="79">
        <f t="shared" si="10"/>
        <v>0.86814516369672512</v>
      </c>
      <c r="F70" s="58">
        <v>1018680000</v>
      </c>
      <c r="G70" s="59">
        <v>949713995</v>
      </c>
      <c r="H70" s="79">
        <f t="shared" si="11"/>
        <v>0.93229865610397766</v>
      </c>
      <c r="I70" s="58">
        <v>1054113900</v>
      </c>
      <c r="J70" s="59">
        <v>930366663</v>
      </c>
      <c r="K70" s="79">
        <f t="shared" si="12"/>
        <v>0.88260544045572309</v>
      </c>
      <c r="L70" s="58">
        <v>959790000</v>
      </c>
      <c r="M70" s="59">
        <v>757955558</v>
      </c>
      <c r="N70" s="79">
        <f t="shared" si="13"/>
        <v>0.78970978859958951</v>
      </c>
      <c r="O70" s="58"/>
      <c r="P70" s="59"/>
      <c r="Q70" s="79" t="e">
        <f t="shared" si="14"/>
        <v>#DIV/0!</v>
      </c>
      <c r="R70" s="58"/>
      <c r="S70" s="59"/>
      <c r="T70" s="79" t="e">
        <f t="shared" si="15"/>
        <v>#DIV/0!</v>
      </c>
      <c r="U70" s="42">
        <f t="shared" si="16"/>
        <v>4044668900</v>
      </c>
      <c r="V70" s="30">
        <f t="shared" si="17"/>
        <v>3516672914</v>
      </c>
      <c r="W70" s="123">
        <f t="shared" si="18"/>
        <v>0.86945878660179077</v>
      </c>
      <c r="X70" s="127">
        <f t="shared" ref="X70:X132" si="19">U70/V70</f>
        <v>1.1501407719489718</v>
      </c>
    </row>
    <row r="71" spans="1:24" s="27" customFormat="1" x14ac:dyDescent="0.25">
      <c r="A71" s="28">
        <v>69</v>
      </c>
      <c r="B71" s="29" t="s">
        <v>22</v>
      </c>
      <c r="C71" s="58">
        <v>12319396</v>
      </c>
      <c r="D71" s="59">
        <v>9218136</v>
      </c>
      <c r="E71" s="79">
        <f t="shared" si="10"/>
        <v>0.74826200894914008</v>
      </c>
      <c r="F71" s="58">
        <v>15682855</v>
      </c>
      <c r="G71" s="59">
        <v>11041100</v>
      </c>
      <c r="H71" s="79">
        <f t="shared" si="11"/>
        <v>0.70402359774416079</v>
      </c>
      <c r="I71" s="58">
        <v>19394420</v>
      </c>
      <c r="J71" s="59">
        <v>18227051</v>
      </c>
      <c r="K71" s="79">
        <f t="shared" si="12"/>
        <v>0.93980902754503615</v>
      </c>
      <c r="L71" s="58">
        <v>5646754</v>
      </c>
      <c r="M71" s="59">
        <v>1712823</v>
      </c>
      <c r="N71" s="79">
        <f t="shared" si="13"/>
        <v>0.30332877968475341</v>
      </c>
      <c r="O71" s="58"/>
      <c r="P71" s="59"/>
      <c r="Q71" s="79" t="e">
        <f t="shared" si="14"/>
        <v>#DIV/0!</v>
      </c>
      <c r="R71" s="58"/>
      <c r="S71" s="59"/>
      <c r="T71" s="79" t="e">
        <f t="shared" si="15"/>
        <v>#DIV/0!</v>
      </c>
      <c r="U71" s="42">
        <f t="shared" si="16"/>
        <v>53043425</v>
      </c>
      <c r="V71" s="30">
        <f t="shared" si="17"/>
        <v>40199110</v>
      </c>
      <c r="W71" s="123">
        <f t="shared" si="18"/>
        <v>0.75785283472928078</v>
      </c>
      <c r="X71" s="127">
        <f t="shared" si="19"/>
        <v>1.3195173972757108</v>
      </c>
    </row>
    <row r="72" spans="1:24" s="27" customFormat="1" x14ac:dyDescent="0.25">
      <c r="A72" s="28">
        <v>70</v>
      </c>
      <c r="B72" s="29" t="s">
        <v>22</v>
      </c>
      <c r="C72" s="58">
        <v>320247879</v>
      </c>
      <c r="D72" s="59">
        <v>306885555</v>
      </c>
      <c r="E72" s="79">
        <f t="shared" si="10"/>
        <v>0.95827505855237838</v>
      </c>
      <c r="F72" s="58">
        <v>549795387</v>
      </c>
      <c r="G72" s="59">
        <v>543960002</v>
      </c>
      <c r="H72" s="79">
        <f t="shared" si="11"/>
        <v>0.98938626052895562</v>
      </c>
      <c r="I72" s="58">
        <v>516011633</v>
      </c>
      <c r="J72" s="59">
        <v>504803431</v>
      </c>
      <c r="K72" s="79">
        <f t="shared" si="12"/>
        <v>0.97827916798147063</v>
      </c>
      <c r="L72" s="58">
        <v>473685993</v>
      </c>
      <c r="M72" s="59">
        <v>478642566</v>
      </c>
      <c r="N72" s="79">
        <f t="shared" si="13"/>
        <v>1.0104638369579149</v>
      </c>
      <c r="O72" s="58"/>
      <c r="P72" s="59"/>
      <c r="Q72" s="79" t="e">
        <f t="shared" si="14"/>
        <v>#DIV/0!</v>
      </c>
      <c r="R72" s="58"/>
      <c r="S72" s="59"/>
      <c r="T72" s="79" t="e">
        <f t="shared" si="15"/>
        <v>#DIV/0!</v>
      </c>
      <c r="U72" s="42">
        <f t="shared" si="16"/>
        <v>1859740892</v>
      </c>
      <c r="V72" s="30">
        <f t="shared" si="17"/>
        <v>1834291554</v>
      </c>
      <c r="W72" s="123">
        <f t="shared" si="18"/>
        <v>0.98631565391207199</v>
      </c>
      <c r="X72" s="127">
        <f t="shared" si="19"/>
        <v>1.0138742055179304</v>
      </c>
    </row>
    <row r="73" spans="1:24" s="27" customFormat="1" x14ac:dyDescent="0.25">
      <c r="A73" s="28">
        <v>71</v>
      </c>
      <c r="B73" s="29" t="s">
        <v>22</v>
      </c>
      <c r="C73" s="58">
        <v>0</v>
      </c>
      <c r="D73" s="59">
        <v>0</v>
      </c>
      <c r="E73" s="79" t="e">
        <f t="shared" si="10"/>
        <v>#DIV/0!</v>
      </c>
      <c r="F73" s="58">
        <v>0</v>
      </c>
      <c r="G73" s="59">
        <v>0</v>
      </c>
      <c r="H73" s="79" t="e">
        <f t="shared" si="11"/>
        <v>#DIV/0!</v>
      </c>
      <c r="I73" s="58">
        <v>0</v>
      </c>
      <c r="J73" s="59">
        <v>0</v>
      </c>
      <c r="K73" s="79" t="e">
        <f t="shared" si="12"/>
        <v>#DIV/0!</v>
      </c>
      <c r="L73" s="58">
        <v>0</v>
      </c>
      <c r="M73" s="59">
        <v>0</v>
      </c>
      <c r="N73" s="79" t="e">
        <f t="shared" si="13"/>
        <v>#DIV/0!</v>
      </c>
      <c r="O73" s="58"/>
      <c r="P73" s="59"/>
      <c r="Q73" s="79" t="e">
        <f t="shared" si="14"/>
        <v>#DIV/0!</v>
      </c>
      <c r="R73" s="58"/>
      <c r="S73" s="59"/>
      <c r="T73" s="79" t="e">
        <f t="shared" si="15"/>
        <v>#DIV/0!</v>
      </c>
      <c r="U73" s="42">
        <f t="shared" si="16"/>
        <v>0</v>
      </c>
      <c r="V73" s="30">
        <f t="shared" si="17"/>
        <v>0</v>
      </c>
      <c r="W73" s="123" t="e">
        <f t="shared" si="18"/>
        <v>#DIV/0!</v>
      </c>
      <c r="X73" s="176">
        <f>$X$245</f>
        <v>1.1530596399248232</v>
      </c>
    </row>
    <row r="74" spans="1:24" s="27" customFormat="1" x14ac:dyDescent="0.25">
      <c r="A74" s="28">
        <v>72</v>
      </c>
      <c r="B74" s="29" t="s">
        <v>22</v>
      </c>
      <c r="C74" s="58">
        <v>651744815</v>
      </c>
      <c r="D74" s="59">
        <v>638340786</v>
      </c>
      <c r="E74" s="79">
        <f t="shared" si="10"/>
        <v>0.97943362387930921</v>
      </c>
      <c r="F74" s="58">
        <v>623490863</v>
      </c>
      <c r="G74" s="59">
        <v>619153542</v>
      </c>
      <c r="H74" s="79">
        <f t="shared" si="11"/>
        <v>0.99304348907515583</v>
      </c>
      <c r="I74" s="58">
        <v>677703651</v>
      </c>
      <c r="J74" s="59">
        <v>659628772</v>
      </c>
      <c r="K74" s="79">
        <f t="shared" si="12"/>
        <v>0.97332922882541772</v>
      </c>
      <c r="L74" s="58">
        <v>901744775</v>
      </c>
      <c r="M74" s="59">
        <v>895516270</v>
      </c>
      <c r="N74" s="79">
        <f t="shared" si="13"/>
        <v>0.99309282939842924</v>
      </c>
      <c r="O74" s="58"/>
      <c r="P74" s="59"/>
      <c r="Q74" s="79" t="e">
        <f t="shared" si="14"/>
        <v>#DIV/0!</v>
      </c>
      <c r="R74" s="58"/>
      <c r="S74" s="59"/>
      <c r="T74" s="79" t="e">
        <f t="shared" si="15"/>
        <v>#DIV/0!</v>
      </c>
      <c r="U74" s="42">
        <f t="shared" si="16"/>
        <v>2854684104</v>
      </c>
      <c r="V74" s="30">
        <f t="shared" si="17"/>
        <v>2812639370</v>
      </c>
      <c r="W74" s="123">
        <f t="shared" si="18"/>
        <v>0.98527166843396552</v>
      </c>
      <c r="X74" s="127">
        <f t="shared" si="19"/>
        <v>1.0149484980010075</v>
      </c>
    </row>
    <row r="75" spans="1:24" s="27" customFormat="1" x14ac:dyDescent="0.25">
      <c r="A75" s="28">
        <v>73</v>
      </c>
      <c r="B75" s="29" t="s">
        <v>22</v>
      </c>
      <c r="C75" s="58">
        <v>0</v>
      </c>
      <c r="D75" s="59">
        <v>0</v>
      </c>
      <c r="E75" s="79" t="e">
        <f t="shared" si="10"/>
        <v>#DIV/0!</v>
      </c>
      <c r="F75" s="58">
        <v>0</v>
      </c>
      <c r="G75" s="59">
        <v>0</v>
      </c>
      <c r="H75" s="79" t="e">
        <f t="shared" si="11"/>
        <v>#DIV/0!</v>
      </c>
      <c r="I75" s="58">
        <v>0</v>
      </c>
      <c r="J75" s="59">
        <v>0</v>
      </c>
      <c r="K75" s="79" t="e">
        <f t="shared" si="12"/>
        <v>#DIV/0!</v>
      </c>
      <c r="L75" s="58">
        <v>0</v>
      </c>
      <c r="M75" s="59">
        <v>0</v>
      </c>
      <c r="N75" s="79" t="e">
        <f t="shared" si="13"/>
        <v>#DIV/0!</v>
      </c>
      <c r="O75" s="58"/>
      <c r="P75" s="59"/>
      <c r="Q75" s="79" t="e">
        <f t="shared" si="14"/>
        <v>#DIV/0!</v>
      </c>
      <c r="R75" s="58"/>
      <c r="S75" s="59"/>
      <c r="T75" s="79" t="e">
        <f t="shared" si="15"/>
        <v>#DIV/0!</v>
      </c>
      <c r="U75" s="42">
        <f t="shared" si="16"/>
        <v>0</v>
      </c>
      <c r="V75" s="30">
        <f t="shared" si="17"/>
        <v>0</v>
      </c>
      <c r="W75" s="123" t="e">
        <f t="shared" si="18"/>
        <v>#DIV/0!</v>
      </c>
      <c r="X75" s="176">
        <f>$X$245</f>
        <v>1.1530596399248232</v>
      </c>
    </row>
    <row r="76" spans="1:24" s="27" customFormat="1" x14ac:dyDescent="0.25">
      <c r="A76" s="28">
        <v>74</v>
      </c>
      <c r="B76" s="29" t="s">
        <v>23</v>
      </c>
      <c r="C76" s="58">
        <v>2852000</v>
      </c>
      <c r="D76" s="59">
        <v>2081</v>
      </c>
      <c r="E76" s="79">
        <f t="shared" si="10"/>
        <v>7.2966339410939689E-4</v>
      </c>
      <c r="F76" s="58">
        <v>2760000</v>
      </c>
      <c r="G76" s="59">
        <v>7879</v>
      </c>
      <c r="H76" s="79">
        <f t="shared" si="11"/>
        <v>2.8547101449275364E-3</v>
      </c>
      <c r="I76" s="58">
        <v>2852000</v>
      </c>
      <c r="J76" s="59">
        <v>23592</v>
      </c>
      <c r="K76" s="79">
        <f t="shared" si="12"/>
        <v>8.2720897615708271E-3</v>
      </c>
      <c r="L76" s="58">
        <v>2852000</v>
      </c>
      <c r="M76" s="59">
        <v>21793</v>
      </c>
      <c r="N76" s="79">
        <f t="shared" si="13"/>
        <v>7.6413043478260872E-3</v>
      </c>
      <c r="O76" s="58"/>
      <c r="P76" s="59"/>
      <c r="Q76" s="79" t="e">
        <f t="shared" si="14"/>
        <v>#DIV/0!</v>
      </c>
      <c r="R76" s="58"/>
      <c r="S76" s="59"/>
      <c r="T76" s="79" t="e">
        <f t="shared" si="15"/>
        <v>#DIV/0!</v>
      </c>
      <c r="U76" s="42">
        <f t="shared" si="16"/>
        <v>11316000</v>
      </c>
      <c r="V76" s="30">
        <f t="shared" si="17"/>
        <v>55345</v>
      </c>
      <c r="W76" s="123">
        <f t="shared" si="18"/>
        <v>4.8908624955814779E-3</v>
      </c>
      <c r="X76" s="176">
        <f>X246</f>
        <v>1.3094884347760447</v>
      </c>
    </row>
    <row r="77" spans="1:24" s="27" customFormat="1" x14ac:dyDescent="0.25">
      <c r="A77" s="28">
        <v>75</v>
      </c>
      <c r="B77" s="29" t="s">
        <v>23</v>
      </c>
      <c r="C77" s="58">
        <v>0</v>
      </c>
      <c r="D77" s="59">
        <v>0</v>
      </c>
      <c r="E77" s="79" t="e">
        <f t="shared" si="10"/>
        <v>#DIV/0!</v>
      </c>
      <c r="F77" s="58">
        <v>0</v>
      </c>
      <c r="G77" s="59">
        <v>0</v>
      </c>
      <c r="H77" s="79" t="e">
        <f t="shared" si="11"/>
        <v>#DIV/0!</v>
      </c>
      <c r="I77" s="58">
        <v>0</v>
      </c>
      <c r="J77" s="59">
        <v>0</v>
      </c>
      <c r="K77" s="79" t="e">
        <f t="shared" si="12"/>
        <v>#DIV/0!</v>
      </c>
      <c r="L77" s="58">
        <v>0</v>
      </c>
      <c r="M77" s="59">
        <v>0</v>
      </c>
      <c r="N77" s="79" t="e">
        <f t="shared" si="13"/>
        <v>#DIV/0!</v>
      </c>
      <c r="O77" s="58"/>
      <c r="P77" s="59"/>
      <c r="Q77" s="79" t="e">
        <f t="shared" si="14"/>
        <v>#DIV/0!</v>
      </c>
      <c r="R77" s="58"/>
      <c r="S77" s="59"/>
      <c r="T77" s="79" t="e">
        <f t="shared" si="15"/>
        <v>#DIV/0!</v>
      </c>
      <c r="U77" s="42">
        <f t="shared" si="16"/>
        <v>0</v>
      </c>
      <c r="V77" s="30">
        <f t="shared" si="17"/>
        <v>0</v>
      </c>
      <c r="W77" s="123" t="e">
        <f t="shared" si="18"/>
        <v>#DIV/0!</v>
      </c>
      <c r="X77" s="176">
        <f>$X$246</f>
        <v>1.3094884347760447</v>
      </c>
    </row>
    <row r="78" spans="1:24" s="27" customFormat="1" x14ac:dyDescent="0.25">
      <c r="A78" s="28">
        <v>76</v>
      </c>
      <c r="B78" s="29" t="s">
        <v>23</v>
      </c>
      <c r="C78" s="58">
        <v>36389040</v>
      </c>
      <c r="D78" s="59">
        <v>6637775</v>
      </c>
      <c r="E78" s="79">
        <f t="shared" si="10"/>
        <v>0.18241137990999487</v>
      </c>
      <c r="F78" s="58">
        <v>35215200</v>
      </c>
      <c r="G78" s="59">
        <v>5387779</v>
      </c>
      <c r="H78" s="79">
        <f t="shared" si="11"/>
        <v>0.15299583702492106</v>
      </c>
      <c r="I78" s="58">
        <v>36389040</v>
      </c>
      <c r="J78" s="59">
        <v>3916666</v>
      </c>
      <c r="K78" s="79">
        <f t="shared" si="12"/>
        <v>0.10763312250062107</v>
      </c>
      <c r="L78" s="58">
        <v>36389040</v>
      </c>
      <c r="M78" s="59">
        <v>4881112</v>
      </c>
      <c r="N78" s="79">
        <f t="shared" si="13"/>
        <v>0.13413687198123392</v>
      </c>
      <c r="O78" s="58"/>
      <c r="P78" s="59"/>
      <c r="Q78" s="79" t="e">
        <f t="shared" si="14"/>
        <v>#DIV/0!</v>
      </c>
      <c r="R78" s="58"/>
      <c r="S78" s="59"/>
      <c r="T78" s="79" t="e">
        <f t="shared" si="15"/>
        <v>#DIV/0!</v>
      </c>
      <c r="U78" s="42">
        <f t="shared" si="16"/>
        <v>144382320</v>
      </c>
      <c r="V78" s="30">
        <f t="shared" si="17"/>
        <v>20823332</v>
      </c>
      <c r="W78" s="123">
        <f t="shared" si="18"/>
        <v>0.1442235586739429</v>
      </c>
      <c r="X78" s="176">
        <f>X246</f>
        <v>1.3094884347760447</v>
      </c>
    </row>
    <row r="79" spans="1:24" s="27" customFormat="1" x14ac:dyDescent="0.25">
      <c r="A79" s="28">
        <v>77</v>
      </c>
      <c r="B79" s="29" t="s">
        <v>23</v>
      </c>
      <c r="C79" s="58">
        <v>130200000</v>
      </c>
      <c r="D79" s="59">
        <v>82290003</v>
      </c>
      <c r="E79" s="79">
        <f t="shared" si="10"/>
        <v>0.63202767281105987</v>
      </c>
      <c r="F79" s="58">
        <v>126000000</v>
      </c>
      <c r="G79" s="59">
        <v>84091110</v>
      </c>
      <c r="H79" s="79">
        <f t="shared" si="11"/>
        <v>0.66738976190476196</v>
      </c>
      <c r="I79" s="58">
        <v>130200000</v>
      </c>
      <c r="J79" s="59">
        <v>84233331</v>
      </c>
      <c r="K79" s="79">
        <f t="shared" si="12"/>
        <v>0.64695338709677419</v>
      </c>
      <c r="L79" s="58">
        <v>130200000</v>
      </c>
      <c r="M79" s="59">
        <v>90622221</v>
      </c>
      <c r="N79" s="79">
        <f t="shared" si="13"/>
        <v>0.69602320276497698</v>
      </c>
      <c r="O79" s="58"/>
      <c r="P79" s="59"/>
      <c r="Q79" s="79" t="e">
        <f t="shared" si="14"/>
        <v>#DIV/0!</v>
      </c>
      <c r="R79" s="58"/>
      <c r="S79" s="59"/>
      <c r="T79" s="79" t="e">
        <f t="shared" si="15"/>
        <v>#DIV/0!</v>
      </c>
      <c r="U79" s="42">
        <f t="shared" si="16"/>
        <v>516600000</v>
      </c>
      <c r="V79" s="30">
        <f t="shared" si="17"/>
        <v>341236665</v>
      </c>
      <c r="W79" s="123">
        <f t="shared" si="18"/>
        <v>0.66054329268292677</v>
      </c>
      <c r="X79" s="127">
        <f t="shared" si="19"/>
        <v>1.5139053126076003</v>
      </c>
    </row>
    <row r="80" spans="1:24" s="27" customFormat="1" x14ac:dyDescent="0.25">
      <c r="A80" s="28">
        <v>78</v>
      </c>
      <c r="B80" s="29" t="s">
        <v>23</v>
      </c>
      <c r="C80" s="58">
        <v>2221041536</v>
      </c>
      <c r="D80" s="59">
        <v>2187711282</v>
      </c>
      <c r="E80" s="79">
        <f t="shared" si="10"/>
        <v>0.98499341256803941</v>
      </c>
      <c r="F80" s="58">
        <v>0</v>
      </c>
      <c r="G80" s="59">
        <v>0</v>
      </c>
      <c r="H80" s="79" t="e">
        <f t="shared" si="11"/>
        <v>#DIV/0!</v>
      </c>
      <c r="I80" s="58">
        <v>22808556</v>
      </c>
      <c r="J80" s="59">
        <v>18466667</v>
      </c>
      <c r="K80" s="79">
        <f t="shared" si="12"/>
        <v>0.80963770788470779</v>
      </c>
      <c r="L80" s="58">
        <v>0</v>
      </c>
      <c r="M80" s="59">
        <v>32283</v>
      </c>
      <c r="N80" s="79" t="e">
        <f t="shared" si="13"/>
        <v>#DIV/0!</v>
      </c>
      <c r="O80" s="58"/>
      <c r="P80" s="59"/>
      <c r="Q80" s="79" t="e">
        <f t="shared" si="14"/>
        <v>#DIV/0!</v>
      </c>
      <c r="R80" s="58"/>
      <c r="S80" s="59"/>
      <c r="T80" s="79" t="e">
        <f t="shared" si="15"/>
        <v>#DIV/0!</v>
      </c>
      <c r="U80" s="42">
        <f t="shared" si="16"/>
        <v>2243850092</v>
      </c>
      <c r="V80" s="30">
        <f t="shared" si="17"/>
        <v>2206210232</v>
      </c>
      <c r="W80" s="123">
        <f t="shared" si="18"/>
        <v>0.98322532323607648</v>
      </c>
      <c r="X80" s="127">
        <f t="shared" si="19"/>
        <v>1.0170608672981623</v>
      </c>
    </row>
    <row r="81" spans="1:24" s="27" customFormat="1" x14ac:dyDescent="0.25">
      <c r="A81" s="28">
        <v>79</v>
      </c>
      <c r="B81" s="29" t="s">
        <v>22</v>
      </c>
      <c r="C81" s="58">
        <v>0</v>
      </c>
      <c r="D81" s="59">
        <v>0</v>
      </c>
      <c r="E81" s="79" t="e">
        <f t="shared" si="10"/>
        <v>#DIV/0!</v>
      </c>
      <c r="F81" s="58">
        <v>0</v>
      </c>
      <c r="G81" s="59">
        <v>0</v>
      </c>
      <c r="H81" s="79" t="e">
        <f t="shared" si="11"/>
        <v>#DIV/0!</v>
      </c>
      <c r="I81" s="58">
        <v>0</v>
      </c>
      <c r="J81" s="59">
        <v>0</v>
      </c>
      <c r="K81" s="79" t="e">
        <f t="shared" si="12"/>
        <v>#DIV/0!</v>
      </c>
      <c r="L81" s="58">
        <v>0</v>
      </c>
      <c r="M81" s="59">
        <v>0</v>
      </c>
      <c r="N81" s="79" t="e">
        <f t="shared" si="13"/>
        <v>#DIV/0!</v>
      </c>
      <c r="O81" s="58"/>
      <c r="P81" s="59"/>
      <c r="Q81" s="79" t="e">
        <f t="shared" si="14"/>
        <v>#DIV/0!</v>
      </c>
      <c r="R81" s="58"/>
      <c r="S81" s="59"/>
      <c r="T81" s="79" t="e">
        <f t="shared" si="15"/>
        <v>#DIV/0!</v>
      </c>
      <c r="U81" s="42">
        <f t="shared" si="16"/>
        <v>0</v>
      </c>
      <c r="V81" s="30">
        <f t="shared" si="17"/>
        <v>0</v>
      </c>
      <c r="W81" s="123" t="e">
        <f t="shared" si="18"/>
        <v>#DIV/0!</v>
      </c>
      <c r="X81" s="176">
        <f>$X$245</f>
        <v>1.1530596399248232</v>
      </c>
    </row>
    <row r="82" spans="1:24" s="27" customFormat="1" x14ac:dyDescent="0.25">
      <c r="A82" s="28">
        <v>80</v>
      </c>
      <c r="B82" s="29" t="s">
        <v>22</v>
      </c>
      <c r="C82" s="58">
        <v>226614960</v>
      </c>
      <c r="D82" s="59">
        <v>0</v>
      </c>
      <c r="E82" s="79">
        <f t="shared" si="10"/>
        <v>0</v>
      </c>
      <c r="F82" s="58">
        <v>43750020</v>
      </c>
      <c r="G82" s="59">
        <v>0</v>
      </c>
      <c r="H82" s="79">
        <f t="shared" si="11"/>
        <v>0</v>
      </c>
      <c r="I82" s="58">
        <v>45208354</v>
      </c>
      <c r="J82" s="59">
        <v>0</v>
      </c>
      <c r="K82" s="79">
        <f t="shared" si="12"/>
        <v>0</v>
      </c>
      <c r="L82" s="58">
        <v>45208354</v>
      </c>
      <c r="M82" s="59">
        <v>0</v>
      </c>
      <c r="N82" s="79">
        <f t="shared" si="13"/>
        <v>0</v>
      </c>
      <c r="O82" s="58"/>
      <c r="P82" s="59"/>
      <c r="Q82" s="79" t="e">
        <f t="shared" si="14"/>
        <v>#DIV/0!</v>
      </c>
      <c r="R82" s="58"/>
      <c r="S82" s="59"/>
      <c r="T82" s="79" t="e">
        <f t="shared" si="15"/>
        <v>#DIV/0!</v>
      </c>
      <c r="U82" s="42">
        <f t="shared" si="16"/>
        <v>360781688</v>
      </c>
      <c r="V82" s="30">
        <f t="shared" si="17"/>
        <v>0</v>
      </c>
      <c r="W82" s="123">
        <f t="shared" si="18"/>
        <v>0</v>
      </c>
      <c r="X82" s="176">
        <f>$X$245</f>
        <v>1.1530596399248232</v>
      </c>
    </row>
    <row r="83" spans="1:24" s="27" customFormat="1" x14ac:dyDescent="0.25">
      <c r="A83" s="28">
        <v>81</v>
      </c>
      <c r="B83" s="29" t="s">
        <v>22</v>
      </c>
      <c r="C83" s="58">
        <v>0</v>
      </c>
      <c r="D83" s="59">
        <v>0</v>
      </c>
      <c r="E83" s="79" t="e">
        <f t="shared" si="10"/>
        <v>#DIV/0!</v>
      </c>
      <c r="F83" s="58">
        <v>0</v>
      </c>
      <c r="G83" s="59">
        <v>0</v>
      </c>
      <c r="H83" s="79" t="e">
        <f t="shared" si="11"/>
        <v>#DIV/0!</v>
      </c>
      <c r="I83" s="58">
        <v>0</v>
      </c>
      <c r="J83" s="59">
        <v>0</v>
      </c>
      <c r="K83" s="79" t="e">
        <f t="shared" si="12"/>
        <v>#DIV/0!</v>
      </c>
      <c r="L83" s="58">
        <v>0</v>
      </c>
      <c r="M83" s="59">
        <v>0</v>
      </c>
      <c r="N83" s="79" t="e">
        <f t="shared" si="13"/>
        <v>#DIV/0!</v>
      </c>
      <c r="O83" s="58"/>
      <c r="P83" s="59"/>
      <c r="Q83" s="79" t="e">
        <f t="shared" si="14"/>
        <v>#DIV/0!</v>
      </c>
      <c r="R83" s="58"/>
      <c r="S83" s="59"/>
      <c r="T83" s="79" t="e">
        <f t="shared" si="15"/>
        <v>#DIV/0!</v>
      </c>
      <c r="U83" s="42">
        <f t="shared" si="16"/>
        <v>0</v>
      </c>
      <c r="V83" s="30">
        <f t="shared" si="17"/>
        <v>0</v>
      </c>
      <c r="W83" s="123" t="e">
        <f t="shared" si="18"/>
        <v>#DIV/0!</v>
      </c>
      <c r="X83" s="176">
        <f>$X$245</f>
        <v>1.1530596399248232</v>
      </c>
    </row>
    <row r="84" spans="1:24" s="27" customFormat="1" x14ac:dyDescent="0.25">
      <c r="A84" s="28">
        <v>82</v>
      </c>
      <c r="B84" s="29" t="s">
        <v>22</v>
      </c>
      <c r="C84" s="58">
        <v>0</v>
      </c>
      <c r="D84" s="59">
        <v>0</v>
      </c>
      <c r="E84" s="79" t="e">
        <f t="shared" si="10"/>
        <v>#DIV/0!</v>
      </c>
      <c r="F84" s="58">
        <v>0</v>
      </c>
      <c r="G84" s="59">
        <v>0</v>
      </c>
      <c r="H84" s="79" t="e">
        <f t="shared" si="11"/>
        <v>#DIV/0!</v>
      </c>
      <c r="I84" s="58">
        <v>0</v>
      </c>
      <c r="J84" s="59">
        <v>0</v>
      </c>
      <c r="K84" s="79" t="e">
        <f t="shared" si="12"/>
        <v>#DIV/0!</v>
      </c>
      <c r="L84" s="58">
        <v>0</v>
      </c>
      <c r="M84" s="59">
        <v>0</v>
      </c>
      <c r="N84" s="79" t="e">
        <f t="shared" si="13"/>
        <v>#DIV/0!</v>
      </c>
      <c r="O84" s="58"/>
      <c r="P84" s="59"/>
      <c r="Q84" s="79" t="e">
        <f t="shared" si="14"/>
        <v>#DIV/0!</v>
      </c>
      <c r="R84" s="58"/>
      <c r="S84" s="59"/>
      <c r="T84" s="79" t="e">
        <f t="shared" si="15"/>
        <v>#DIV/0!</v>
      </c>
      <c r="U84" s="42">
        <f t="shared" si="16"/>
        <v>0</v>
      </c>
      <c r="V84" s="30">
        <f t="shared" si="17"/>
        <v>0</v>
      </c>
      <c r="W84" s="123" t="e">
        <f t="shared" si="18"/>
        <v>#DIV/0!</v>
      </c>
      <c r="X84" s="176">
        <f>$X$245</f>
        <v>1.1530596399248232</v>
      </c>
    </row>
    <row r="85" spans="1:24" s="27" customFormat="1" x14ac:dyDescent="0.25">
      <c r="A85" s="28">
        <v>83</v>
      </c>
      <c r="B85" s="29" t="s">
        <v>22</v>
      </c>
      <c r="C85" s="58">
        <v>416868000</v>
      </c>
      <c r="D85" s="59">
        <v>234505553</v>
      </c>
      <c r="E85" s="79">
        <f t="shared" si="10"/>
        <v>0.56254150714374818</v>
      </c>
      <c r="F85" s="58">
        <v>417496000</v>
      </c>
      <c r="G85" s="59">
        <v>216722223</v>
      </c>
      <c r="H85" s="79">
        <f t="shared" si="11"/>
        <v>0.51910011832448699</v>
      </c>
      <c r="I85" s="58">
        <v>486828001</v>
      </c>
      <c r="J85" s="59">
        <v>258604444</v>
      </c>
      <c r="K85" s="79">
        <f t="shared" si="12"/>
        <v>0.53120289603062498</v>
      </c>
      <c r="L85" s="58">
        <v>583648000</v>
      </c>
      <c r="M85" s="59">
        <v>258085556</v>
      </c>
      <c r="N85" s="79">
        <f t="shared" si="13"/>
        <v>0.44219384971763803</v>
      </c>
      <c r="O85" s="58"/>
      <c r="P85" s="59"/>
      <c r="Q85" s="79" t="e">
        <f t="shared" si="14"/>
        <v>#DIV/0!</v>
      </c>
      <c r="R85" s="58"/>
      <c r="S85" s="59"/>
      <c r="T85" s="79" t="e">
        <f t="shared" si="15"/>
        <v>#DIV/0!</v>
      </c>
      <c r="U85" s="42">
        <f t="shared" si="16"/>
        <v>1904840001</v>
      </c>
      <c r="V85" s="30">
        <f t="shared" si="17"/>
        <v>967917776</v>
      </c>
      <c r="W85" s="123">
        <f t="shared" si="18"/>
        <v>0.50813599855728775</v>
      </c>
      <c r="X85" s="127">
        <f t="shared" si="19"/>
        <v>1.9679770825905361</v>
      </c>
    </row>
    <row r="86" spans="1:24" s="27" customFormat="1" x14ac:dyDescent="0.25">
      <c r="A86" s="28">
        <v>84</v>
      </c>
      <c r="B86" s="29" t="s">
        <v>7</v>
      </c>
      <c r="C86" s="58">
        <v>88172308</v>
      </c>
      <c r="D86" s="59">
        <v>32117625</v>
      </c>
      <c r="E86" s="79">
        <f t="shared" si="10"/>
        <v>0.36425977416855188</v>
      </c>
      <c r="F86" s="58">
        <v>85328040</v>
      </c>
      <c r="G86" s="59">
        <v>38372140</v>
      </c>
      <c r="H86" s="79">
        <f t="shared" si="11"/>
        <v>0.44970141116566137</v>
      </c>
      <c r="I86" s="58">
        <v>88172308</v>
      </c>
      <c r="J86" s="59">
        <v>53249346</v>
      </c>
      <c r="K86" s="79">
        <f t="shared" si="12"/>
        <v>0.6039236945005455</v>
      </c>
      <c r="L86" s="58">
        <v>88172308</v>
      </c>
      <c r="M86" s="59">
        <v>60237337</v>
      </c>
      <c r="N86" s="79">
        <f t="shared" si="13"/>
        <v>0.68317750058215554</v>
      </c>
      <c r="O86" s="58"/>
      <c r="P86" s="59"/>
      <c r="Q86" s="79" t="e">
        <f t="shared" si="14"/>
        <v>#DIV/0!</v>
      </c>
      <c r="R86" s="58"/>
      <c r="S86" s="59"/>
      <c r="T86" s="79" t="e">
        <f t="shared" si="15"/>
        <v>#DIV/0!</v>
      </c>
      <c r="U86" s="42">
        <f t="shared" si="16"/>
        <v>349844964</v>
      </c>
      <c r="V86" s="30">
        <f t="shared" si="17"/>
        <v>183976448</v>
      </c>
      <c r="W86" s="123">
        <f t="shared" si="18"/>
        <v>0.52587993806307876</v>
      </c>
      <c r="X86" s="127">
        <f t="shared" si="19"/>
        <v>1.901574727652096</v>
      </c>
    </row>
    <row r="87" spans="1:24" s="27" customFormat="1" x14ac:dyDescent="0.25">
      <c r="A87" s="28">
        <v>85</v>
      </c>
      <c r="B87" s="29" t="s">
        <v>7</v>
      </c>
      <c r="C87" s="58">
        <v>64412947</v>
      </c>
      <c r="D87" s="59">
        <v>30026135</v>
      </c>
      <c r="E87" s="79">
        <f t="shared" si="10"/>
        <v>0.46615061720433315</v>
      </c>
      <c r="F87" s="58">
        <v>62335110</v>
      </c>
      <c r="G87" s="59">
        <v>41027504</v>
      </c>
      <c r="H87" s="79">
        <f t="shared" si="11"/>
        <v>0.65817649154705915</v>
      </c>
      <c r="I87" s="58">
        <v>64412947</v>
      </c>
      <c r="J87" s="59">
        <v>45196998</v>
      </c>
      <c r="K87" s="79">
        <f t="shared" si="12"/>
        <v>0.70167567399144148</v>
      </c>
      <c r="L87" s="58">
        <v>64412947</v>
      </c>
      <c r="M87" s="59">
        <v>46553079</v>
      </c>
      <c r="N87" s="79">
        <f t="shared" si="13"/>
        <v>0.72272859988846649</v>
      </c>
      <c r="O87" s="58"/>
      <c r="P87" s="59"/>
      <c r="Q87" s="79" t="e">
        <f t="shared" si="14"/>
        <v>#DIV/0!</v>
      </c>
      <c r="R87" s="58"/>
      <c r="S87" s="59"/>
      <c r="T87" s="79" t="e">
        <f t="shared" si="15"/>
        <v>#DIV/0!</v>
      </c>
      <c r="U87" s="42">
        <f t="shared" si="16"/>
        <v>255573951</v>
      </c>
      <c r="V87" s="30">
        <f t="shared" si="17"/>
        <v>162803716</v>
      </c>
      <c r="W87" s="123">
        <f t="shared" si="18"/>
        <v>0.63701216560994511</v>
      </c>
      <c r="X87" s="127">
        <f t="shared" si="19"/>
        <v>1.5698287316734221</v>
      </c>
    </row>
    <row r="88" spans="1:24" s="27" customFormat="1" x14ac:dyDescent="0.25">
      <c r="A88" s="28">
        <v>86</v>
      </c>
      <c r="B88" s="29" t="s">
        <v>7</v>
      </c>
      <c r="C88" s="58">
        <v>0</v>
      </c>
      <c r="D88" s="59">
        <v>0</v>
      </c>
      <c r="E88" s="79" t="e">
        <f t="shared" si="10"/>
        <v>#DIV/0!</v>
      </c>
      <c r="F88" s="58">
        <v>0</v>
      </c>
      <c r="G88" s="59">
        <v>0</v>
      </c>
      <c r="H88" s="79" t="e">
        <f t="shared" si="11"/>
        <v>#DIV/0!</v>
      </c>
      <c r="I88" s="58">
        <v>0</v>
      </c>
      <c r="J88" s="59">
        <v>0</v>
      </c>
      <c r="K88" s="79" t="e">
        <f t="shared" si="12"/>
        <v>#DIV/0!</v>
      </c>
      <c r="L88" s="58">
        <v>0</v>
      </c>
      <c r="M88" s="59">
        <v>0</v>
      </c>
      <c r="N88" s="79" t="e">
        <f t="shared" si="13"/>
        <v>#DIV/0!</v>
      </c>
      <c r="O88" s="58"/>
      <c r="P88" s="59"/>
      <c r="Q88" s="79" t="e">
        <f t="shared" si="14"/>
        <v>#DIV/0!</v>
      </c>
      <c r="R88" s="58"/>
      <c r="S88" s="59"/>
      <c r="T88" s="79" t="e">
        <f t="shared" si="15"/>
        <v>#DIV/0!</v>
      </c>
      <c r="U88" s="42">
        <f t="shared" si="16"/>
        <v>0</v>
      </c>
      <c r="V88" s="30">
        <f t="shared" si="17"/>
        <v>0</v>
      </c>
      <c r="W88" s="123" t="e">
        <f t="shared" si="18"/>
        <v>#DIV/0!</v>
      </c>
      <c r="X88" s="176">
        <f>$X$239</f>
        <v>2.0115501766260029</v>
      </c>
    </row>
    <row r="89" spans="1:24" s="27" customFormat="1" x14ac:dyDescent="0.25">
      <c r="A89" s="28">
        <v>87</v>
      </c>
      <c r="B89" s="29" t="s">
        <v>7</v>
      </c>
      <c r="C89" s="58">
        <v>734003151</v>
      </c>
      <c r="D89" s="59">
        <v>285622835</v>
      </c>
      <c r="E89" s="79">
        <f t="shared" si="10"/>
        <v>0.38913025728959028</v>
      </c>
      <c r="F89" s="58">
        <v>710325630</v>
      </c>
      <c r="G89" s="59">
        <v>347663010</v>
      </c>
      <c r="H89" s="79">
        <f t="shared" si="11"/>
        <v>0.48944173674262603</v>
      </c>
      <c r="I89" s="58">
        <v>734003151</v>
      </c>
      <c r="J89" s="59">
        <v>477497109</v>
      </c>
      <c r="K89" s="79">
        <f t="shared" si="12"/>
        <v>0.65053822773030578</v>
      </c>
      <c r="L89" s="58">
        <v>734003151</v>
      </c>
      <c r="M89" s="59">
        <v>541662738</v>
      </c>
      <c r="N89" s="79">
        <f t="shared" si="13"/>
        <v>0.73795696552806755</v>
      </c>
      <c r="O89" s="58"/>
      <c r="P89" s="59"/>
      <c r="Q89" s="79" t="e">
        <f t="shared" si="14"/>
        <v>#DIV/0!</v>
      </c>
      <c r="R89" s="58"/>
      <c r="S89" s="59"/>
      <c r="T89" s="79" t="e">
        <f t="shared" si="15"/>
        <v>#DIV/0!</v>
      </c>
      <c r="U89" s="42">
        <f t="shared" si="16"/>
        <v>2912335083</v>
      </c>
      <c r="V89" s="30">
        <f t="shared" si="17"/>
        <v>1652445692</v>
      </c>
      <c r="W89" s="123">
        <f t="shared" si="18"/>
        <v>0.56739545584768825</v>
      </c>
      <c r="X89" s="127">
        <f t="shared" si="19"/>
        <v>1.7624392118297827</v>
      </c>
    </row>
    <row r="90" spans="1:24" s="27" customFormat="1" x14ac:dyDescent="0.25">
      <c r="A90" s="28">
        <v>88</v>
      </c>
      <c r="B90" s="29" t="s">
        <v>7</v>
      </c>
      <c r="C90" s="58">
        <v>1564585624</v>
      </c>
      <c r="D90" s="59">
        <v>610771862</v>
      </c>
      <c r="E90" s="79">
        <f t="shared" si="10"/>
        <v>0.3903729221533484</v>
      </c>
      <c r="F90" s="58">
        <v>1514115120</v>
      </c>
      <c r="G90" s="59">
        <v>978619609</v>
      </c>
      <c r="H90" s="79">
        <f t="shared" si="11"/>
        <v>0.64633104581902601</v>
      </c>
      <c r="I90" s="58">
        <v>1694585624</v>
      </c>
      <c r="J90" s="59">
        <v>1206438249</v>
      </c>
      <c r="K90" s="79">
        <f t="shared" si="12"/>
        <v>0.71193702573272866</v>
      </c>
      <c r="L90" s="58">
        <v>1564585624</v>
      </c>
      <c r="M90" s="59">
        <v>1281172668</v>
      </c>
      <c r="N90" s="79">
        <f t="shared" si="13"/>
        <v>0.81885749705699706</v>
      </c>
      <c r="O90" s="58"/>
      <c r="P90" s="59"/>
      <c r="Q90" s="79" t="e">
        <f t="shared" si="14"/>
        <v>#DIV/0!</v>
      </c>
      <c r="R90" s="58"/>
      <c r="S90" s="59"/>
      <c r="T90" s="79" t="e">
        <f t="shared" si="15"/>
        <v>#DIV/0!</v>
      </c>
      <c r="U90" s="42">
        <f t="shared" si="16"/>
        <v>6337871992</v>
      </c>
      <c r="V90" s="30">
        <f t="shared" si="17"/>
        <v>4077002388</v>
      </c>
      <c r="W90" s="123">
        <f t="shared" si="18"/>
        <v>0.64327622791154659</v>
      </c>
      <c r="X90" s="127">
        <f t="shared" si="19"/>
        <v>1.554542133861512</v>
      </c>
    </row>
    <row r="91" spans="1:24" s="27" customFormat="1" x14ac:dyDescent="0.25">
      <c r="A91" s="28">
        <v>89</v>
      </c>
      <c r="B91" s="29" t="s">
        <v>7</v>
      </c>
      <c r="C91" s="58">
        <v>630091213</v>
      </c>
      <c r="D91" s="59">
        <v>189473714</v>
      </c>
      <c r="E91" s="79">
        <f t="shared" si="10"/>
        <v>0.3007083896597682</v>
      </c>
      <c r="F91" s="58">
        <v>609765690</v>
      </c>
      <c r="G91" s="59">
        <v>251021795</v>
      </c>
      <c r="H91" s="79">
        <f t="shared" si="11"/>
        <v>0.41166926758375005</v>
      </c>
      <c r="I91" s="58">
        <v>630091213</v>
      </c>
      <c r="J91" s="59">
        <v>366130574</v>
      </c>
      <c r="K91" s="79">
        <f t="shared" si="12"/>
        <v>0.58107551168151272</v>
      </c>
      <c r="L91" s="58">
        <v>630091213</v>
      </c>
      <c r="M91" s="59">
        <v>404605324</v>
      </c>
      <c r="N91" s="79">
        <f t="shared" si="13"/>
        <v>0.64213770268845183</v>
      </c>
      <c r="O91" s="58"/>
      <c r="P91" s="59"/>
      <c r="Q91" s="79" t="e">
        <f t="shared" si="14"/>
        <v>#DIV/0!</v>
      </c>
      <c r="R91" s="58"/>
      <c r="S91" s="59"/>
      <c r="T91" s="79" t="e">
        <f t="shared" si="15"/>
        <v>#DIV/0!</v>
      </c>
      <c r="U91" s="42">
        <f t="shared" si="16"/>
        <v>2500039329</v>
      </c>
      <c r="V91" s="30">
        <f t="shared" si="17"/>
        <v>1211231407</v>
      </c>
      <c r="W91" s="123">
        <f t="shared" si="18"/>
        <v>0.48448494107670098</v>
      </c>
      <c r="X91" s="127">
        <f t="shared" si="19"/>
        <v>2.0640476415585547</v>
      </c>
    </row>
    <row r="92" spans="1:24" s="27" customFormat="1" x14ac:dyDescent="0.25">
      <c r="A92" s="28">
        <v>90</v>
      </c>
      <c r="B92" s="29" t="s">
        <v>7</v>
      </c>
      <c r="C92" s="58">
        <v>624001914</v>
      </c>
      <c r="D92" s="59">
        <v>444397122</v>
      </c>
      <c r="E92" s="79">
        <f t="shared" si="10"/>
        <v>0.71217269054722798</v>
      </c>
      <c r="F92" s="58">
        <v>603872820</v>
      </c>
      <c r="G92" s="59">
        <v>477574306</v>
      </c>
      <c r="H92" s="79">
        <f t="shared" si="11"/>
        <v>0.79085246128481157</v>
      </c>
      <c r="I92" s="58">
        <v>624001914</v>
      </c>
      <c r="J92" s="59">
        <v>556739701</v>
      </c>
      <c r="K92" s="79">
        <f t="shared" si="12"/>
        <v>0.89220832261742067</v>
      </c>
      <c r="L92" s="58">
        <v>626945609</v>
      </c>
      <c r="M92" s="59">
        <v>569354415</v>
      </c>
      <c r="N92" s="79">
        <f t="shared" si="13"/>
        <v>0.90814004728119879</v>
      </c>
      <c r="O92" s="58"/>
      <c r="P92" s="59"/>
      <c r="Q92" s="79" t="e">
        <f t="shared" si="14"/>
        <v>#DIV/0!</v>
      </c>
      <c r="R92" s="58"/>
      <c r="S92" s="59"/>
      <c r="T92" s="79" t="e">
        <f t="shared" si="15"/>
        <v>#DIV/0!</v>
      </c>
      <c r="U92" s="42">
        <f t="shared" si="16"/>
        <v>2478822257</v>
      </c>
      <c r="V92" s="30">
        <f t="shared" si="17"/>
        <v>2048065544</v>
      </c>
      <c r="W92" s="123">
        <f t="shared" si="18"/>
        <v>0.82622525201894703</v>
      </c>
      <c r="X92" s="127">
        <f t="shared" si="19"/>
        <v>1.2103236950897114</v>
      </c>
    </row>
    <row r="93" spans="1:24" s="27" customFormat="1" x14ac:dyDescent="0.25">
      <c r="A93" s="28">
        <v>91</v>
      </c>
      <c r="B93" s="29" t="s">
        <v>7</v>
      </c>
      <c r="C93" s="58">
        <v>73401180</v>
      </c>
      <c r="D93" s="59">
        <v>31027501</v>
      </c>
      <c r="E93" s="79">
        <f t="shared" si="10"/>
        <v>0.42271120164553211</v>
      </c>
      <c r="F93" s="58">
        <v>71033400</v>
      </c>
      <c r="G93" s="59">
        <v>36767748</v>
      </c>
      <c r="H93" s="79">
        <f t="shared" si="11"/>
        <v>0.51761210923312129</v>
      </c>
      <c r="I93" s="58">
        <v>73401180</v>
      </c>
      <c r="J93" s="59">
        <v>46272851</v>
      </c>
      <c r="K93" s="79">
        <f t="shared" si="12"/>
        <v>0.63041017869195015</v>
      </c>
      <c r="L93" s="58">
        <v>73401180</v>
      </c>
      <c r="M93" s="59">
        <v>51067027</v>
      </c>
      <c r="N93" s="79">
        <f t="shared" si="13"/>
        <v>0.69572487799242466</v>
      </c>
      <c r="O93" s="58"/>
      <c r="P93" s="59"/>
      <c r="Q93" s="79" t="e">
        <f t="shared" si="14"/>
        <v>#DIV/0!</v>
      </c>
      <c r="R93" s="58"/>
      <c r="S93" s="59"/>
      <c r="T93" s="79" t="e">
        <f t="shared" si="15"/>
        <v>#DIV/0!</v>
      </c>
      <c r="U93" s="42">
        <f t="shared" si="16"/>
        <v>291236940</v>
      </c>
      <c r="V93" s="30">
        <f t="shared" si="17"/>
        <v>165135127</v>
      </c>
      <c r="W93" s="123">
        <f t="shared" si="18"/>
        <v>0.56701298605870531</v>
      </c>
      <c r="X93" s="127">
        <f t="shared" si="19"/>
        <v>1.7636280377826579</v>
      </c>
    </row>
    <row r="94" spans="1:24" s="27" customFormat="1" x14ac:dyDescent="0.25">
      <c r="A94" s="28">
        <v>92</v>
      </c>
      <c r="B94" s="29" t="s">
        <v>7</v>
      </c>
      <c r="C94" s="58">
        <v>312695140</v>
      </c>
      <c r="D94" s="59">
        <v>117727566</v>
      </c>
      <c r="E94" s="79">
        <f t="shared" si="10"/>
        <v>0.37649311082992848</v>
      </c>
      <c r="F94" s="58">
        <v>302608200</v>
      </c>
      <c r="G94" s="59">
        <v>133386904</v>
      </c>
      <c r="H94" s="79">
        <f t="shared" si="11"/>
        <v>0.44079077830673458</v>
      </c>
      <c r="I94" s="58">
        <v>312695140</v>
      </c>
      <c r="J94" s="59">
        <v>164323521</v>
      </c>
      <c r="K94" s="79">
        <f t="shared" si="12"/>
        <v>0.52550711533284467</v>
      </c>
      <c r="L94" s="58">
        <v>312695140</v>
      </c>
      <c r="M94" s="59">
        <v>189580231</v>
      </c>
      <c r="N94" s="79">
        <f t="shared" si="13"/>
        <v>0.60627815002177521</v>
      </c>
      <c r="O94" s="58"/>
      <c r="P94" s="59"/>
      <c r="Q94" s="79" t="e">
        <f t="shared" si="14"/>
        <v>#DIV/0!</v>
      </c>
      <c r="R94" s="58"/>
      <c r="S94" s="59"/>
      <c r="T94" s="79" t="e">
        <f t="shared" si="15"/>
        <v>#DIV/0!</v>
      </c>
      <c r="U94" s="42">
        <f t="shared" si="16"/>
        <v>1240693620</v>
      </c>
      <c r="V94" s="30">
        <f t="shared" si="17"/>
        <v>605018222</v>
      </c>
      <c r="W94" s="123">
        <f t="shared" si="18"/>
        <v>0.48764514643026857</v>
      </c>
      <c r="X94" s="127">
        <f t="shared" si="19"/>
        <v>2.0506714920067317</v>
      </c>
    </row>
    <row r="95" spans="1:24" s="27" customFormat="1" x14ac:dyDescent="0.25">
      <c r="A95" s="28">
        <v>93</v>
      </c>
      <c r="B95" s="29" t="s">
        <v>7</v>
      </c>
      <c r="C95" s="58">
        <v>3418915507</v>
      </c>
      <c r="D95" s="59">
        <v>1283248806</v>
      </c>
      <c r="E95" s="79">
        <f t="shared" si="10"/>
        <v>0.37533797000032149</v>
      </c>
      <c r="F95" s="58">
        <v>3308627910</v>
      </c>
      <c r="G95" s="59">
        <v>1581755777</v>
      </c>
      <c r="H95" s="79">
        <f t="shared" si="11"/>
        <v>0.47807000969172142</v>
      </c>
      <c r="I95" s="58">
        <v>3418915507</v>
      </c>
      <c r="J95" s="59">
        <v>2235981695</v>
      </c>
      <c r="K95" s="79">
        <f t="shared" si="12"/>
        <v>0.65400320377089682</v>
      </c>
      <c r="L95" s="58">
        <v>3418915507</v>
      </c>
      <c r="M95" s="59">
        <v>2677122611</v>
      </c>
      <c r="N95" s="79">
        <f t="shared" si="13"/>
        <v>0.78303269136624498</v>
      </c>
      <c r="O95" s="58"/>
      <c r="P95" s="59"/>
      <c r="Q95" s="79" t="e">
        <f t="shared" si="14"/>
        <v>#DIV/0!</v>
      </c>
      <c r="R95" s="58"/>
      <c r="S95" s="59"/>
      <c r="T95" s="79" t="e">
        <f t="shared" si="15"/>
        <v>#DIV/0!</v>
      </c>
      <c r="U95" s="42">
        <f t="shared" si="16"/>
        <v>13565374431</v>
      </c>
      <c r="V95" s="30">
        <f t="shared" si="17"/>
        <v>7778108889</v>
      </c>
      <c r="W95" s="123">
        <f t="shared" si="18"/>
        <v>0.57337959439034969</v>
      </c>
      <c r="X95" s="127">
        <f t="shared" si="19"/>
        <v>1.7440453231741841</v>
      </c>
    </row>
    <row r="96" spans="1:24" s="27" customFormat="1" x14ac:dyDescent="0.25">
      <c r="A96" s="28">
        <v>94</v>
      </c>
      <c r="B96" s="29" t="s">
        <v>7</v>
      </c>
      <c r="C96" s="58">
        <v>2261105900</v>
      </c>
      <c r="D96" s="59">
        <v>681865345</v>
      </c>
      <c r="E96" s="79">
        <f t="shared" si="10"/>
        <v>0.30156276404391319</v>
      </c>
      <c r="F96" s="58">
        <v>2188167000</v>
      </c>
      <c r="G96" s="59">
        <v>645272170</v>
      </c>
      <c r="H96" s="79">
        <f t="shared" si="11"/>
        <v>0.29489164675273871</v>
      </c>
      <c r="I96" s="58">
        <v>2261105900</v>
      </c>
      <c r="J96" s="59">
        <v>921063778</v>
      </c>
      <c r="K96" s="79">
        <f t="shared" si="12"/>
        <v>0.40735101261732148</v>
      </c>
      <c r="L96" s="58">
        <v>2261105900</v>
      </c>
      <c r="M96" s="59">
        <v>1081455896</v>
      </c>
      <c r="N96" s="79">
        <f t="shared" si="13"/>
        <v>0.47828626514131867</v>
      </c>
      <c r="O96" s="58"/>
      <c r="P96" s="59"/>
      <c r="Q96" s="79" t="e">
        <f t="shared" si="14"/>
        <v>#DIV/0!</v>
      </c>
      <c r="R96" s="58"/>
      <c r="S96" s="59"/>
      <c r="T96" s="79" t="e">
        <f t="shared" si="15"/>
        <v>#DIV/0!</v>
      </c>
      <c r="U96" s="42">
        <f t="shared" si="16"/>
        <v>8971484700</v>
      </c>
      <c r="V96" s="30">
        <f t="shared" si="17"/>
        <v>3329657189</v>
      </c>
      <c r="W96" s="123">
        <f t="shared" si="18"/>
        <v>0.37113781055659606</v>
      </c>
      <c r="X96" s="127">
        <f t="shared" si="19"/>
        <v>2.6944169296582801</v>
      </c>
    </row>
    <row r="97" spans="1:24" s="27" customFormat="1" x14ac:dyDescent="0.25">
      <c r="A97" s="28">
        <v>95</v>
      </c>
      <c r="B97" s="29" t="s">
        <v>8</v>
      </c>
      <c r="C97" s="58">
        <v>2006353697</v>
      </c>
      <c r="D97" s="59">
        <v>718349833</v>
      </c>
      <c r="E97" s="79">
        <f t="shared" si="10"/>
        <v>0.3580374856507666</v>
      </c>
      <c r="F97" s="58">
        <v>1941632610</v>
      </c>
      <c r="G97" s="59">
        <v>1170141361</v>
      </c>
      <c r="H97" s="79">
        <f t="shared" si="11"/>
        <v>0.60265848182267601</v>
      </c>
      <c r="I97" s="58">
        <v>2106353697</v>
      </c>
      <c r="J97" s="59">
        <v>1604670780</v>
      </c>
      <c r="K97" s="79">
        <f t="shared" si="12"/>
        <v>0.76182399104455822</v>
      </c>
      <c r="L97" s="58">
        <v>2025803177</v>
      </c>
      <c r="M97" s="59">
        <v>1894771054</v>
      </c>
      <c r="N97" s="79">
        <f t="shared" si="13"/>
        <v>0.93531843345509769</v>
      </c>
      <c r="O97" s="58"/>
      <c r="P97" s="59"/>
      <c r="Q97" s="79" t="e">
        <f t="shared" si="14"/>
        <v>#DIV/0!</v>
      </c>
      <c r="R97" s="58"/>
      <c r="S97" s="59"/>
      <c r="T97" s="79" t="e">
        <f t="shared" si="15"/>
        <v>#DIV/0!</v>
      </c>
      <c r="U97" s="42">
        <f t="shared" si="16"/>
        <v>8080143181</v>
      </c>
      <c r="V97" s="30">
        <f t="shared" si="17"/>
        <v>5387933028</v>
      </c>
      <c r="W97" s="123">
        <f t="shared" si="18"/>
        <v>0.66681157837269767</v>
      </c>
      <c r="X97" s="127">
        <f t="shared" si="19"/>
        <v>1.4996740195190117</v>
      </c>
    </row>
    <row r="98" spans="1:24" s="27" customFormat="1" x14ac:dyDescent="0.25">
      <c r="A98" s="28">
        <v>96</v>
      </c>
      <c r="B98" s="29" t="s">
        <v>8</v>
      </c>
      <c r="C98" s="58">
        <v>305892903</v>
      </c>
      <c r="D98" s="59">
        <v>248433773</v>
      </c>
      <c r="E98" s="79">
        <f t="shared" si="10"/>
        <v>0.81215932296408977</v>
      </c>
      <c r="F98" s="58">
        <v>296025390</v>
      </c>
      <c r="G98" s="59">
        <v>247053654</v>
      </c>
      <c r="H98" s="79">
        <f t="shared" si="11"/>
        <v>0.8345691361136286</v>
      </c>
      <c r="I98" s="58">
        <v>305892903</v>
      </c>
      <c r="J98" s="59">
        <v>257323526</v>
      </c>
      <c r="K98" s="79">
        <f t="shared" si="12"/>
        <v>0.84122097464941836</v>
      </c>
      <c r="L98" s="58">
        <v>305892903</v>
      </c>
      <c r="M98" s="59">
        <v>247513463</v>
      </c>
      <c r="N98" s="79">
        <f t="shared" si="13"/>
        <v>0.80915072096327778</v>
      </c>
      <c r="O98" s="58"/>
      <c r="P98" s="59"/>
      <c r="Q98" s="79" t="e">
        <f t="shared" si="14"/>
        <v>#DIV/0!</v>
      </c>
      <c r="R98" s="58"/>
      <c r="S98" s="59"/>
      <c r="T98" s="79" t="e">
        <f t="shared" si="15"/>
        <v>#DIV/0!</v>
      </c>
      <c r="U98" s="42">
        <f t="shared" si="16"/>
        <v>1213704099</v>
      </c>
      <c r="V98" s="30">
        <f t="shared" si="17"/>
        <v>1000324416</v>
      </c>
      <c r="W98" s="123">
        <f t="shared" si="18"/>
        <v>0.8241913468234896</v>
      </c>
      <c r="X98" s="127">
        <f t="shared" si="19"/>
        <v>1.2133104816667797</v>
      </c>
    </row>
    <row r="99" spans="1:24" s="27" customFormat="1" x14ac:dyDescent="0.25">
      <c r="A99" s="28">
        <v>97</v>
      </c>
      <c r="B99" s="29" t="s">
        <v>8</v>
      </c>
      <c r="C99" s="58">
        <v>1966442642</v>
      </c>
      <c r="D99" s="59">
        <v>0</v>
      </c>
      <c r="E99" s="79">
        <f t="shared" si="10"/>
        <v>0</v>
      </c>
      <c r="F99" s="58">
        <v>1900382280</v>
      </c>
      <c r="G99" s="59">
        <v>142907584</v>
      </c>
      <c r="H99" s="79">
        <f t="shared" si="11"/>
        <v>7.5199387777915919E-2</v>
      </c>
      <c r="I99" s="58">
        <v>1963728356</v>
      </c>
      <c r="J99" s="59">
        <v>1150766110</v>
      </c>
      <c r="K99" s="79">
        <f t="shared" si="12"/>
        <v>0.58601084334497433</v>
      </c>
      <c r="L99" s="58">
        <v>1963728356</v>
      </c>
      <c r="M99" s="59">
        <v>1538688749</v>
      </c>
      <c r="N99" s="79">
        <f t="shared" si="13"/>
        <v>0.78355478460076788</v>
      </c>
      <c r="O99" s="58"/>
      <c r="P99" s="59"/>
      <c r="Q99" s="79" t="e">
        <f t="shared" si="14"/>
        <v>#DIV/0!</v>
      </c>
      <c r="R99" s="58"/>
      <c r="S99" s="59"/>
      <c r="T99" s="79" t="e">
        <f t="shared" si="15"/>
        <v>#DIV/0!</v>
      </c>
      <c r="U99" s="42">
        <f t="shared" si="16"/>
        <v>7794281634</v>
      </c>
      <c r="V99" s="30">
        <f t="shared" si="17"/>
        <v>2832362443</v>
      </c>
      <c r="W99" s="123">
        <f t="shared" si="18"/>
        <v>0.36338979985592856</v>
      </c>
      <c r="X99" s="127">
        <f t="shared" si="19"/>
        <v>2.751865903766328</v>
      </c>
    </row>
    <row r="100" spans="1:24" s="27" customFormat="1" x14ac:dyDescent="0.25">
      <c r="A100" s="28">
        <v>98</v>
      </c>
      <c r="B100" s="29" t="s">
        <v>8</v>
      </c>
      <c r="C100" s="58">
        <v>278313691</v>
      </c>
      <c r="D100" s="59">
        <v>138635534</v>
      </c>
      <c r="E100" s="79">
        <f t="shared" si="10"/>
        <v>0.4981268923633369</v>
      </c>
      <c r="F100" s="58">
        <v>269335830</v>
      </c>
      <c r="G100" s="59">
        <v>174572607</v>
      </c>
      <c r="H100" s="79">
        <f t="shared" si="11"/>
        <v>0.64815961173825254</v>
      </c>
      <c r="I100" s="58">
        <v>278313691</v>
      </c>
      <c r="J100" s="59">
        <v>195550668</v>
      </c>
      <c r="K100" s="79">
        <f t="shared" si="12"/>
        <v>0.70262683555872929</v>
      </c>
      <c r="L100" s="58">
        <v>278313691</v>
      </c>
      <c r="M100" s="59">
        <v>205040004</v>
      </c>
      <c r="N100" s="79">
        <f t="shared" si="13"/>
        <v>0.73672266449874357</v>
      </c>
      <c r="O100" s="58"/>
      <c r="P100" s="59"/>
      <c r="Q100" s="79" t="e">
        <f t="shared" si="14"/>
        <v>#DIV/0!</v>
      </c>
      <c r="R100" s="58"/>
      <c r="S100" s="59"/>
      <c r="T100" s="79" t="e">
        <f t="shared" si="15"/>
        <v>#DIV/0!</v>
      </c>
      <c r="U100" s="42">
        <f t="shared" si="16"/>
        <v>1104276903</v>
      </c>
      <c r="V100" s="30">
        <f t="shared" si="17"/>
        <v>713798813</v>
      </c>
      <c r="W100" s="123">
        <f t="shared" si="18"/>
        <v>0.6463947684324608</v>
      </c>
      <c r="X100" s="127">
        <f t="shared" si="19"/>
        <v>1.5470422237869426</v>
      </c>
    </row>
    <row r="101" spans="1:24" s="27" customFormat="1" x14ac:dyDescent="0.25">
      <c r="A101" s="28">
        <v>99</v>
      </c>
      <c r="B101" s="29" t="s">
        <v>8</v>
      </c>
      <c r="C101" s="58">
        <v>1595908365</v>
      </c>
      <c r="D101" s="59">
        <v>1243500669</v>
      </c>
      <c r="E101" s="79">
        <f t="shared" si="10"/>
        <v>0.77918049448910554</v>
      </c>
      <c r="F101" s="58">
        <v>1544427450</v>
      </c>
      <c r="G101" s="59">
        <v>1276611859</v>
      </c>
      <c r="H101" s="79">
        <f t="shared" si="11"/>
        <v>0.82659231354635665</v>
      </c>
      <c r="I101" s="58">
        <v>1595908365</v>
      </c>
      <c r="J101" s="59">
        <v>1330103890</v>
      </c>
      <c r="K101" s="79">
        <f t="shared" si="12"/>
        <v>0.83344627998111909</v>
      </c>
      <c r="L101" s="58">
        <v>1595908365</v>
      </c>
      <c r="M101" s="59">
        <v>1457606944</v>
      </c>
      <c r="N101" s="79">
        <f t="shared" si="13"/>
        <v>0.91333999869096494</v>
      </c>
      <c r="O101" s="58"/>
      <c r="P101" s="59"/>
      <c r="Q101" s="79" t="e">
        <f t="shared" si="14"/>
        <v>#DIV/0!</v>
      </c>
      <c r="R101" s="58"/>
      <c r="S101" s="59"/>
      <c r="T101" s="79" t="e">
        <f t="shared" si="15"/>
        <v>#DIV/0!</v>
      </c>
      <c r="U101" s="42">
        <f t="shared" si="16"/>
        <v>6332152545</v>
      </c>
      <c r="V101" s="30">
        <f t="shared" si="17"/>
        <v>5307823362</v>
      </c>
      <c r="W101" s="123">
        <f t="shared" si="18"/>
        <v>0.83823365345030554</v>
      </c>
      <c r="X101" s="127">
        <f t="shared" si="19"/>
        <v>1.1929847911543972</v>
      </c>
    </row>
    <row r="102" spans="1:24" s="27" customFormat="1" x14ac:dyDescent="0.25">
      <c r="A102" s="28">
        <v>100</v>
      </c>
      <c r="B102" s="29" t="s">
        <v>8</v>
      </c>
      <c r="C102" s="58">
        <v>52700000</v>
      </c>
      <c r="D102" s="59">
        <v>46913848</v>
      </c>
      <c r="E102" s="79">
        <f t="shared" si="10"/>
        <v>0.89020584440227701</v>
      </c>
      <c r="F102" s="58">
        <v>51000000</v>
      </c>
      <c r="G102" s="59">
        <v>44985730</v>
      </c>
      <c r="H102" s="79">
        <f t="shared" si="11"/>
        <v>0.882073137254902</v>
      </c>
      <c r="I102" s="58">
        <v>52700000</v>
      </c>
      <c r="J102" s="59">
        <v>46780624</v>
      </c>
      <c r="K102" s="79">
        <f t="shared" si="12"/>
        <v>0.88767787476280835</v>
      </c>
      <c r="L102" s="58">
        <v>381954720</v>
      </c>
      <c r="M102" s="59">
        <v>308469577</v>
      </c>
      <c r="N102" s="79">
        <f t="shared" si="13"/>
        <v>0.80760771067313952</v>
      </c>
      <c r="O102" s="58"/>
      <c r="P102" s="59"/>
      <c r="Q102" s="79" t="e">
        <f t="shared" si="14"/>
        <v>#DIV/0!</v>
      </c>
      <c r="R102" s="58"/>
      <c r="S102" s="59"/>
      <c r="T102" s="79" t="e">
        <f t="shared" si="15"/>
        <v>#DIV/0!</v>
      </c>
      <c r="U102" s="42">
        <f t="shared" si="16"/>
        <v>538354720</v>
      </c>
      <c r="V102" s="30">
        <f t="shared" si="17"/>
        <v>447149779</v>
      </c>
      <c r="W102" s="123">
        <f t="shared" si="18"/>
        <v>0.83058578737825495</v>
      </c>
      <c r="X102" s="127">
        <f t="shared" si="19"/>
        <v>1.2039695540138018</v>
      </c>
    </row>
    <row r="103" spans="1:24" s="27" customFormat="1" x14ac:dyDescent="0.25">
      <c r="A103" s="28">
        <v>101</v>
      </c>
      <c r="B103" s="29" t="s">
        <v>8</v>
      </c>
      <c r="C103" s="58">
        <v>26619793</v>
      </c>
      <c r="D103" s="59">
        <v>12498236</v>
      </c>
      <c r="E103" s="79">
        <f t="shared" si="10"/>
        <v>0.46950913555188051</v>
      </c>
      <c r="F103" s="58">
        <v>25761090</v>
      </c>
      <c r="G103" s="59">
        <v>15545861</v>
      </c>
      <c r="H103" s="79">
        <f t="shared" si="11"/>
        <v>0.60346285813216749</v>
      </c>
      <c r="I103" s="58">
        <v>26619793</v>
      </c>
      <c r="J103" s="59">
        <v>20646960</v>
      </c>
      <c r="K103" s="79">
        <f t="shared" si="12"/>
        <v>0.77562436342010621</v>
      </c>
      <c r="L103" s="58">
        <v>26619793</v>
      </c>
      <c r="M103" s="59">
        <v>21542378</v>
      </c>
      <c r="N103" s="79">
        <f t="shared" si="13"/>
        <v>0.8092616648070855</v>
      </c>
      <c r="O103" s="58"/>
      <c r="P103" s="59"/>
      <c r="Q103" s="79" t="e">
        <f t="shared" si="14"/>
        <v>#DIV/0!</v>
      </c>
      <c r="R103" s="58"/>
      <c r="S103" s="59"/>
      <c r="T103" s="79" t="e">
        <f t="shared" si="15"/>
        <v>#DIV/0!</v>
      </c>
      <c r="U103" s="42">
        <f t="shared" si="16"/>
        <v>105620469</v>
      </c>
      <c r="V103" s="30">
        <f t="shared" si="17"/>
        <v>70233435</v>
      </c>
      <c r="W103" s="123">
        <f t="shared" si="18"/>
        <v>0.66496045383021352</v>
      </c>
      <c r="X103" s="127">
        <f t="shared" si="19"/>
        <v>1.5038488292648651</v>
      </c>
    </row>
    <row r="104" spans="1:24" s="27" customFormat="1" x14ac:dyDescent="0.25">
      <c r="A104" s="28">
        <v>102</v>
      </c>
      <c r="B104" s="29" t="s">
        <v>8</v>
      </c>
      <c r="C104" s="58">
        <v>215945442</v>
      </c>
      <c r="D104" s="59">
        <v>842667</v>
      </c>
      <c r="E104" s="79">
        <f t="shared" si="10"/>
        <v>3.9022217472874468E-3</v>
      </c>
      <c r="F104" s="58">
        <v>208979460</v>
      </c>
      <c r="G104" s="59">
        <v>0</v>
      </c>
      <c r="H104" s="79">
        <f t="shared" si="11"/>
        <v>0</v>
      </c>
      <c r="I104" s="58">
        <v>215945442</v>
      </c>
      <c r="J104" s="59">
        <v>72529415</v>
      </c>
      <c r="K104" s="79">
        <f t="shared" si="12"/>
        <v>0.33586916365662395</v>
      </c>
      <c r="L104" s="58">
        <v>215945442</v>
      </c>
      <c r="M104" s="59">
        <v>174751105</v>
      </c>
      <c r="N104" s="79">
        <f t="shared" si="13"/>
        <v>0.80923729337153594</v>
      </c>
      <c r="O104" s="58"/>
      <c r="P104" s="59"/>
      <c r="Q104" s="79" t="e">
        <f t="shared" si="14"/>
        <v>#DIV/0!</v>
      </c>
      <c r="R104" s="58"/>
      <c r="S104" s="59"/>
      <c r="T104" s="79" t="e">
        <f t="shared" si="15"/>
        <v>#DIV/0!</v>
      </c>
      <c r="U104" s="42">
        <f t="shared" si="16"/>
        <v>856815786</v>
      </c>
      <c r="V104" s="30">
        <f t="shared" si="17"/>
        <v>248123187</v>
      </c>
      <c r="W104" s="123">
        <f t="shared" si="18"/>
        <v>0.28958755318730789</v>
      </c>
      <c r="X104" s="127">
        <f t="shared" si="19"/>
        <v>3.4531870896854149</v>
      </c>
    </row>
    <row r="105" spans="1:24" s="27" customFormat="1" x14ac:dyDescent="0.25">
      <c r="A105" s="28">
        <v>103</v>
      </c>
      <c r="B105" s="29" t="s">
        <v>8</v>
      </c>
      <c r="C105" s="58">
        <v>68295790</v>
      </c>
      <c r="D105" s="59">
        <v>27680790</v>
      </c>
      <c r="E105" s="79">
        <f t="shared" si="10"/>
        <v>0.40530741353163935</v>
      </c>
      <c r="F105" s="58">
        <v>66092700</v>
      </c>
      <c r="G105" s="59">
        <v>32375296</v>
      </c>
      <c r="H105" s="79">
        <f t="shared" si="11"/>
        <v>0.48984677581639124</v>
      </c>
      <c r="I105" s="58">
        <v>68295790</v>
      </c>
      <c r="J105" s="59">
        <v>43927000</v>
      </c>
      <c r="K105" s="79">
        <f t="shared" si="12"/>
        <v>0.64318752297908843</v>
      </c>
      <c r="L105" s="58">
        <v>68295790</v>
      </c>
      <c r="M105" s="59">
        <v>49257895</v>
      </c>
      <c r="N105" s="79">
        <f t="shared" si="13"/>
        <v>0.72124350563922024</v>
      </c>
      <c r="O105" s="58"/>
      <c r="P105" s="59"/>
      <c r="Q105" s="79" t="e">
        <f t="shared" si="14"/>
        <v>#DIV/0!</v>
      </c>
      <c r="R105" s="58"/>
      <c r="S105" s="59"/>
      <c r="T105" s="79" t="e">
        <f t="shared" si="15"/>
        <v>#DIV/0!</v>
      </c>
      <c r="U105" s="42">
        <f t="shared" si="16"/>
        <v>270980070</v>
      </c>
      <c r="V105" s="30">
        <f t="shared" si="17"/>
        <v>153240981</v>
      </c>
      <c r="W105" s="123">
        <f t="shared" si="18"/>
        <v>0.56550646326130183</v>
      </c>
      <c r="X105" s="127">
        <f t="shared" si="19"/>
        <v>1.7683263852245894</v>
      </c>
    </row>
    <row r="106" spans="1:24" s="27" customFormat="1" x14ac:dyDescent="0.25">
      <c r="A106" s="28">
        <v>104</v>
      </c>
      <c r="B106" s="29" t="s">
        <v>8</v>
      </c>
      <c r="C106" s="58">
        <v>33457339</v>
      </c>
      <c r="D106" s="59">
        <v>13854977</v>
      </c>
      <c r="E106" s="79">
        <f t="shared" si="10"/>
        <v>0.41410875503278965</v>
      </c>
      <c r="F106" s="58">
        <v>32378070</v>
      </c>
      <c r="G106" s="59">
        <v>17081511</v>
      </c>
      <c r="H106" s="79">
        <f t="shared" si="11"/>
        <v>0.52756421244379292</v>
      </c>
      <c r="I106" s="58">
        <v>33457339</v>
      </c>
      <c r="J106" s="59">
        <v>19490884</v>
      </c>
      <c r="K106" s="79">
        <f t="shared" si="12"/>
        <v>0.58255930036755166</v>
      </c>
      <c r="L106" s="58">
        <v>33457339</v>
      </c>
      <c r="M106" s="59">
        <v>22161883</v>
      </c>
      <c r="N106" s="79">
        <f t="shared" si="13"/>
        <v>0.66239227811871115</v>
      </c>
      <c r="O106" s="58"/>
      <c r="P106" s="59"/>
      <c r="Q106" s="79" t="e">
        <f t="shared" si="14"/>
        <v>#DIV/0!</v>
      </c>
      <c r="R106" s="58"/>
      <c r="S106" s="59"/>
      <c r="T106" s="79" t="e">
        <f t="shared" si="15"/>
        <v>#DIV/0!</v>
      </c>
      <c r="U106" s="42">
        <f t="shared" si="16"/>
        <v>132750087</v>
      </c>
      <c r="V106" s="30">
        <f t="shared" si="17"/>
        <v>72589255</v>
      </c>
      <c r="W106" s="123">
        <f t="shared" si="18"/>
        <v>0.54681135538540171</v>
      </c>
      <c r="X106" s="127">
        <f t="shared" si="19"/>
        <v>1.8287842601497977</v>
      </c>
    </row>
    <row r="107" spans="1:24" s="27" customFormat="1" x14ac:dyDescent="0.25">
      <c r="A107" s="28">
        <v>105</v>
      </c>
      <c r="B107" s="29" t="s">
        <v>8</v>
      </c>
      <c r="C107" s="58">
        <v>3663902741</v>
      </c>
      <c r="D107" s="59">
        <v>1555607025</v>
      </c>
      <c r="E107" s="79">
        <f t="shared" si="10"/>
        <v>0.42457650624629395</v>
      </c>
      <c r="F107" s="58">
        <v>3545712330</v>
      </c>
      <c r="G107" s="59">
        <v>1700316749</v>
      </c>
      <c r="H107" s="79">
        <f t="shared" si="11"/>
        <v>0.47954165221294193</v>
      </c>
      <c r="I107" s="58">
        <v>3663902741</v>
      </c>
      <c r="J107" s="59">
        <v>1477662556</v>
      </c>
      <c r="K107" s="79">
        <f t="shared" si="12"/>
        <v>0.40330288778263179</v>
      </c>
      <c r="L107" s="58">
        <v>3663902741</v>
      </c>
      <c r="M107" s="59">
        <v>1558778001</v>
      </c>
      <c r="N107" s="79">
        <f t="shared" si="13"/>
        <v>0.42544197026762726</v>
      </c>
      <c r="O107" s="58"/>
      <c r="P107" s="59"/>
      <c r="Q107" s="79" t="e">
        <f t="shared" si="14"/>
        <v>#DIV/0!</v>
      </c>
      <c r="R107" s="58"/>
      <c r="S107" s="59"/>
      <c r="T107" s="79" t="e">
        <f t="shared" si="15"/>
        <v>#DIV/0!</v>
      </c>
      <c r="U107" s="42">
        <f t="shared" si="16"/>
        <v>14537420553</v>
      </c>
      <c r="V107" s="30">
        <f t="shared" si="17"/>
        <v>6292364331</v>
      </c>
      <c r="W107" s="123">
        <f t="shared" si="18"/>
        <v>0.4328391208096049</v>
      </c>
      <c r="X107" s="127">
        <f t="shared" si="19"/>
        <v>2.310327213791461</v>
      </c>
    </row>
    <row r="108" spans="1:24" s="27" customFormat="1" x14ac:dyDescent="0.25">
      <c r="A108" s="28">
        <v>106</v>
      </c>
      <c r="B108" s="29" t="s">
        <v>8</v>
      </c>
      <c r="C108" s="58">
        <v>1998857556</v>
      </c>
      <c r="D108" s="59">
        <v>962348557</v>
      </c>
      <c r="E108" s="79">
        <f t="shared" si="10"/>
        <v>0.48144929292800492</v>
      </c>
      <c r="F108" s="58">
        <v>1934378280</v>
      </c>
      <c r="G108" s="59">
        <v>1048189002</v>
      </c>
      <c r="H108" s="79">
        <f t="shared" si="11"/>
        <v>0.54187384796318128</v>
      </c>
      <c r="I108" s="58">
        <v>1998857556</v>
      </c>
      <c r="J108" s="59">
        <v>1389741029</v>
      </c>
      <c r="K108" s="79">
        <f t="shared" si="12"/>
        <v>0.69526766668710038</v>
      </c>
      <c r="L108" s="58">
        <v>1998857556</v>
      </c>
      <c r="M108" s="59">
        <v>1586853390</v>
      </c>
      <c r="N108" s="79">
        <f t="shared" si="13"/>
        <v>0.79388017682236478</v>
      </c>
      <c r="O108" s="58"/>
      <c r="P108" s="59"/>
      <c r="Q108" s="79" t="e">
        <f t="shared" si="14"/>
        <v>#DIV/0!</v>
      </c>
      <c r="R108" s="58"/>
      <c r="S108" s="59"/>
      <c r="T108" s="79" t="e">
        <f t="shared" si="15"/>
        <v>#DIV/0!</v>
      </c>
      <c r="U108" s="42">
        <f t="shared" si="16"/>
        <v>7930950948</v>
      </c>
      <c r="V108" s="30">
        <f t="shared" si="17"/>
        <v>4987131978</v>
      </c>
      <c r="W108" s="123">
        <f t="shared" si="18"/>
        <v>0.62881891600371553</v>
      </c>
      <c r="X108" s="127">
        <f t="shared" si="19"/>
        <v>1.5902829487942618</v>
      </c>
    </row>
    <row r="109" spans="1:24" s="27" customFormat="1" x14ac:dyDescent="0.25">
      <c r="A109" s="28">
        <v>107</v>
      </c>
      <c r="B109" s="29" t="s">
        <v>8</v>
      </c>
      <c r="C109" s="58">
        <v>24998462</v>
      </c>
      <c r="D109" s="59">
        <v>370975</v>
      </c>
      <c r="E109" s="79">
        <f t="shared" si="10"/>
        <v>1.4839912951444772E-2</v>
      </c>
      <c r="F109" s="58">
        <v>24192060</v>
      </c>
      <c r="G109" s="59">
        <v>13469596</v>
      </c>
      <c r="H109" s="79">
        <f t="shared" si="11"/>
        <v>0.5567775542884732</v>
      </c>
      <c r="I109" s="58">
        <v>24998462</v>
      </c>
      <c r="J109" s="59">
        <v>17988453</v>
      </c>
      <c r="K109" s="79">
        <f t="shared" si="12"/>
        <v>0.7195823887085534</v>
      </c>
      <c r="L109" s="58">
        <v>24998462</v>
      </c>
      <c r="M109" s="59">
        <v>18385241</v>
      </c>
      <c r="N109" s="79">
        <f t="shared" si="13"/>
        <v>0.7354548851845365</v>
      </c>
      <c r="O109" s="58"/>
      <c r="P109" s="59"/>
      <c r="Q109" s="79" t="e">
        <f t="shared" si="14"/>
        <v>#DIV/0!</v>
      </c>
      <c r="R109" s="58"/>
      <c r="S109" s="59"/>
      <c r="T109" s="79" t="e">
        <f t="shared" si="15"/>
        <v>#DIV/0!</v>
      </c>
      <c r="U109" s="42">
        <f t="shared" si="16"/>
        <v>99187446</v>
      </c>
      <c r="V109" s="30">
        <f t="shared" si="17"/>
        <v>50214265</v>
      </c>
      <c r="W109" s="123">
        <f t="shared" si="18"/>
        <v>0.50625625545394126</v>
      </c>
      <c r="X109" s="127">
        <f t="shared" si="19"/>
        <v>1.9752842344700257</v>
      </c>
    </row>
    <row r="110" spans="1:24" s="27" customFormat="1" x14ac:dyDescent="0.25">
      <c r="A110" s="28">
        <v>108</v>
      </c>
      <c r="B110" s="29" t="s">
        <v>9</v>
      </c>
      <c r="C110" s="58">
        <v>111172231</v>
      </c>
      <c r="D110" s="59">
        <v>48192422</v>
      </c>
      <c r="E110" s="79">
        <f t="shared" si="10"/>
        <v>0.43349334241569731</v>
      </c>
      <c r="F110" s="58">
        <v>107586030</v>
      </c>
      <c r="G110" s="59">
        <v>53095599</v>
      </c>
      <c r="H110" s="79">
        <f t="shared" si="11"/>
        <v>0.49351759703374126</v>
      </c>
      <c r="I110" s="58">
        <v>111172231</v>
      </c>
      <c r="J110" s="59">
        <v>57762416</v>
      </c>
      <c r="K110" s="79">
        <f t="shared" si="12"/>
        <v>0.51957593618859732</v>
      </c>
      <c r="L110" s="58">
        <v>111172231</v>
      </c>
      <c r="M110" s="59">
        <v>76663009</v>
      </c>
      <c r="N110" s="79">
        <f t="shared" si="13"/>
        <v>0.68958775325827548</v>
      </c>
      <c r="O110" s="58"/>
      <c r="P110" s="59"/>
      <c r="Q110" s="79" t="e">
        <f t="shared" si="14"/>
        <v>#DIV/0!</v>
      </c>
      <c r="R110" s="58"/>
      <c r="S110" s="59"/>
      <c r="T110" s="79" t="e">
        <f t="shared" si="15"/>
        <v>#DIV/0!</v>
      </c>
      <c r="U110" s="42">
        <f t="shared" si="16"/>
        <v>441102723</v>
      </c>
      <c r="V110" s="30">
        <f t="shared" si="17"/>
        <v>235713446</v>
      </c>
      <c r="W110" s="123">
        <f t="shared" si="18"/>
        <v>0.53437313738822689</v>
      </c>
      <c r="X110" s="127">
        <f t="shared" si="19"/>
        <v>1.8713515520026804</v>
      </c>
    </row>
    <row r="111" spans="1:24" s="27" customFormat="1" x14ac:dyDescent="0.25">
      <c r="A111" s="28">
        <v>109</v>
      </c>
      <c r="B111" s="29" t="s">
        <v>9</v>
      </c>
      <c r="C111" s="58">
        <v>34925902</v>
      </c>
      <c r="D111" s="59">
        <v>15825057</v>
      </c>
      <c r="E111" s="79">
        <f t="shared" si="10"/>
        <v>0.45310374518029628</v>
      </c>
      <c r="F111" s="58">
        <v>33799260</v>
      </c>
      <c r="G111" s="59">
        <v>18198283</v>
      </c>
      <c r="H111" s="79">
        <f t="shared" si="11"/>
        <v>0.53842252759379938</v>
      </c>
      <c r="I111" s="58">
        <v>34925902</v>
      </c>
      <c r="J111" s="59">
        <v>23067384</v>
      </c>
      <c r="K111" s="79">
        <f t="shared" si="12"/>
        <v>0.66046637821980947</v>
      </c>
      <c r="L111" s="58">
        <v>34925902</v>
      </c>
      <c r="M111" s="59">
        <v>26088295</v>
      </c>
      <c r="N111" s="79">
        <f t="shared" si="13"/>
        <v>0.74696123810918325</v>
      </c>
      <c r="O111" s="58"/>
      <c r="P111" s="59"/>
      <c r="Q111" s="79" t="e">
        <f t="shared" si="14"/>
        <v>#DIV/0!</v>
      </c>
      <c r="R111" s="58"/>
      <c r="S111" s="59"/>
      <c r="T111" s="79" t="e">
        <f t="shared" si="15"/>
        <v>#DIV/0!</v>
      </c>
      <c r="U111" s="42">
        <f t="shared" si="16"/>
        <v>138576966</v>
      </c>
      <c r="V111" s="30">
        <f t="shared" si="17"/>
        <v>83179019</v>
      </c>
      <c r="W111" s="123">
        <f t="shared" si="18"/>
        <v>0.60023697589107272</v>
      </c>
      <c r="X111" s="127">
        <f t="shared" si="19"/>
        <v>1.666008660188695</v>
      </c>
    </row>
    <row r="112" spans="1:24" s="27" customFormat="1" x14ac:dyDescent="0.25">
      <c r="A112" s="28">
        <v>110</v>
      </c>
      <c r="B112" s="29" t="s">
        <v>9</v>
      </c>
      <c r="C112" s="58">
        <v>429912681</v>
      </c>
      <c r="D112" s="59">
        <v>267118486</v>
      </c>
      <c r="E112" s="79">
        <f t="shared" si="10"/>
        <v>0.62133195368572991</v>
      </c>
      <c r="F112" s="58">
        <v>416044530</v>
      </c>
      <c r="G112" s="59">
        <v>292007073</v>
      </c>
      <c r="H112" s="79">
        <f t="shared" si="11"/>
        <v>0.70186494940817989</v>
      </c>
      <c r="I112" s="58">
        <v>429912681</v>
      </c>
      <c r="J112" s="59">
        <v>348080632</v>
      </c>
      <c r="K112" s="79">
        <f t="shared" si="12"/>
        <v>0.80965425627907917</v>
      </c>
      <c r="L112" s="58">
        <v>429912681</v>
      </c>
      <c r="M112" s="59">
        <v>362713782</v>
      </c>
      <c r="N112" s="79">
        <f t="shared" si="13"/>
        <v>0.84369174958112014</v>
      </c>
      <c r="O112" s="58"/>
      <c r="P112" s="59"/>
      <c r="Q112" s="79" t="e">
        <f t="shared" si="14"/>
        <v>#DIV/0!</v>
      </c>
      <c r="R112" s="58"/>
      <c r="S112" s="59"/>
      <c r="T112" s="79" t="e">
        <f t="shared" si="15"/>
        <v>#DIV/0!</v>
      </c>
      <c r="U112" s="42">
        <f t="shared" si="16"/>
        <v>1705782573</v>
      </c>
      <c r="V112" s="30">
        <f t="shared" si="17"/>
        <v>1269919973</v>
      </c>
      <c r="W112" s="123">
        <f t="shared" si="18"/>
        <v>0.74447939209893665</v>
      </c>
      <c r="X112" s="127">
        <f t="shared" si="19"/>
        <v>1.3432205251251688</v>
      </c>
    </row>
    <row r="113" spans="1:24" s="27" customFormat="1" x14ac:dyDescent="0.25">
      <c r="A113" s="28">
        <v>111</v>
      </c>
      <c r="B113" s="29" t="s">
        <v>9</v>
      </c>
      <c r="C113" s="58">
        <v>514920230</v>
      </c>
      <c r="D113" s="59">
        <v>335673145</v>
      </c>
      <c r="E113" s="79">
        <f t="shared" si="10"/>
        <v>0.65189348843412109</v>
      </c>
      <c r="F113" s="58">
        <v>498309900</v>
      </c>
      <c r="G113" s="59">
        <v>341957074</v>
      </c>
      <c r="H113" s="79">
        <f t="shared" si="11"/>
        <v>0.68623375533979958</v>
      </c>
      <c r="I113" s="58">
        <v>514920230</v>
      </c>
      <c r="J113" s="59">
        <v>317301159</v>
      </c>
      <c r="K113" s="79">
        <f t="shared" si="12"/>
        <v>0.61621420273194549</v>
      </c>
      <c r="L113" s="58">
        <v>514920230</v>
      </c>
      <c r="M113" s="59">
        <v>337268247</v>
      </c>
      <c r="N113" s="79">
        <f t="shared" si="13"/>
        <v>0.65499125369380029</v>
      </c>
      <c r="O113" s="58"/>
      <c r="P113" s="59"/>
      <c r="Q113" s="79" t="e">
        <f t="shared" si="14"/>
        <v>#DIV/0!</v>
      </c>
      <c r="R113" s="58"/>
      <c r="S113" s="59"/>
      <c r="T113" s="79" t="e">
        <f t="shared" si="15"/>
        <v>#DIV/0!</v>
      </c>
      <c r="U113" s="42">
        <f t="shared" si="16"/>
        <v>2043070590</v>
      </c>
      <c r="V113" s="30">
        <f t="shared" si="17"/>
        <v>1332199625</v>
      </c>
      <c r="W113" s="123">
        <f t="shared" si="18"/>
        <v>0.65205756057601516</v>
      </c>
      <c r="X113" s="127">
        <f t="shared" si="19"/>
        <v>1.5336069397257186</v>
      </c>
    </row>
    <row r="114" spans="1:24" s="27" customFormat="1" x14ac:dyDescent="0.25">
      <c r="A114" s="28">
        <v>112</v>
      </c>
      <c r="B114" s="29" t="s">
        <v>9</v>
      </c>
      <c r="C114" s="58">
        <v>3725578729</v>
      </c>
      <c r="D114" s="59">
        <v>1527237968</v>
      </c>
      <c r="E114" s="79">
        <f t="shared" si="10"/>
        <v>0.4099330812987364</v>
      </c>
      <c r="F114" s="58">
        <v>3305398770</v>
      </c>
      <c r="G114" s="59">
        <v>1733133332</v>
      </c>
      <c r="H114" s="79">
        <f t="shared" si="11"/>
        <v>0.52433411294577326</v>
      </c>
      <c r="I114" s="58">
        <v>3725578729</v>
      </c>
      <c r="J114" s="59">
        <v>2473952193</v>
      </c>
      <c r="K114" s="79">
        <f t="shared" si="12"/>
        <v>0.66404507137178259</v>
      </c>
      <c r="L114" s="58">
        <v>3725578729</v>
      </c>
      <c r="M114" s="59">
        <v>2800400750</v>
      </c>
      <c r="N114" s="79">
        <f t="shared" si="13"/>
        <v>0.75166865437619368</v>
      </c>
      <c r="O114" s="58"/>
      <c r="P114" s="59"/>
      <c r="Q114" s="79" t="e">
        <f t="shared" si="14"/>
        <v>#DIV/0!</v>
      </c>
      <c r="R114" s="58"/>
      <c r="S114" s="59"/>
      <c r="T114" s="79" t="e">
        <f t="shared" si="15"/>
        <v>#DIV/0!</v>
      </c>
      <c r="U114" s="42">
        <f t="shared" si="16"/>
        <v>14482134957</v>
      </c>
      <c r="V114" s="30">
        <f t="shared" si="17"/>
        <v>8534724243</v>
      </c>
      <c r="W114" s="123">
        <f t="shared" si="18"/>
        <v>0.58932776612986237</v>
      </c>
      <c r="X114" s="127">
        <f t="shared" si="19"/>
        <v>1.6968486086563301</v>
      </c>
    </row>
    <row r="115" spans="1:24" s="27" customFormat="1" x14ac:dyDescent="0.25">
      <c r="A115" s="28">
        <v>113</v>
      </c>
      <c r="B115" s="29" t="s">
        <v>9</v>
      </c>
      <c r="C115" s="58">
        <v>1452615391</v>
      </c>
      <c r="D115" s="59">
        <v>359538447</v>
      </c>
      <c r="E115" s="79">
        <f t="shared" si="10"/>
        <v>0.24751110942896515</v>
      </c>
      <c r="F115" s="58">
        <v>1405756830</v>
      </c>
      <c r="G115" s="59">
        <v>393400691</v>
      </c>
      <c r="H115" s="79">
        <f t="shared" si="11"/>
        <v>0.27984974542147523</v>
      </c>
      <c r="I115" s="58">
        <v>1452615391</v>
      </c>
      <c r="J115" s="59">
        <v>478653149</v>
      </c>
      <c r="K115" s="79">
        <f t="shared" si="12"/>
        <v>0.32951127460551599</v>
      </c>
      <c r="L115" s="58">
        <v>1452615391</v>
      </c>
      <c r="M115" s="59">
        <v>693475152</v>
      </c>
      <c r="N115" s="79">
        <f t="shared" si="13"/>
        <v>0.47739763484304154</v>
      </c>
      <c r="O115" s="58"/>
      <c r="P115" s="59"/>
      <c r="Q115" s="79" t="e">
        <f t="shared" si="14"/>
        <v>#DIV/0!</v>
      </c>
      <c r="R115" s="58"/>
      <c r="S115" s="59"/>
      <c r="T115" s="79" t="e">
        <f t="shared" si="15"/>
        <v>#DIV/0!</v>
      </c>
      <c r="U115" s="42">
        <f t="shared" si="16"/>
        <v>5763603003</v>
      </c>
      <c r="V115" s="30">
        <f t="shared" si="17"/>
        <v>1925067439</v>
      </c>
      <c r="W115" s="123">
        <f t="shared" si="18"/>
        <v>0.33400417030770291</v>
      </c>
      <c r="X115" s="127">
        <f t="shared" si="19"/>
        <v>2.9939745934272177</v>
      </c>
    </row>
    <row r="116" spans="1:24" s="27" customFormat="1" x14ac:dyDescent="0.25">
      <c r="A116" s="28">
        <v>114</v>
      </c>
      <c r="B116" s="29" t="s">
        <v>9</v>
      </c>
      <c r="C116" s="58">
        <v>258314010</v>
      </c>
      <c r="D116" s="59">
        <v>89452689</v>
      </c>
      <c r="E116" s="79">
        <f t="shared" si="10"/>
        <v>0.34629437636773941</v>
      </c>
      <c r="F116" s="58">
        <v>249981300</v>
      </c>
      <c r="G116" s="59">
        <v>118414350</v>
      </c>
      <c r="H116" s="79">
        <f t="shared" si="11"/>
        <v>0.47369283222385034</v>
      </c>
      <c r="I116" s="58">
        <v>258314010</v>
      </c>
      <c r="J116" s="59">
        <v>157239382</v>
      </c>
      <c r="K116" s="79">
        <f t="shared" si="12"/>
        <v>0.60871410729909692</v>
      </c>
      <c r="L116" s="58">
        <v>258314010</v>
      </c>
      <c r="M116" s="59">
        <v>181348081</v>
      </c>
      <c r="N116" s="79">
        <f t="shared" si="13"/>
        <v>0.70204508458523018</v>
      </c>
      <c r="O116" s="58"/>
      <c r="P116" s="59"/>
      <c r="Q116" s="79" t="e">
        <f t="shared" si="14"/>
        <v>#DIV/0!</v>
      </c>
      <c r="R116" s="58"/>
      <c r="S116" s="59"/>
      <c r="T116" s="79" t="e">
        <f t="shared" si="15"/>
        <v>#DIV/0!</v>
      </c>
      <c r="U116" s="42">
        <f t="shared" si="16"/>
        <v>1024923330</v>
      </c>
      <c r="V116" s="30">
        <f t="shared" si="17"/>
        <v>546454502</v>
      </c>
      <c r="W116" s="123">
        <f t="shared" si="18"/>
        <v>0.53316622424820792</v>
      </c>
      <c r="X116" s="127">
        <f t="shared" si="19"/>
        <v>1.8755876770139595</v>
      </c>
    </row>
    <row r="117" spans="1:24" s="27" customFormat="1" x14ac:dyDescent="0.25">
      <c r="A117" s="28">
        <v>115</v>
      </c>
      <c r="B117" s="29" t="s">
        <v>9</v>
      </c>
      <c r="C117" s="58">
        <v>157494012</v>
      </c>
      <c r="D117" s="59">
        <v>54849225</v>
      </c>
      <c r="E117" s="79">
        <f t="shared" si="10"/>
        <v>0.34826228821956734</v>
      </c>
      <c r="F117" s="58">
        <v>152413560</v>
      </c>
      <c r="G117" s="59">
        <v>56223957</v>
      </c>
      <c r="H117" s="79">
        <f t="shared" si="11"/>
        <v>0.36889077979675822</v>
      </c>
      <c r="I117" s="58">
        <v>157494012</v>
      </c>
      <c r="J117" s="59">
        <v>59922996</v>
      </c>
      <c r="K117" s="79">
        <f t="shared" si="12"/>
        <v>0.38047793207528424</v>
      </c>
      <c r="L117" s="58">
        <v>157494012</v>
      </c>
      <c r="M117" s="59">
        <v>67057158</v>
      </c>
      <c r="N117" s="79">
        <f t="shared" si="13"/>
        <v>0.42577592092834615</v>
      </c>
      <c r="O117" s="58"/>
      <c r="P117" s="59"/>
      <c r="Q117" s="79" t="e">
        <f t="shared" si="14"/>
        <v>#DIV/0!</v>
      </c>
      <c r="R117" s="58"/>
      <c r="S117" s="59"/>
      <c r="T117" s="79" t="e">
        <f t="shared" si="15"/>
        <v>#DIV/0!</v>
      </c>
      <c r="U117" s="42">
        <f t="shared" si="16"/>
        <v>624895596</v>
      </c>
      <c r="V117" s="30">
        <f t="shared" si="17"/>
        <v>238053336</v>
      </c>
      <c r="W117" s="123">
        <f t="shared" si="18"/>
        <v>0.38094897375464942</v>
      </c>
      <c r="X117" s="127">
        <f t="shared" si="19"/>
        <v>2.6250234779318529</v>
      </c>
    </row>
    <row r="118" spans="1:24" s="27" customFormat="1" x14ac:dyDescent="0.25">
      <c r="A118" s="28">
        <v>116</v>
      </c>
      <c r="B118" s="29" t="s">
        <v>9</v>
      </c>
      <c r="C118" s="58">
        <v>1846504801</v>
      </c>
      <c r="D118" s="59">
        <v>536696194</v>
      </c>
      <c r="E118" s="79">
        <f t="shared" si="10"/>
        <v>0.29065518470861534</v>
      </c>
      <c r="F118" s="58">
        <v>1786940130</v>
      </c>
      <c r="G118" s="59">
        <v>755878471</v>
      </c>
      <c r="H118" s="79">
        <f t="shared" si="11"/>
        <v>0.42300156469148187</v>
      </c>
      <c r="I118" s="58">
        <v>1846504801</v>
      </c>
      <c r="J118" s="59">
        <v>815370360</v>
      </c>
      <c r="K118" s="79">
        <f t="shared" si="12"/>
        <v>0.44157500135305633</v>
      </c>
      <c r="L118" s="58">
        <v>1846504801</v>
      </c>
      <c r="M118" s="59">
        <v>1042587250</v>
      </c>
      <c r="N118" s="79">
        <f t="shared" si="13"/>
        <v>0.56462742443744129</v>
      </c>
      <c r="O118" s="58"/>
      <c r="P118" s="59"/>
      <c r="Q118" s="79" t="e">
        <f t="shared" si="14"/>
        <v>#DIV/0!</v>
      </c>
      <c r="R118" s="58"/>
      <c r="S118" s="59"/>
      <c r="T118" s="79" t="e">
        <f t="shared" si="15"/>
        <v>#DIV/0!</v>
      </c>
      <c r="U118" s="42">
        <f t="shared" si="16"/>
        <v>7326454533</v>
      </c>
      <c r="V118" s="30">
        <f t="shared" si="17"/>
        <v>3150532275</v>
      </c>
      <c r="W118" s="123">
        <f t="shared" si="18"/>
        <v>0.43002140541639799</v>
      </c>
      <c r="X118" s="127">
        <f t="shared" si="19"/>
        <v>2.3254656335809161</v>
      </c>
    </row>
    <row r="119" spans="1:24" s="27" customFormat="1" x14ac:dyDescent="0.25">
      <c r="A119" s="28">
        <v>117</v>
      </c>
      <c r="B119" s="29" t="s">
        <v>10</v>
      </c>
      <c r="C119" s="58">
        <v>1723730510</v>
      </c>
      <c r="D119" s="59">
        <v>251083</v>
      </c>
      <c r="E119" s="79">
        <f t="shared" si="10"/>
        <v>1.4566256067487024E-4</v>
      </c>
      <c r="F119" s="58">
        <v>1668126300</v>
      </c>
      <c r="G119" s="59">
        <v>346209834</v>
      </c>
      <c r="H119" s="79">
        <f t="shared" si="11"/>
        <v>0.20754413739535191</v>
      </c>
      <c r="I119" s="58">
        <v>1723730510</v>
      </c>
      <c r="J119" s="59">
        <v>1020567972</v>
      </c>
      <c r="K119" s="79">
        <f t="shared" si="12"/>
        <v>0.59206933222989711</v>
      </c>
      <c r="L119" s="58">
        <v>1723730510</v>
      </c>
      <c r="M119" s="59">
        <v>1336903781</v>
      </c>
      <c r="N119" s="79">
        <f t="shared" si="13"/>
        <v>0.7755874675560509</v>
      </c>
      <c r="O119" s="58"/>
      <c r="P119" s="59"/>
      <c r="Q119" s="79" t="e">
        <f t="shared" si="14"/>
        <v>#DIV/0!</v>
      </c>
      <c r="R119" s="58"/>
      <c r="S119" s="59"/>
      <c r="T119" s="79" t="e">
        <f t="shared" si="15"/>
        <v>#DIV/0!</v>
      </c>
      <c r="U119" s="42">
        <f t="shared" si="16"/>
        <v>6839317830</v>
      </c>
      <c r="V119" s="30">
        <f t="shared" si="17"/>
        <v>2703932670</v>
      </c>
      <c r="W119" s="123">
        <f t="shared" si="18"/>
        <v>0.39535122320817778</v>
      </c>
      <c r="X119" s="127">
        <f t="shared" si="19"/>
        <v>2.5293964993588394</v>
      </c>
    </row>
    <row r="120" spans="1:24" s="27" customFormat="1" x14ac:dyDescent="0.25">
      <c r="A120" s="28">
        <v>118</v>
      </c>
      <c r="B120" s="29" t="s">
        <v>10</v>
      </c>
      <c r="C120" s="58">
        <v>88316737</v>
      </c>
      <c r="D120" s="59">
        <v>31302194</v>
      </c>
      <c r="E120" s="79">
        <f t="shared" si="10"/>
        <v>0.35443105195338004</v>
      </c>
      <c r="F120" s="58">
        <v>85467810</v>
      </c>
      <c r="G120" s="59">
        <v>32040577</v>
      </c>
      <c r="H120" s="79">
        <f t="shared" si="11"/>
        <v>0.37488473145620554</v>
      </c>
      <c r="I120" s="58">
        <v>88316737</v>
      </c>
      <c r="J120" s="59">
        <v>36741300</v>
      </c>
      <c r="K120" s="79">
        <f t="shared" si="12"/>
        <v>0.41601740788951475</v>
      </c>
      <c r="L120" s="58">
        <v>88316737</v>
      </c>
      <c r="M120" s="59">
        <v>39856674</v>
      </c>
      <c r="N120" s="79">
        <f t="shared" si="13"/>
        <v>0.45129242037101075</v>
      </c>
      <c r="O120" s="58"/>
      <c r="P120" s="59"/>
      <c r="Q120" s="79" t="e">
        <f t="shared" si="14"/>
        <v>#DIV/0!</v>
      </c>
      <c r="R120" s="58"/>
      <c r="S120" s="59"/>
      <c r="T120" s="79" t="e">
        <f t="shared" si="15"/>
        <v>#DIV/0!</v>
      </c>
      <c r="U120" s="42">
        <f t="shared" si="16"/>
        <v>350418021</v>
      </c>
      <c r="V120" s="30">
        <f t="shared" si="17"/>
        <v>139940745</v>
      </c>
      <c r="W120" s="123">
        <f t="shared" si="18"/>
        <v>0.39935373357981496</v>
      </c>
      <c r="X120" s="127">
        <f t="shared" si="19"/>
        <v>2.5040457016289288</v>
      </c>
    </row>
    <row r="121" spans="1:24" s="27" customFormat="1" x14ac:dyDescent="0.25">
      <c r="A121" s="28">
        <v>119</v>
      </c>
      <c r="B121" s="29" t="s">
        <v>10</v>
      </c>
      <c r="C121" s="58">
        <v>4893226</v>
      </c>
      <c r="D121" s="59">
        <v>829500</v>
      </c>
      <c r="E121" s="79">
        <f t="shared" si="10"/>
        <v>0.16952006712953785</v>
      </c>
      <c r="F121" s="58">
        <v>4735380</v>
      </c>
      <c r="G121" s="59">
        <v>938749</v>
      </c>
      <c r="H121" s="79">
        <f t="shared" si="11"/>
        <v>0.19824153499824723</v>
      </c>
      <c r="I121" s="58">
        <v>4893226</v>
      </c>
      <c r="J121" s="59">
        <v>1007579</v>
      </c>
      <c r="K121" s="79">
        <f t="shared" si="12"/>
        <v>0.20591303160736904</v>
      </c>
      <c r="L121" s="58">
        <v>4893226</v>
      </c>
      <c r="M121" s="59">
        <v>1397912</v>
      </c>
      <c r="N121" s="79">
        <f t="shared" si="13"/>
        <v>0.28568310558310611</v>
      </c>
      <c r="O121" s="58"/>
      <c r="P121" s="59"/>
      <c r="Q121" s="79" t="e">
        <f t="shared" si="14"/>
        <v>#DIV/0!</v>
      </c>
      <c r="R121" s="58"/>
      <c r="S121" s="59"/>
      <c r="T121" s="79" t="e">
        <f t="shared" si="15"/>
        <v>#DIV/0!</v>
      </c>
      <c r="U121" s="42">
        <f t="shared" si="16"/>
        <v>19415058</v>
      </c>
      <c r="V121" s="30">
        <f t="shared" si="17"/>
        <v>4173740</v>
      </c>
      <c r="W121" s="123">
        <f t="shared" si="18"/>
        <v>0.21497437710461642</v>
      </c>
      <c r="X121" s="127">
        <f t="shared" si="19"/>
        <v>4.6517171649407967</v>
      </c>
    </row>
    <row r="122" spans="1:24" s="27" customFormat="1" x14ac:dyDescent="0.25">
      <c r="A122" s="28">
        <v>120</v>
      </c>
      <c r="B122" s="29" t="s">
        <v>10</v>
      </c>
      <c r="C122" s="58">
        <v>1240089187</v>
      </c>
      <c r="D122" s="59">
        <v>442594743</v>
      </c>
      <c r="E122" s="79">
        <f t="shared" si="10"/>
        <v>0.3569055739214344</v>
      </c>
      <c r="F122" s="58">
        <v>1200086310</v>
      </c>
      <c r="G122" s="59">
        <v>506598771</v>
      </c>
      <c r="H122" s="79">
        <f t="shared" si="11"/>
        <v>0.42213528041995579</v>
      </c>
      <c r="I122" s="58">
        <v>1240089187</v>
      </c>
      <c r="J122" s="59">
        <v>638672483</v>
      </c>
      <c r="K122" s="79">
        <f t="shared" si="12"/>
        <v>0.51502141111726341</v>
      </c>
      <c r="L122" s="58">
        <v>1240089187</v>
      </c>
      <c r="M122" s="59">
        <v>694856297</v>
      </c>
      <c r="N122" s="79">
        <f t="shared" si="13"/>
        <v>0.56032767988323728</v>
      </c>
      <c r="O122" s="58"/>
      <c r="P122" s="59"/>
      <c r="Q122" s="79" t="e">
        <f t="shared" si="14"/>
        <v>#DIV/0!</v>
      </c>
      <c r="R122" s="58"/>
      <c r="S122" s="59"/>
      <c r="T122" s="79" t="e">
        <f t="shared" si="15"/>
        <v>#DIV/0!</v>
      </c>
      <c r="U122" s="42">
        <f t="shared" si="16"/>
        <v>4920353871</v>
      </c>
      <c r="V122" s="30">
        <f t="shared" si="17"/>
        <v>2282722294</v>
      </c>
      <c r="W122" s="123">
        <f t="shared" si="18"/>
        <v>0.46393457744047695</v>
      </c>
      <c r="X122" s="127">
        <f t="shared" si="19"/>
        <v>2.1554763292639048</v>
      </c>
    </row>
    <row r="123" spans="1:24" s="27" customFormat="1" x14ac:dyDescent="0.25">
      <c r="A123" s="28">
        <v>121</v>
      </c>
      <c r="B123" s="29" t="s">
        <v>10</v>
      </c>
      <c r="C123" s="58">
        <v>1736000000</v>
      </c>
      <c r="D123" s="59">
        <v>582853415</v>
      </c>
      <c r="E123" s="79">
        <f t="shared" si="10"/>
        <v>0.3357450547235023</v>
      </c>
      <c r="F123" s="58">
        <v>1680000000</v>
      </c>
      <c r="G123" s="59">
        <v>656262584</v>
      </c>
      <c r="H123" s="79">
        <f t="shared" si="11"/>
        <v>0.39063249047619047</v>
      </c>
      <c r="I123" s="58">
        <v>1736000000</v>
      </c>
      <c r="J123" s="59">
        <v>767300696</v>
      </c>
      <c r="K123" s="79">
        <f t="shared" si="12"/>
        <v>0.44199348847926268</v>
      </c>
      <c r="L123" s="58">
        <v>1736000000</v>
      </c>
      <c r="M123" s="59">
        <v>877107447</v>
      </c>
      <c r="N123" s="79">
        <f t="shared" si="13"/>
        <v>0.50524622523041474</v>
      </c>
      <c r="O123" s="58"/>
      <c r="P123" s="59"/>
      <c r="Q123" s="79" t="e">
        <f t="shared" si="14"/>
        <v>#DIV/0!</v>
      </c>
      <c r="R123" s="58"/>
      <c r="S123" s="59"/>
      <c r="T123" s="79" t="e">
        <f t="shared" si="15"/>
        <v>#DIV/0!</v>
      </c>
      <c r="U123" s="42">
        <f t="shared" si="16"/>
        <v>6888000000</v>
      </c>
      <c r="V123" s="30">
        <f t="shared" si="17"/>
        <v>2883524142</v>
      </c>
      <c r="W123" s="123">
        <f t="shared" si="18"/>
        <v>0.41863010191637628</v>
      </c>
      <c r="X123" s="127">
        <f t="shared" si="19"/>
        <v>2.3887436556097335</v>
      </c>
    </row>
    <row r="124" spans="1:24" s="27" customFormat="1" x14ac:dyDescent="0.25">
      <c r="A124" s="28">
        <v>122</v>
      </c>
      <c r="B124" s="29" t="s">
        <v>10</v>
      </c>
      <c r="C124" s="58">
        <v>56016628</v>
      </c>
      <c r="D124" s="59">
        <v>28865710</v>
      </c>
      <c r="E124" s="79">
        <f t="shared" si="10"/>
        <v>0.51530609803931793</v>
      </c>
      <c r="F124" s="58">
        <v>54209640</v>
      </c>
      <c r="G124" s="59">
        <v>32822669</v>
      </c>
      <c r="H124" s="79">
        <f t="shared" si="11"/>
        <v>0.60547660895737365</v>
      </c>
      <c r="I124" s="58">
        <v>56016628</v>
      </c>
      <c r="J124" s="59">
        <v>41723332</v>
      </c>
      <c r="K124" s="79">
        <f t="shared" si="12"/>
        <v>0.74483833621688189</v>
      </c>
      <c r="L124" s="58">
        <v>56016628</v>
      </c>
      <c r="M124" s="59">
        <v>46955264</v>
      </c>
      <c r="N124" s="79">
        <f t="shared" si="13"/>
        <v>0.83823796034277531</v>
      </c>
      <c r="O124" s="58"/>
      <c r="P124" s="59"/>
      <c r="Q124" s="79" t="e">
        <f t="shared" si="14"/>
        <v>#DIV/0!</v>
      </c>
      <c r="R124" s="58"/>
      <c r="S124" s="59"/>
      <c r="T124" s="79" t="e">
        <f t="shared" si="15"/>
        <v>#DIV/0!</v>
      </c>
      <c r="U124" s="42">
        <f t="shared" si="16"/>
        <v>222259524</v>
      </c>
      <c r="V124" s="30">
        <f t="shared" si="17"/>
        <v>150366975</v>
      </c>
      <c r="W124" s="123">
        <f t="shared" si="18"/>
        <v>0.67653782521373529</v>
      </c>
      <c r="X124" s="127">
        <f t="shared" si="19"/>
        <v>1.4781139542110227</v>
      </c>
    </row>
    <row r="125" spans="1:24" s="27" customFormat="1" x14ac:dyDescent="0.25">
      <c r="A125" s="28">
        <v>123</v>
      </c>
      <c r="B125" s="29" t="s">
        <v>10</v>
      </c>
      <c r="C125" s="58">
        <v>4602601</v>
      </c>
      <c r="D125" s="59">
        <v>1508333</v>
      </c>
      <c r="E125" s="79">
        <f t="shared" si="10"/>
        <v>0.32771317783140447</v>
      </c>
      <c r="F125" s="58">
        <v>4454130</v>
      </c>
      <c r="G125" s="59">
        <v>1795426</v>
      </c>
      <c r="H125" s="79">
        <f t="shared" si="11"/>
        <v>0.40309241086362546</v>
      </c>
      <c r="I125" s="58">
        <v>4602601</v>
      </c>
      <c r="J125" s="59">
        <v>2298441</v>
      </c>
      <c r="K125" s="79">
        <f t="shared" si="12"/>
        <v>0.49937872085805396</v>
      </c>
      <c r="L125" s="58">
        <v>4602601</v>
      </c>
      <c r="M125" s="59">
        <v>2777087</v>
      </c>
      <c r="N125" s="79">
        <f t="shared" si="13"/>
        <v>0.60337339691187653</v>
      </c>
      <c r="O125" s="58"/>
      <c r="P125" s="59"/>
      <c r="Q125" s="79" t="e">
        <f t="shared" si="14"/>
        <v>#DIV/0!</v>
      </c>
      <c r="R125" s="58"/>
      <c r="S125" s="59"/>
      <c r="T125" s="79" t="e">
        <f t="shared" si="15"/>
        <v>#DIV/0!</v>
      </c>
      <c r="U125" s="42">
        <f t="shared" si="16"/>
        <v>18261933</v>
      </c>
      <c r="V125" s="30">
        <f t="shared" si="17"/>
        <v>8379287</v>
      </c>
      <c r="W125" s="123">
        <f t="shared" si="18"/>
        <v>0.45883899585000121</v>
      </c>
      <c r="X125" s="127">
        <f t="shared" si="19"/>
        <v>2.1794137138398528</v>
      </c>
    </row>
    <row r="126" spans="1:24" s="27" customFormat="1" x14ac:dyDescent="0.25">
      <c r="A126" s="28">
        <v>124</v>
      </c>
      <c r="B126" s="29" t="s">
        <v>10</v>
      </c>
      <c r="C126" s="58">
        <v>35841518</v>
      </c>
      <c r="D126" s="59">
        <v>21098862</v>
      </c>
      <c r="E126" s="79">
        <f t="shared" si="10"/>
        <v>0.58867099323192729</v>
      </c>
      <c r="F126" s="58">
        <v>34685340</v>
      </c>
      <c r="G126" s="59">
        <v>22936740</v>
      </c>
      <c r="H126" s="79">
        <f t="shared" si="11"/>
        <v>0.66128052946864579</v>
      </c>
      <c r="I126" s="58">
        <v>35841518</v>
      </c>
      <c r="J126" s="59">
        <v>23646606</v>
      </c>
      <c r="K126" s="79">
        <f t="shared" si="12"/>
        <v>0.65975458963540556</v>
      </c>
      <c r="L126" s="58">
        <v>35841518</v>
      </c>
      <c r="M126" s="59">
        <v>25890807</v>
      </c>
      <c r="N126" s="79">
        <f t="shared" si="13"/>
        <v>0.72236915300295035</v>
      </c>
      <c r="O126" s="58"/>
      <c r="P126" s="59"/>
      <c r="Q126" s="79" t="e">
        <f t="shared" si="14"/>
        <v>#DIV/0!</v>
      </c>
      <c r="R126" s="58"/>
      <c r="S126" s="59"/>
      <c r="T126" s="79" t="e">
        <f t="shared" si="15"/>
        <v>#DIV/0!</v>
      </c>
      <c r="U126" s="42">
        <f t="shared" si="16"/>
        <v>142209894</v>
      </c>
      <c r="V126" s="30">
        <f t="shared" si="17"/>
        <v>93573015</v>
      </c>
      <c r="W126" s="123">
        <f t="shared" si="18"/>
        <v>0.65799229834177364</v>
      </c>
      <c r="X126" s="127">
        <f t="shared" si="19"/>
        <v>1.5197746273324633</v>
      </c>
    </row>
    <row r="127" spans="1:24" s="27" customFormat="1" x14ac:dyDescent="0.25">
      <c r="A127" s="28">
        <v>125</v>
      </c>
      <c r="B127" s="29" t="s">
        <v>10</v>
      </c>
      <c r="C127" s="58">
        <v>436768951</v>
      </c>
      <c r="D127" s="59">
        <v>144439851</v>
      </c>
      <c r="E127" s="79">
        <f t="shared" si="10"/>
        <v>0.33070082172576409</v>
      </c>
      <c r="F127" s="58">
        <v>422679630</v>
      </c>
      <c r="G127" s="59">
        <v>174945053</v>
      </c>
      <c r="H127" s="79">
        <f t="shared" si="11"/>
        <v>0.41389515979277258</v>
      </c>
      <c r="I127" s="58">
        <v>436768951</v>
      </c>
      <c r="J127" s="59">
        <v>232940412</v>
      </c>
      <c r="K127" s="79">
        <f t="shared" si="12"/>
        <v>0.53332639938501492</v>
      </c>
      <c r="L127" s="58">
        <v>436768951</v>
      </c>
      <c r="M127" s="59">
        <v>261535712</v>
      </c>
      <c r="N127" s="79">
        <f t="shared" si="13"/>
        <v>0.59879648358978699</v>
      </c>
      <c r="O127" s="58"/>
      <c r="P127" s="59"/>
      <c r="Q127" s="79" t="e">
        <f t="shared" si="14"/>
        <v>#DIV/0!</v>
      </c>
      <c r="R127" s="58"/>
      <c r="S127" s="59"/>
      <c r="T127" s="79" t="e">
        <f t="shared" si="15"/>
        <v>#DIV/0!</v>
      </c>
      <c r="U127" s="42">
        <f t="shared" si="16"/>
        <v>1732986483</v>
      </c>
      <c r="V127" s="30">
        <f t="shared" si="17"/>
        <v>813861028</v>
      </c>
      <c r="W127" s="123">
        <f t="shared" si="18"/>
        <v>0.46962918406098153</v>
      </c>
      <c r="X127" s="127">
        <f t="shared" si="19"/>
        <v>2.1293395596772573</v>
      </c>
    </row>
    <row r="128" spans="1:24" s="27" customFormat="1" x14ac:dyDescent="0.25">
      <c r="A128" s="28">
        <v>126</v>
      </c>
      <c r="B128" s="29" t="s">
        <v>10</v>
      </c>
      <c r="C128" s="58">
        <v>32530284</v>
      </c>
      <c r="D128" s="59">
        <v>23164852</v>
      </c>
      <c r="E128" s="79">
        <f t="shared" si="10"/>
        <v>0.71210113013461551</v>
      </c>
      <c r="F128" s="58">
        <v>31480920</v>
      </c>
      <c r="G128" s="59">
        <v>22423443</v>
      </c>
      <c r="H128" s="79">
        <f t="shared" si="11"/>
        <v>0.71228677560884501</v>
      </c>
      <c r="I128" s="58">
        <v>32530284</v>
      </c>
      <c r="J128" s="59">
        <v>20144100</v>
      </c>
      <c r="K128" s="79">
        <f t="shared" si="12"/>
        <v>0.61924144283523619</v>
      </c>
      <c r="L128" s="58">
        <v>32530284</v>
      </c>
      <c r="M128" s="59">
        <v>24333367</v>
      </c>
      <c r="N128" s="79">
        <f t="shared" si="13"/>
        <v>0.74802196623921269</v>
      </c>
      <c r="O128" s="58"/>
      <c r="P128" s="59"/>
      <c r="Q128" s="79" t="e">
        <f t="shared" si="14"/>
        <v>#DIV/0!</v>
      </c>
      <c r="R128" s="58"/>
      <c r="S128" s="59"/>
      <c r="T128" s="79" t="e">
        <f t="shared" si="15"/>
        <v>#DIV/0!</v>
      </c>
      <c r="U128" s="42">
        <f t="shared" si="16"/>
        <v>129071772</v>
      </c>
      <c r="V128" s="30">
        <f t="shared" si="17"/>
        <v>90065762</v>
      </c>
      <c r="W128" s="123">
        <f t="shared" si="18"/>
        <v>0.69779596734753124</v>
      </c>
      <c r="X128" s="127">
        <f t="shared" si="19"/>
        <v>1.4330836616915539</v>
      </c>
    </row>
    <row r="129" spans="1:24" s="27" customFormat="1" x14ac:dyDescent="0.25">
      <c r="A129" s="28">
        <v>127</v>
      </c>
      <c r="B129" s="29" t="s">
        <v>10</v>
      </c>
      <c r="C129" s="58">
        <v>1224715450</v>
      </c>
      <c r="D129" s="59">
        <v>1261820271</v>
      </c>
      <c r="E129" s="79">
        <f t="shared" si="10"/>
        <v>1.0302966872835646</v>
      </c>
      <c r="F129" s="58">
        <v>1185208500</v>
      </c>
      <c r="G129" s="59">
        <v>981854392</v>
      </c>
      <c r="H129" s="79">
        <f t="shared" si="11"/>
        <v>0.82842334660947836</v>
      </c>
      <c r="I129" s="58">
        <v>1224715450</v>
      </c>
      <c r="J129" s="59">
        <v>783042309</v>
      </c>
      <c r="K129" s="79">
        <f t="shared" si="12"/>
        <v>0.63936672718548626</v>
      </c>
      <c r="L129" s="58">
        <v>1224715450</v>
      </c>
      <c r="M129" s="59">
        <v>1021095793</v>
      </c>
      <c r="N129" s="79">
        <f t="shared" si="13"/>
        <v>0.83374125230477003</v>
      </c>
      <c r="O129" s="58"/>
      <c r="P129" s="59"/>
      <c r="Q129" s="79" t="e">
        <f t="shared" si="14"/>
        <v>#DIV/0!</v>
      </c>
      <c r="R129" s="58"/>
      <c r="S129" s="59"/>
      <c r="T129" s="79" t="e">
        <f t="shared" si="15"/>
        <v>#DIV/0!</v>
      </c>
      <c r="U129" s="42">
        <f t="shared" si="16"/>
        <v>4859354850</v>
      </c>
      <c r="V129" s="30">
        <f t="shared" si="17"/>
        <v>4047812765</v>
      </c>
      <c r="W129" s="123">
        <f t="shared" si="18"/>
        <v>0.83299386234368133</v>
      </c>
      <c r="X129" s="127">
        <f t="shared" si="19"/>
        <v>1.2004890374419281</v>
      </c>
    </row>
    <row r="130" spans="1:24" s="27" customFormat="1" x14ac:dyDescent="0.25">
      <c r="A130" s="28">
        <v>128</v>
      </c>
      <c r="B130" s="29" t="s">
        <v>10</v>
      </c>
      <c r="C130" s="58">
        <v>0</v>
      </c>
      <c r="D130" s="59">
        <v>0</v>
      </c>
      <c r="E130" s="79" t="e">
        <f t="shared" si="10"/>
        <v>#DIV/0!</v>
      </c>
      <c r="F130" s="58">
        <v>0</v>
      </c>
      <c r="G130" s="59">
        <v>0</v>
      </c>
      <c r="H130" s="79" t="e">
        <f t="shared" si="11"/>
        <v>#DIV/0!</v>
      </c>
      <c r="I130" s="58">
        <v>0</v>
      </c>
      <c r="J130" s="59">
        <v>0</v>
      </c>
      <c r="K130" s="79" t="e">
        <f t="shared" si="12"/>
        <v>#DIV/0!</v>
      </c>
      <c r="L130" s="58">
        <v>0</v>
      </c>
      <c r="M130" s="59">
        <v>0</v>
      </c>
      <c r="N130" s="79" t="e">
        <f t="shared" si="13"/>
        <v>#DIV/0!</v>
      </c>
      <c r="O130" s="58"/>
      <c r="P130" s="59"/>
      <c r="Q130" s="79" t="e">
        <f t="shared" si="14"/>
        <v>#DIV/0!</v>
      </c>
      <c r="R130" s="58"/>
      <c r="S130" s="59"/>
      <c r="T130" s="79" t="e">
        <f t="shared" si="15"/>
        <v>#DIV/0!</v>
      </c>
      <c r="U130" s="42">
        <f t="shared" si="16"/>
        <v>0</v>
      </c>
      <c r="V130" s="30">
        <f t="shared" si="17"/>
        <v>0</v>
      </c>
      <c r="W130" s="123" t="e">
        <f t="shared" si="18"/>
        <v>#DIV/0!</v>
      </c>
      <c r="X130" s="176">
        <f>$X$239</f>
        <v>2.0115501766260029</v>
      </c>
    </row>
    <row r="131" spans="1:24" s="27" customFormat="1" x14ac:dyDescent="0.25">
      <c r="A131" s="28">
        <v>129</v>
      </c>
      <c r="B131" s="29" t="s">
        <v>10</v>
      </c>
      <c r="C131" s="58">
        <v>139209096</v>
      </c>
      <c r="D131" s="59">
        <v>57764346</v>
      </c>
      <c r="E131" s="79">
        <f t="shared" si="10"/>
        <v>0.41494663538365339</v>
      </c>
      <c r="F131" s="58">
        <v>134718480</v>
      </c>
      <c r="G131" s="59">
        <v>66901338</v>
      </c>
      <c r="H131" s="79">
        <f t="shared" si="11"/>
        <v>0.49660104537996569</v>
      </c>
      <c r="I131" s="58">
        <v>139209096</v>
      </c>
      <c r="J131" s="59">
        <v>85979000</v>
      </c>
      <c r="K131" s="79">
        <f t="shared" si="12"/>
        <v>0.61762487129432975</v>
      </c>
      <c r="L131" s="58">
        <v>139209096</v>
      </c>
      <c r="M131" s="59">
        <v>103828083</v>
      </c>
      <c r="N131" s="79">
        <f t="shared" si="13"/>
        <v>0.74584266390178988</v>
      </c>
      <c r="O131" s="58"/>
      <c r="P131" s="59"/>
      <c r="Q131" s="79" t="e">
        <f t="shared" si="14"/>
        <v>#DIV/0!</v>
      </c>
      <c r="R131" s="58"/>
      <c r="S131" s="59"/>
      <c r="T131" s="79" t="e">
        <f t="shared" si="15"/>
        <v>#DIV/0!</v>
      </c>
      <c r="U131" s="42">
        <f t="shared" si="16"/>
        <v>552345768</v>
      </c>
      <c r="V131" s="30">
        <f t="shared" si="17"/>
        <v>314472767</v>
      </c>
      <c r="W131" s="123">
        <f t="shared" si="18"/>
        <v>0.56934041178351169</v>
      </c>
      <c r="X131" s="127">
        <f t="shared" si="19"/>
        <v>1.7564184436994508</v>
      </c>
    </row>
    <row r="132" spans="1:24" s="27" customFormat="1" x14ac:dyDescent="0.25">
      <c r="A132" s="28">
        <v>130</v>
      </c>
      <c r="B132" s="29" t="s">
        <v>10</v>
      </c>
      <c r="C132" s="58">
        <v>17733643</v>
      </c>
      <c r="D132" s="59">
        <v>5113626</v>
      </c>
      <c r="E132" s="79">
        <f t="shared" ref="E132:E195" si="20">D132/C132</f>
        <v>0.28835733300822625</v>
      </c>
      <c r="F132" s="58">
        <v>17161590</v>
      </c>
      <c r="G132" s="59">
        <v>6100553</v>
      </c>
      <c r="H132" s="79">
        <f t="shared" ref="H132:H195" si="21">G132/F132</f>
        <v>0.35547714401754149</v>
      </c>
      <c r="I132" s="58">
        <v>17733643</v>
      </c>
      <c r="J132" s="59">
        <v>8141672</v>
      </c>
      <c r="K132" s="79">
        <f t="shared" ref="K132:K195" si="22">J132/I132</f>
        <v>0.45910882496055661</v>
      </c>
      <c r="L132" s="58">
        <v>17733643</v>
      </c>
      <c r="M132" s="59">
        <v>9688496</v>
      </c>
      <c r="N132" s="79">
        <f t="shared" ref="N132:N195" si="23">M132/L132</f>
        <v>0.54633421908854263</v>
      </c>
      <c r="O132" s="58"/>
      <c r="P132" s="59"/>
      <c r="Q132" s="79" t="e">
        <f t="shared" ref="Q132:Q195" si="24">P132/O132</f>
        <v>#DIV/0!</v>
      </c>
      <c r="R132" s="58"/>
      <c r="S132" s="59"/>
      <c r="T132" s="79" t="e">
        <f t="shared" ref="T132:T195" si="25">S132/R132</f>
        <v>#DIV/0!</v>
      </c>
      <c r="U132" s="42">
        <f t="shared" ref="U132:U195" si="26">SUM(C132+F132+I132+L132+O132+R132)</f>
        <v>70362519</v>
      </c>
      <c r="V132" s="30">
        <f t="shared" ref="V132:V195" si="27">SUM(D132+G132+J132+M132+P132+S132)</f>
        <v>29044347</v>
      </c>
      <c r="W132" s="123">
        <f t="shared" ref="W132:W195" si="28">V132/U132</f>
        <v>0.41278151227075882</v>
      </c>
      <c r="X132" s="127">
        <f t="shared" si="19"/>
        <v>2.4225891186329651</v>
      </c>
    </row>
    <row r="133" spans="1:24" s="27" customFormat="1" x14ac:dyDescent="0.25">
      <c r="A133" s="28">
        <v>131</v>
      </c>
      <c r="B133" s="29" t="s">
        <v>10</v>
      </c>
      <c r="C133" s="58">
        <v>653534405</v>
      </c>
      <c r="D133" s="59">
        <v>151455027</v>
      </c>
      <c r="E133" s="79">
        <f t="shared" si="20"/>
        <v>0.23174759559904118</v>
      </c>
      <c r="F133" s="58">
        <v>632452650</v>
      </c>
      <c r="G133" s="59">
        <v>307927559</v>
      </c>
      <c r="H133" s="79">
        <f t="shared" si="21"/>
        <v>0.48687843904203737</v>
      </c>
      <c r="I133" s="58">
        <v>653534405</v>
      </c>
      <c r="J133" s="59">
        <v>364814562</v>
      </c>
      <c r="K133" s="79">
        <f t="shared" si="22"/>
        <v>0.55821783705480665</v>
      </c>
      <c r="L133" s="58">
        <v>653534405</v>
      </c>
      <c r="M133" s="59">
        <v>234413798</v>
      </c>
      <c r="N133" s="79">
        <f t="shared" si="23"/>
        <v>0.35868623932660437</v>
      </c>
      <c r="O133" s="58"/>
      <c r="P133" s="59"/>
      <c r="Q133" s="79" t="e">
        <f t="shared" si="24"/>
        <v>#DIV/0!</v>
      </c>
      <c r="R133" s="58"/>
      <c r="S133" s="59"/>
      <c r="T133" s="79" t="e">
        <f t="shared" si="25"/>
        <v>#DIV/0!</v>
      </c>
      <c r="U133" s="42">
        <f t="shared" si="26"/>
        <v>2593055865</v>
      </c>
      <c r="V133" s="30">
        <f t="shared" si="27"/>
        <v>1058610946</v>
      </c>
      <c r="W133" s="123">
        <f t="shared" si="28"/>
        <v>0.40824841465573286</v>
      </c>
      <c r="X133" s="127">
        <f t="shared" ref="X133:X196" si="29">U133/V133</f>
        <v>2.4494889976321859</v>
      </c>
    </row>
    <row r="134" spans="1:24" s="27" customFormat="1" x14ac:dyDescent="0.25">
      <c r="A134" s="28">
        <v>132</v>
      </c>
      <c r="B134" s="29" t="s">
        <v>11</v>
      </c>
      <c r="C134" s="58">
        <v>1032537739</v>
      </c>
      <c r="D134" s="59">
        <v>532194</v>
      </c>
      <c r="E134" s="79">
        <f t="shared" si="20"/>
        <v>5.1542329146770293E-4</v>
      </c>
      <c r="F134" s="58">
        <v>999230070</v>
      </c>
      <c r="G134" s="59">
        <v>0</v>
      </c>
      <c r="H134" s="79">
        <f t="shared" si="21"/>
        <v>0</v>
      </c>
      <c r="I134" s="58">
        <v>1032537739</v>
      </c>
      <c r="J134" s="59">
        <v>23147694</v>
      </c>
      <c r="K134" s="79">
        <f t="shared" si="22"/>
        <v>2.2418254680374446E-2</v>
      </c>
      <c r="L134" s="58">
        <v>1032537739</v>
      </c>
      <c r="M134" s="59">
        <v>5666612</v>
      </c>
      <c r="N134" s="79">
        <f t="shared" si="23"/>
        <v>5.4880434738279332E-3</v>
      </c>
      <c r="O134" s="58"/>
      <c r="P134" s="59"/>
      <c r="Q134" s="79" t="e">
        <f t="shared" si="24"/>
        <v>#DIV/0!</v>
      </c>
      <c r="R134" s="58"/>
      <c r="S134" s="59"/>
      <c r="T134" s="79" t="e">
        <f t="shared" si="25"/>
        <v>#DIV/0!</v>
      </c>
      <c r="U134" s="42">
        <f t="shared" si="26"/>
        <v>4096843287</v>
      </c>
      <c r="V134" s="30">
        <f t="shared" si="27"/>
        <v>29346500</v>
      </c>
      <c r="W134" s="123">
        <f t="shared" si="28"/>
        <v>7.1631980879331104E-3</v>
      </c>
      <c r="X134" s="127">
        <f t="shared" si="29"/>
        <v>139.60244959364832</v>
      </c>
    </row>
    <row r="135" spans="1:24" s="27" customFormat="1" x14ac:dyDescent="0.25">
      <c r="A135" s="28">
        <v>133</v>
      </c>
      <c r="B135" s="29" t="s">
        <v>11</v>
      </c>
      <c r="C135" s="58">
        <v>2360578359</v>
      </c>
      <c r="D135" s="59">
        <v>284424500</v>
      </c>
      <c r="E135" s="79">
        <f t="shared" si="20"/>
        <v>0.12048932792914756</v>
      </c>
      <c r="F135" s="58">
        <v>2284430670</v>
      </c>
      <c r="G135" s="59">
        <v>1493999276</v>
      </c>
      <c r="H135" s="79">
        <f t="shared" si="21"/>
        <v>0.65399195327735637</v>
      </c>
      <c r="I135" s="58">
        <v>2360578359</v>
      </c>
      <c r="J135" s="59">
        <v>1955677612</v>
      </c>
      <c r="K135" s="79">
        <f t="shared" si="22"/>
        <v>0.828473922309647</v>
      </c>
      <c r="L135" s="58">
        <v>2360578359</v>
      </c>
      <c r="M135" s="59">
        <v>2051050470</v>
      </c>
      <c r="N135" s="79">
        <f t="shared" si="23"/>
        <v>0.86887624898369242</v>
      </c>
      <c r="O135" s="58"/>
      <c r="P135" s="59"/>
      <c r="Q135" s="79" t="e">
        <f t="shared" si="24"/>
        <v>#DIV/0!</v>
      </c>
      <c r="R135" s="58"/>
      <c r="S135" s="59"/>
      <c r="T135" s="79" t="e">
        <f t="shared" si="25"/>
        <v>#DIV/0!</v>
      </c>
      <c r="U135" s="42">
        <f t="shared" si="26"/>
        <v>9366165747</v>
      </c>
      <c r="V135" s="30">
        <f t="shared" si="27"/>
        <v>5785151858</v>
      </c>
      <c r="W135" s="123">
        <f t="shared" si="28"/>
        <v>0.61766490304242105</v>
      </c>
      <c r="X135" s="127">
        <f t="shared" si="29"/>
        <v>1.6190008450768658</v>
      </c>
    </row>
    <row r="136" spans="1:24" s="27" customFormat="1" x14ac:dyDescent="0.25">
      <c r="A136" s="28">
        <v>134</v>
      </c>
      <c r="B136" s="29" t="s">
        <v>11</v>
      </c>
      <c r="C136" s="58">
        <v>3470857464</v>
      </c>
      <c r="D136" s="59">
        <v>1620395726</v>
      </c>
      <c r="E136" s="79">
        <f t="shared" si="20"/>
        <v>0.46685746758743879</v>
      </c>
      <c r="F136" s="58">
        <v>3358894320</v>
      </c>
      <c r="G136" s="59">
        <v>1365608410</v>
      </c>
      <c r="H136" s="79">
        <f t="shared" si="21"/>
        <v>0.40656486328513008</v>
      </c>
      <c r="I136" s="58">
        <v>3470857464</v>
      </c>
      <c r="J136" s="59">
        <v>1459134144</v>
      </c>
      <c r="K136" s="79">
        <f t="shared" si="22"/>
        <v>0.420395870223497</v>
      </c>
      <c r="L136" s="58">
        <v>3470857464</v>
      </c>
      <c r="M136" s="59">
        <v>2393782957</v>
      </c>
      <c r="N136" s="79">
        <f t="shared" si="23"/>
        <v>0.68968057081816247</v>
      </c>
      <c r="O136" s="58"/>
      <c r="P136" s="59"/>
      <c r="Q136" s="79" t="e">
        <f t="shared" si="24"/>
        <v>#DIV/0!</v>
      </c>
      <c r="R136" s="58"/>
      <c r="S136" s="59"/>
      <c r="T136" s="79" t="e">
        <f t="shared" si="25"/>
        <v>#DIV/0!</v>
      </c>
      <c r="U136" s="42">
        <f t="shared" si="26"/>
        <v>13771466712</v>
      </c>
      <c r="V136" s="30">
        <f t="shared" si="27"/>
        <v>6838921237</v>
      </c>
      <c r="W136" s="123">
        <f t="shared" si="28"/>
        <v>0.49660078915492645</v>
      </c>
      <c r="X136" s="127">
        <f t="shared" si="29"/>
        <v>2.0136899131830139</v>
      </c>
    </row>
    <row r="137" spans="1:24" s="27" customFormat="1" x14ac:dyDescent="0.25">
      <c r="A137" s="28">
        <v>135</v>
      </c>
      <c r="B137" s="29" t="s">
        <v>11</v>
      </c>
      <c r="C137" s="58">
        <v>5139057395</v>
      </c>
      <c r="D137" s="59">
        <v>2453863256</v>
      </c>
      <c r="E137" s="79">
        <f t="shared" si="20"/>
        <v>0.47749286832006671</v>
      </c>
      <c r="F137" s="58">
        <v>4973281350</v>
      </c>
      <c r="G137" s="59">
        <v>2301002528</v>
      </c>
      <c r="H137" s="79">
        <f t="shared" si="21"/>
        <v>0.46267290468093064</v>
      </c>
      <c r="I137" s="58">
        <v>5139057395</v>
      </c>
      <c r="J137" s="59">
        <v>3550703023</v>
      </c>
      <c r="K137" s="79">
        <f t="shared" si="22"/>
        <v>0.69092495959563027</v>
      </c>
      <c r="L137" s="58">
        <v>5139057395</v>
      </c>
      <c r="M137" s="59">
        <v>3540943683</v>
      </c>
      <c r="N137" s="79">
        <f t="shared" si="23"/>
        <v>0.68902590705547084</v>
      </c>
      <c r="O137" s="58"/>
      <c r="P137" s="59"/>
      <c r="Q137" s="79" t="e">
        <f t="shared" si="24"/>
        <v>#DIV/0!</v>
      </c>
      <c r="R137" s="58"/>
      <c r="S137" s="59"/>
      <c r="T137" s="79" t="e">
        <f t="shared" si="25"/>
        <v>#DIV/0!</v>
      </c>
      <c r="U137" s="42">
        <f t="shared" si="26"/>
        <v>20390453535</v>
      </c>
      <c r="V137" s="30">
        <f t="shared" si="27"/>
        <v>11846512490</v>
      </c>
      <c r="W137" s="123">
        <f t="shared" si="28"/>
        <v>0.58098327580922049</v>
      </c>
      <c r="X137" s="127">
        <f t="shared" si="29"/>
        <v>1.7212199414985803</v>
      </c>
    </row>
    <row r="138" spans="1:24" s="27" customFormat="1" x14ac:dyDescent="0.25">
      <c r="A138" s="28">
        <v>136</v>
      </c>
      <c r="B138" s="29" t="s">
        <v>11</v>
      </c>
      <c r="C138" s="58">
        <v>3100000</v>
      </c>
      <c r="D138" s="59">
        <v>3264</v>
      </c>
      <c r="E138" s="79">
        <f t="shared" si="20"/>
        <v>1.0529032258064517E-3</v>
      </c>
      <c r="F138" s="58">
        <v>3000000</v>
      </c>
      <c r="G138" s="59">
        <v>0</v>
      </c>
      <c r="H138" s="79">
        <f t="shared" si="21"/>
        <v>0</v>
      </c>
      <c r="I138" s="58">
        <v>3200000</v>
      </c>
      <c r="J138" s="59">
        <v>104534</v>
      </c>
      <c r="K138" s="79">
        <f t="shared" si="22"/>
        <v>3.2666874999999998E-2</v>
      </c>
      <c r="L138" s="58">
        <v>3100000</v>
      </c>
      <c r="M138" s="59">
        <v>2166</v>
      </c>
      <c r="N138" s="79">
        <f t="shared" si="23"/>
        <v>6.9870967741935482E-4</v>
      </c>
      <c r="O138" s="58"/>
      <c r="P138" s="59"/>
      <c r="Q138" s="79" t="e">
        <f t="shared" si="24"/>
        <v>#DIV/0!</v>
      </c>
      <c r="R138" s="58"/>
      <c r="S138" s="59"/>
      <c r="T138" s="79" t="e">
        <f t="shared" si="25"/>
        <v>#DIV/0!</v>
      </c>
      <c r="U138" s="42">
        <f t="shared" si="26"/>
        <v>12400000</v>
      </c>
      <c r="V138" s="30">
        <f t="shared" si="27"/>
        <v>109964</v>
      </c>
      <c r="W138" s="123">
        <f t="shared" si="28"/>
        <v>8.868064516129032E-3</v>
      </c>
      <c r="X138" s="127">
        <f t="shared" si="29"/>
        <v>112.76417736713833</v>
      </c>
    </row>
    <row r="139" spans="1:24" s="27" customFormat="1" x14ac:dyDescent="0.25">
      <c r="A139" s="28">
        <v>137</v>
      </c>
      <c r="B139" s="29" t="s">
        <v>12</v>
      </c>
      <c r="C139" s="58">
        <v>249164794</v>
      </c>
      <c r="D139" s="59">
        <v>112884070</v>
      </c>
      <c r="E139" s="79">
        <f t="shared" si="20"/>
        <v>0.45304983977792623</v>
      </c>
      <c r="F139" s="58">
        <v>241127220</v>
      </c>
      <c r="G139" s="59">
        <v>128380612</v>
      </c>
      <c r="H139" s="79">
        <f t="shared" si="21"/>
        <v>0.53241857970244921</v>
      </c>
      <c r="I139" s="58">
        <v>249164794</v>
      </c>
      <c r="J139" s="59">
        <v>168810348</v>
      </c>
      <c r="K139" s="79">
        <f t="shared" si="22"/>
        <v>0.67750481635057958</v>
      </c>
      <c r="L139" s="58">
        <v>249164794</v>
      </c>
      <c r="M139" s="59">
        <v>186383916</v>
      </c>
      <c r="N139" s="79">
        <f t="shared" si="23"/>
        <v>0.74803471633315899</v>
      </c>
      <c r="O139" s="58"/>
      <c r="P139" s="59"/>
      <c r="Q139" s="79" t="e">
        <f t="shared" si="24"/>
        <v>#DIV/0!</v>
      </c>
      <c r="R139" s="58"/>
      <c r="S139" s="59"/>
      <c r="T139" s="79" t="e">
        <f t="shared" si="25"/>
        <v>#DIV/0!</v>
      </c>
      <c r="U139" s="42">
        <f t="shared" si="26"/>
        <v>988621602</v>
      </c>
      <c r="V139" s="30">
        <f t="shared" si="27"/>
        <v>596458946</v>
      </c>
      <c r="W139" s="123">
        <f t="shared" si="28"/>
        <v>0.60332380436898447</v>
      </c>
      <c r="X139" s="127">
        <f t="shared" si="29"/>
        <v>1.6574847416237763</v>
      </c>
    </row>
    <row r="140" spans="1:24" s="27" customFormat="1" x14ac:dyDescent="0.25">
      <c r="A140" s="28">
        <v>138</v>
      </c>
      <c r="B140" s="29" t="s">
        <v>12</v>
      </c>
      <c r="C140" s="58">
        <v>4061331948</v>
      </c>
      <c r="D140" s="59">
        <v>2438952442</v>
      </c>
      <c r="E140" s="79">
        <f t="shared" si="20"/>
        <v>0.6005301889201794</v>
      </c>
      <c r="F140" s="58">
        <v>3830321240</v>
      </c>
      <c r="G140" s="59">
        <v>2518076613</v>
      </c>
      <c r="H140" s="79">
        <f t="shared" si="21"/>
        <v>0.65740611693446371</v>
      </c>
      <c r="I140" s="58">
        <v>4061331948</v>
      </c>
      <c r="J140" s="59">
        <v>2825932640</v>
      </c>
      <c r="K140" s="79">
        <f t="shared" si="22"/>
        <v>0.69581424916316637</v>
      </c>
      <c r="L140" s="58">
        <v>4061331948</v>
      </c>
      <c r="M140" s="59">
        <v>3086169973</v>
      </c>
      <c r="N140" s="79">
        <f t="shared" si="23"/>
        <v>0.75989109299962099</v>
      </c>
      <c r="O140" s="58"/>
      <c r="P140" s="59"/>
      <c r="Q140" s="79" t="e">
        <f t="shared" si="24"/>
        <v>#DIV/0!</v>
      </c>
      <c r="R140" s="58"/>
      <c r="S140" s="59"/>
      <c r="T140" s="79" t="e">
        <f t="shared" si="25"/>
        <v>#DIV/0!</v>
      </c>
      <c r="U140" s="42">
        <f t="shared" si="26"/>
        <v>16014317084</v>
      </c>
      <c r="V140" s="30">
        <f t="shared" si="27"/>
        <v>10869131668</v>
      </c>
      <c r="W140" s="123">
        <f t="shared" si="28"/>
        <v>0.67871340444853656</v>
      </c>
      <c r="X140" s="127">
        <f t="shared" si="29"/>
        <v>1.4733759396022434</v>
      </c>
    </row>
    <row r="141" spans="1:24" s="27" customFormat="1" x14ac:dyDescent="0.25">
      <c r="A141" s="28">
        <v>139</v>
      </c>
      <c r="B141" s="29" t="s">
        <v>12</v>
      </c>
      <c r="C141" s="58">
        <v>507497497</v>
      </c>
      <c r="D141" s="59">
        <v>63102583</v>
      </c>
      <c r="E141" s="79">
        <f t="shared" si="20"/>
        <v>0.12434067827530586</v>
      </c>
      <c r="F141" s="58">
        <v>491126610</v>
      </c>
      <c r="G141" s="59">
        <v>255054114</v>
      </c>
      <c r="H141" s="79">
        <f t="shared" si="21"/>
        <v>0.51932456683623807</v>
      </c>
      <c r="I141" s="58">
        <v>507497497</v>
      </c>
      <c r="J141" s="59">
        <v>379128912</v>
      </c>
      <c r="K141" s="79">
        <f t="shared" si="22"/>
        <v>0.74705572784332375</v>
      </c>
      <c r="L141" s="58">
        <v>507497497</v>
      </c>
      <c r="M141" s="59">
        <v>405840595</v>
      </c>
      <c r="N141" s="79">
        <f t="shared" si="23"/>
        <v>0.79968984556390832</v>
      </c>
      <c r="O141" s="58"/>
      <c r="P141" s="59"/>
      <c r="Q141" s="79" t="e">
        <f t="shared" si="24"/>
        <v>#DIV/0!</v>
      </c>
      <c r="R141" s="58"/>
      <c r="S141" s="59"/>
      <c r="T141" s="79" t="e">
        <f t="shared" si="25"/>
        <v>#DIV/0!</v>
      </c>
      <c r="U141" s="42">
        <f t="shared" si="26"/>
        <v>2013619101</v>
      </c>
      <c r="V141" s="30">
        <f t="shared" si="27"/>
        <v>1103126204</v>
      </c>
      <c r="W141" s="123">
        <f t="shared" si="28"/>
        <v>0.54783260818899038</v>
      </c>
      <c r="X141" s="127">
        <f t="shared" si="29"/>
        <v>1.82537509642913</v>
      </c>
    </row>
    <row r="142" spans="1:24" s="27" customFormat="1" x14ac:dyDescent="0.25">
      <c r="A142" s="28">
        <v>140</v>
      </c>
      <c r="B142" s="29" t="s">
        <v>12</v>
      </c>
      <c r="C142" s="58">
        <v>672041963</v>
      </c>
      <c r="D142" s="59">
        <v>235882165</v>
      </c>
      <c r="E142" s="79">
        <f t="shared" si="20"/>
        <v>0.35099320873806805</v>
      </c>
      <c r="F142" s="58">
        <v>650363190</v>
      </c>
      <c r="G142" s="59">
        <v>284619197</v>
      </c>
      <c r="H142" s="79">
        <f t="shared" si="21"/>
        <v>0.43763115959868515</v>
      </c>
      <c r="I142" s="58">
        <v>672041963</v>
      </c>
      <c r="J142" s="59">
        <v>355787967</v>
      </c>
      <c r="K142" s="79">
        <f t="shared" si="22"/>
        <v>0.52941332028101351</v>
      </c>
      <c r="L142" s="58">
        <v>672041963</v>
      </c>
      <c r="M142" s="59">
        <v>405057255</v>
      </c>
      <c r="N142" s="79">
        <f t="shared" si="23"/>
        <v>0.60272613512379736</v>
      </c>
      <c r="O142" s="58"/>
      <c r="P142" s="59"/>
      <c r="Q142" s="79" t="e">
        <f t="shared" si="24"/>
        <v>#DIV/0!</v>
      </c>
      <c r="R142" s="58"/>
      <c r="S142" s="59"/>
      <c r="T142" s="79" t="e">
        <f t="shared" si="25"/>
        <v>#DIV/0!</v>
      </c>
      <c r="U142" s="42">
        <f t="shared" si="26"/>
        <v>2666489079</v>
      </c>
      <c r="V142" s="30">
        <f t="shared" si="27"/>
        <v>1281346584</v>
      </c>
      <c r="W142" s="123">
        <f t="shared" si="28"/>
        <v>0.48053697053975447</v>
      </c>
      <c r="X142" s="127">
        <f t="shared" si="29"/>
        <v>2.0810053363360743</v>
      </c>
    </row>
    <row r="143" spans="1:24" s="27" customFormat="1" x14ac:dyDescent="0.25">
      <c r="A143" s="28">
        <v>141</v>
      </c>
      <c r="B143" s="29" t="s">
        <v>12</v>
      </c>
      <c r="C143" s="58">
        <v>614295380</v>
      </c>
      <c r="D143" s="59">
        <v>390834154</v>
      </c>
      <c r="E143" s="79">
        <f t="shared" si="20"/>
        <v>0.63623163501571511</v>
      </c>
      <c r="F143" s="58">
        <v>594479400</v>
      </c>
      <c r="G143" s="59">
        <v>387338848</v>
      </c>
      <c r="H143" s="79">
        <f t="shared" si="21"/>
        <v>0.65155974790716042</v>
      </c>
      <c r="I143" s="58">
        <v>614295380</v>
      </c>
      <c r="J143" s="59">
        <v>447925781</v>
      </c>
      <c r="K143" s="79">
        <f t="shared" si="22"/>
        <v>0.72917003054784491</v>
      </c>
      <c r="L143" s="58">
        <v>614295380</v>
      </c>
      <c r="M143" s="59">
        <v>465805100</v>
      </c>
      <c r="N143" s="79">
        <f t="shared" si="23"/>
        <v>0.75827544071713515</v>
      </c>
      <c r="O143" s="58"/>
      <c r="P143" s="59"/>
      <c r="Q143" s="79" t="e">
        <f t="shared" si="24"/>
        <v>#DIV/0!</v>
      </c>
      <c r="R143" s="58"/>
      <c r="S143" s="59"/>
      <c r="T143" s="79" t="e">
        <f t="shared" si="25"/>
        <v>#DIV/0!</v>
      </c>
      <c r="U143" s="42">
        <f t="shared" si="26"/>
        <v>2437365540</v>
      </c>
      <c r="V143" s="30">
        <f t="shared" si="27"/>
        <v>1691903883</v>
      </c>
      <c r="W143" s="123">
        <f t="shared" si="28"/>
        <v>0.69415270513753136</v>
      </c>
      <c r="X143" s="127">
        <f t="shared" si="29"/>
        <v>1.4406052048761684</v>
      </c>
    </row>
    <row r="144" spans="1:24" s="27" customFormat="1" x14ac:dyDescent="0.25">
      <c r="A144" s="28">
        <v>142</v>
      </c>
      <c r="B144" s="29" t="s">
        <v>12</v>
      </c>
      <c r="C144" s="58">
        <v>21241882</v>
      </c>
      <c r="D144" s="59">
        <v>7760732</v>
      </c>
      <c r="E144" s="79">
        <f t="shared" si="20"/>
        <v>0.36535049013077092</v>
      </c>
      <c r="F144" s="58">
        <v>20556660</v>
      </c>
      <c r="G144" s="59">
        <v>9517911</v>
      </c>
      <c r="H144" s="79">
        <f t="shared" si="21"/>
        <v>0.46300863077951382</v>
      </c>
      <c r="I144" s="58">
        <v>21241882</v>
      </c>
      <c r="J144" s="59">
        <v>13421513</v>
      </c>
      <c r="K144" s="79">
        <f t="shared" si="22"/>
        <v>0.63184199027186005</v>
      </c>
      <c r="L144" s="58">
        <v>21241882</v>
      </c>
      <c r="M144" s="59">
        <v>15390841</v>
      </c>
      <c r="N144" s="79">
        <f t="shared" si="23"/>
        <v>0.72455166637306434</v>
      </c>
      <c r="O144" s="58"/>
      <c r="P144" s="59"/>
      <c r="Q144" s="79" t="e">
        <f t="shared" si="24"/>
        <v>#DIV/0!</v>
      </c>
      <c r="R144" s="58"/>
      <c r="S144" s="59"/>
      <c r="T144" s="79" t="e">
        <f t="shared" si="25"/>
        <v>#DIV/0!</v>
      </c>
      <c r="U144" s="42">
        <f t="shared" si="26"/>
        <v>84282306</v>
      </c>
      <c r="V144" s="30">
        <f t="shared" si="27"/>
        <v>46090997</v>
      </c>
      <c r="W144" s="123">
        <f t="shared" si="28"/>
        <v>0.54686445100351189</v>
      </c>
      <c r="X144" s="127">
        <f t="shared" si="29"/>
        <v>1.8286067016515177</v>
      </c>
    </row>
    <row r="145" spans="1:24" s="27" customFormat="1" x14ac:dyDescent="0.25">
      <c r="A145" s="28">
        <v>143</v>
      </c>
      <c r="B145" s="29" t="s">
        <v>12</v>
      </c>
      <c r="C145" s="58">
        <v>905491741</v>
      </c>
      <c r="D145" s="59">
        <v>484210208</v>
      </c>
      <c r="E145" s="79">
        <f t="shared" si="20"/>
        <v>0.53474834288963435</v>
      </c>
      <c r="F145" s="58">
        <v>876282330</v>
      </c>
      <c r="G145" s="59">
        <v>364550447</v>
      </c>
      <c r="H145" s="79">
        <f t="shared" si="21"/>
        <v>0.41601939753823403</v>
      </c>
      <c r="I145" s="58">
        <v>905491741</v>
      </c>
      <c r="J145" s="59">
        <v>450515913</v>
      </c>
      <c r="K145" s="79">
        <f t="shared" si="22"/>
        <v>0.49753729669854602</v>
      </c>
      <c r="L145" s="58">
        <v>905491741</v>
      </c>
      <c r="M145" s="59">
        <v>569769840</v>
      </c>
      <c r="N145" s="79">
        <f t="shared" si="23"/>
        <v>0.62923803078619134</v>
      </c>
      <c r="O145" s="58"/>
      <c r="P145" s="59"/>
      <c r="Q145" s="79" t="e">
        <f t="shared" si="24"/>
        <v>#DIV/0!</v>
      </c>
      <c r="R145" s="58"/>
      <c r="S145" s="59"/>
      <c r="T145" s="79" t="e">
        <f t="shared" si="25"/>
        <v>#DIV/0!</v>
      </c>
      <c r="U145" s="42">
        <f t="shared" si="26"/>
        <v>3592757553</v>
      </c>
      <c r="V145" s="30">
        <f t="shared" si="27"/>
        <v>1869046408</v>
      </c>
      <c r="W145" s="123">
        <f t="shared" si="28"/>
        <v>0.52022614396546785</v>
      </c>
      <c r="X145" s="127">
        <f t="shared" si="29"/>
        <v>1.9222409553995408</v>
      </c>
    </row>
    <row r="146" spans="1:24" s="27" customFormat="1" x14ac:dyDescent="0.25">
      <c r="A146" s="28">
        <v>144</v>
      </c>
      <c r="B146" s="29" t="s">
        <v>12</v>
      </c>
      <c r="C146" s="58">
        <v>1239820789</v>
      </c>
      <c r="D146" s="59">
        <v>175685444</v>
      </c>
      <c r="E146" s="79">
        <f t="shared" si="20"/>
        <v>0.14170228920076611</v>
      </c>
      <c r="F146" s="58">
        <v>1199826570</v>
      </c>
      <c r="G146" s="59">
        <v>241889112</v>
      </c>
      <c r="H146" s="79">
        <f t="shared" si="21"/>
        <v>0.20160339673091254</v>
      </c>
      <c r="I146" s="58">
        <v>1239820789</v>
      </c>
      <c r="J146" s="59">
        <v>904939166</v>
      </c>
      <c r="K146" s="79">
        <f t="shared" si="22"/>
        <v>0.7298951380948332</v>
      </c>
      <c r="L146" s="58">
        <v>1239820789</v>
      </c>
      <c r="M146" s="59">
        <v>1030047084</v>
      </c>
      <c r="N146" s="79">
        <f t="shared" si="23"/>
        <v>0.83080320409113584</v>
      </c>
      <c r="O146" s="58"/>
      <c r="P146" s="59"/>
      <c r="Q146" s="79" t="e">
        <f t="shared" si="24"/>
        <v>#DIV/0!</v>
      </c>
      <c r="R146" s="58"/>
      <c r="S146" s="59"/>
      <c r="T146" s="79" t="e">
        <f t="shared" si="25"/>
        <v>#DIV/0!</v>
      </c>
      <c r="U146" s="42">
        <f t="shared" si="26"/>
        <v>4919288937</v>
      </c>
      <c r="V146" s="30">
        <f t="shared" si="27"/>
        <v>2352560806</v>
      </c>
      <c r="W146" s="123">
        <f t="shared" si="28"/>
        <v>0.47823188190988752</v>
      </c>
      <c r="X146" s="127">
        <f t="shared" si="29"/>
        <v>2.0910358297450951</v>
      </c>
    </row>
    <row r="147" spans="1:24" s="27" customFormat="1" x14ac:dyDescent="0.25">
      <c r="A147" s="28">
        <v>145</v>
      </c>
      <c r="B147" s="29" t="s">
        <v>12</v>
      </c>
      <c r="C147" s="58">
        <v>3095618212</v>
      </c>
      <c r="D147" s="59">
        <v>145785000</v>
      </c>
      <c r="E147" s="79">
        <f t="shared" si="20"/>
        <v>4.7093985761833344E-2</v>
      </c>
      <c r="F147" s="58">
        <v>2995759560</v>
      </c>
      <c r="G147" s="59">
        <v>910258918</v>
      </c>
      <c r="H147" s="79">
        <f t="shared" si="21"/>
        <v>0.30384912399311514</v>
      </c>
      <c r="I147" s="58">
        <v>3095618212</v>
      </c>
      <c r="J147" s="59">
        <v>1456536057</v>
      </c>
      <c r="K147" s="79">
        <f t="shared" si="22"/>
        <v>0.47051540508251799</v>
      </c>
      <c r="L147" s="58">
        <v>3095618212</v>
      </c>
      <c r="M147" s="59">
        <v>1985839333</v>
      </c>
      <c r="N147" s="79">
        <f t="shared" si="23"/>
        <v>0.64150008075995901</v>
      </c>
      <c r="O147" s="58"/>
      <c r="P147" s="59"/>
      <c r="Q147" s="79" t="e">
        <f t="shared" si="24"/>
        <v>#DIV/0!</v>
      </c>
      <c r="R147" s="58"/>
      <c r="S147" s="59"/>
      <c r="T147" s="79" t="e">
        <f t="shared" si="25"/>
        <v>#DIV/0!</v>
      </c>
      <c r="U147" s="42">
        <f t="shared" si="26"/>
        <v>12282614196</v>
      </c>
      <c r="V147" s="30">
        <f t="shared" si="27"/>
        <v>4498419308</v>
      </c>
      <c r="W147" s="123">
        <f t="shared" si="28"/>
        <v>0.36624282389859408</v>
      </c>
      <c r="X147" s="127">
        <f t="shared" si="29"/>
        <v>2.7304289251463438</v>
      </c>
    </row>
    <row r="148" spans="1:24" s="27" customFormat="1" x14ac:dyDescent="0.25">
      <c r="A148" s="28">
        <v>146</v>
      </c>
      <c r="B148" s="29" t="s">
        <v>12</v>
      </c>
      <c r="C148" s="58">
        <v>2853286159</v>
      </c>
      <c r="D148" s="59">
        <v>1978635696</v>
      </c>
      <c r="E148" s="79">
        <f t="shared" si="20"/>
        <v>0.69345855471203721</v>
      </c>
      <c r="F148" s="58">
        <v>2761244670</v>
      </c>
      <c r="G148" s="59">
        <v>1912102252</v>
      </c>
      <c r="H148" s="79">
        <f t="shared" si="21"/>
        <v>0.69247838584329435</v>
      </c>
      <c r="I148" s="58">
        <v>2887306159</v>
      </c>
      <c r="J148" s="59">
        <v>2184896390</v>
      </c>
      <c r="K148" s="79">
        <f t="shared" si="22"/>
        <v>0.75672487421864709</v>
      </c>
      <c r="L148" s="58">
        <v>2853286159</v>
      </c>
      <c r="M148" s="59">
        <v>2361656585</v>
      </c>
      <c r="N148" s="79">
        <f t="shared" si="23"/>
        <v>0.82769706695934664</v>
      </c>
      <c r="O148" s="58"/>
      <c r="P148" s="59"/>
      <c r="Q148" s="79" t="e">
        <f t="shared" si="24"/>
        <v>#DIV/0!</v>
      </c>
      <c r="R148" s="58"/>
      <c r="S148" s="59"/>
      <c r="T148" s="79" t="e">
        <f t="shared" si="25"/>
        <v>#DIV/0!</v>
      </c>
      <c r="U148" s="42">
        <f t="shared" si="26"/>
        <v>11355123147</v>
      </c>
      <c r="V148" s="30">
        <f t="shared" si="27"/>
        <v>8437290923</v>
      </c>
      <c r="W148" s="123">
        <f t="shared" si="28"/>
        <v>0.74303825804206403</v>
      </c>
      <c r="X148" s="127">
        <f t="shared" si="29"/>
        <v>1.3458257218612681</v>
      </c>
    </row>
    <row r="149" spans="1:24" s="27" customFormat="1" x14ac:dyDescent="0.25">
      <c r="A149" s="28">
        <v>147</v>
      </c>
      <c r="B149" s="29" t="s">
        <v>12</v>
      </c>
      <c r="C149" s="58">
        <v>126359813</v>
      </c>
      <c r="D149" s="59">
        <v>6190265</v>
      </c>
      <c r="E149" s="79">
        <f t="shared" si="20"/>
        <v>4.8989190890936188E-2</v>
      </c>
      <c r="F149" s="58">
        <v>122283690</v>
      </c>
      <c r="G149" s="59">
        <v>13507115</v>
      </c>
      <c r="H149" s="79">
        <f t="shared" si="21"/>
        <v>0.11045720815261627</v>
      </c>
      <c r="I149" s="58">
        <v>126359813</v>
      </c>
      <c r="J149" s="59">
        <v>40792490</v>
      </c>
      <c r="K149" s="79">
        <f t="shared" si="22"/>
        <v>0.32282803394145576</v>
      </c>
      <c r="L149" s="58">
        <v>127770940</v>
      </c>
      <c r="M149" s="59">
        <v>46632043</v>
      </c>
      <c r="N149" s="79">
        <f t="shared" si="23"/>
        <v>0.36496595391722092</v>
      </c>
      <c r="O149" s="58"/>
      <c r="P149" s="59"/>
      <c r="Q149" s="79" t="e">
        <f t="shared" si="24"/>
        <v>#DIV/0!</v>
      </c>
      <c r="R149" s="58"/>
      <c r="S149" s="59"/>
      <c r="T149" s="79" t="e">
        <f t="shared" si="25"/>
        <v>#DIV/0!</v>
      </c>
      <c r="U149" s="42">
        <f t="shared" si="26"/>
        <v>502774256</v>
      </c>
      <c r="V149" s="30">
        <f t="shared" si="27"/>
        <v>107121913</v>
      </c>
      <c r="W149" s="123">
        <f t="shared" si="28"/>
        <v>0.21306165087338919</v>
      </c>
      <c r="X149" s="127">
        <f t="shared" si="29"/>
        <v>4.693477197331231</v>
      </c>
    </row>
    <row r="150" spans="1:24" s="27" customFormat="1" x14ac:dyDescent="0.25">
      <c r="A150" s="28">
        <v>148</v>
      </c>
      <c r="B150" s="29" t="s">
        <v>13</v>
      </c>
      <c r="C150" s="58">
        <v>670819788</v>
      </c>
      <c r="D150" s="59">
        <v>65724211</v>
      </c>
      <c r="E150" s="79">
        <f t="shared" si="20"/>
        <v>9.7975957441493955E-2</v>
      </c>
      <c r="F150" s="58">
        <v>649180440</v>
      </c>
      <c r="G150" s="59">
        <v>216219350</v>
      </c>
      <c r="H150" s="79">
        <f t="shared" si="21"/>
        <v>0.33306510282410851</v>
      </c>
      <c r="I150" s="58">
        <v>670819788</v>
      </c>
      <c r="J150" s="59">
        <v>344631271</v>
      </c>
      <c r="K150" s="79">
        <f t="shared" si="22"/>
        <v>0.51374642961486405</v>
      </c>
      <c r="L150" s="58">
        <v>670819788</v>
      </c>
      <c r="M150" s="59">
        <v>415246336</v>
      </c>
      <c r="N150" s="79">
        <f t="shared" si="23"/>
        <v>0.61901324830924631</v>
      </c>
      <c r="O150" s="58"/>
      <c r="P150" s="59"/>
      <c r="Q150" s="79" t="e">
        <f t="shared" si="24"/>
        <v>#DIV/0!</v>
      </c>
      <c r="R150" s="58"/>
      <c r="S150" s="59"/>
      <c r="T150" s="79" t="e">
        <f t="shared" si="25"/>
        <v>#DIV/0!</v>
      </c>
      <c r="U150" s="42">
        <f t="shared" si="26"/>
        <v>2661639804</v>
      </c>
      <c r="V150" s="30">
        <f t="shared" si="27"/>
        <v>1041821168</v>
      </c>
      <c r="W150" s="123">
        <f t="shared" si="28"/>
        <v>0.39142079496794302</v>
      </c>
      <c r="X150" s="127">
        <f t="shared" si="29"/>
        <v>2.5547952813337345</v>
      </c>
    </row>
    <row r="151" spans="1:24" s="27" customFormat="1" x14ac:dyDescent="0.25">
      <c r="A151" s="28">
        <v>149</v>
      </c>
      <c r="B151" s="29" t="s">
        <v>13</v>
      </c>
      <c r="C151" s="58">
        <v>254248050</v>
      </c>
      <c r="D151" s="59">
        <v>46883883</v>
      </c>
      <c r="E151" s="79">
        <f t="shared" si="20"/>
        <v>0.18440213405766534</v>
      </c>
      <c r="F151" s="58">
        <v>246046500</v>
      </c>
      <c r="G151" s="59">
        <v>57120224</v>
      </c>
      <c r="H151" s="79">
        <f t="shared" si="21"/>
        <v>0.23215215010170842</v>
      </c>
      <c r="I151" s="58">
        <v>254248050</v>
      </c>
      <c r="J151" s="59">
        <v>68835758</v>
      </c>
      <c r="K151" s="79">
        <f t="shared" si="22"/>
        <v>0.27074252093575546</v>
      </c>
      <c r="L151" s="58">
        <v>254248050</v>
      </c>
      <c r="M151" s="59">
        <v>78124669</v>
      </c>
      <c r="N151" s="79">
        <f t="shared" si="23"/>
        <v>0.30727735768278264</v>
      </c>
      <c r="O151" s="58"/>
      <c r="P151" s="59"/>
      <c r="Q151" s="79" t="e">
        <f t="shared" si="24"/>
        <v>#DIV/0!</v>
      </c>
      <c r="R151" s="58"/>
      <c r="S151" s="59"/>
      <c r="T151" s="79" t="e">
        <f t="shared" si="25"/>
        <v>#DIV/0!</v>
      </c>
      <c r="U151" s="42">
        <f t="shared" si="26"/>
        <v>1008790650</v>
      </c>
      <c r="V151" s="30">
        <f t="shared" si="27"/>
        <v>250964534</v>
      </c>
      <c r="W151" s="123">
        <f t="shared" si="28"/>
        <v>0.24877761704076065</v>
      </c>
      <c r="X151" s="127">
        <f t="shared" si="29"/>
        <v>4.019654227318032</v>
      </c>
    </row>
    <row r="152" spans="1:24" s="27" customFormat="1" x14ac:dyDescent="0.25">
      <c r="A152" s="28">
        <v>150</v>
      </c>
      <c r="B152" s="29" t="s">
        <v>13</v>
      </c>
      <c r="C152" s="58">
        <v>463697411</v>
      </c>
      <c r="D152" s="59">
        <v>149335077</v>
      </c>
      <c r="E152" s="79">
        <f t="shared" si="20"/>
        <v>0.3220528591650903</v>
      </c>
      <c r="F152" s="58">
        <v>448739430</v>
      </c>
      <c r="G152" s="59">
        <v>182963143</v>
      </c>
      <c r="H152" s="79">
        <f t="shared" si="21"/>
        <v>0.40772691403561306</v>
      </c>
      <c r="I152" s="58">
        <v>463697411</v>
      </c>
      <c r="J152" s="59">
        <v>238598261</v>
      </c>
      <c r="K152" s="79">
        <f t="shared" si="22"/>
        <v>0.51455594821080419</v>
      </c>
      <c r="L152" s="58">
        <v>463697411</v>
      </c>
      <c r="M152" s="59">
        <v>282275884</v>
      </c>
      <c r="N152" s="79">
        <f t="shared" si="23"/>
        <v>0.608750183425113</v>
      </c>
      <c r="O152" s="58"/>
      <c r="P152" s="59"/>
      <c r="Q152" s="79" t="e">
        <f t="shared" si="24"/>
        <v>#DIV/0!</v>
      </c>
      <c r="R152" s="58"/>
      <c r="S152" s="59"/>
      <c r="T152" s="79" t="e">
        <f t="shared" si="25"/>
        <v>#DIV/0!</v>
      </c>
      <c r="U152" s="42">
        <f t="shared" si="26"/>
        <v>1839831663</v>
      </c>
      <c r="V152" s="30">
        <f t="shared" si="27"/>
        <v>853172365</v>
      </c>
      <c r="W152" s="123">
        <f t="shared" si="28"/>
        <v>0.46372305801544411</v>
      </c>
      <c r="X152" s="127">
        <f t="shared" si="29"/>
        <v>2.1564595133129987</v>
      </c>
    </row>
    <row r="153" spans="1:24" s="27" customFormat="1" x14ac:dyDescent="0.25">
      <c r="A153" s="28">
        <v>151</v>
      </c>
      <c r="B153" s="29" t="s">
        <v>13</v>
      </c>
      <c r="C153" s="58">
        <v>653534746</v>
      </c>
      <c r="D153" s="59">
        <v>206032975</v>
      </c>
      <c r="E153" s="79">
        <f t="shared" si="20"/>
        <v>0.3152594047386732</v>
      </c>
      <c r="F153" s="58">
        <v>632452980</v>
      </c>
      <c r="G153" s="59">
        <v>238630446</v>
      </c>
      <c r="H153" s="79">
        <f t="shared" si="21"/>
        <v>0.37730938669938752</v>
      </c>
      <c r="I153" s="58">
        <v>653534746</v>
      </c>
      <c r="J153" s="59">
        <v>334917328</v>
      </c>
      <c r="K153" s="79">
        <f t="shared" si="22"/>
        <v>0.51247057643052996</v>
      </c>
      <c r="L153" s="58">
        <v>653534746</v>
      </c>
      <c r="M153" s="59">
        <v>419767965</v>
      </c>
      <c r="N153" s="79">
        <f t="shared" si="23"/>
        <v>0.64230397476066259</v>
      </c>
      <c r="O153" s="58"/>
      <c r="P153" s="59"/>
      <c r="Q153" s="79" t="e">
        <f t="shared" si="24"/>
        <v>#DIV/0!</v>
      </c>
      <c r="R153" s="58"/>
      <c r="S153" s="59"/>
      <c r="T153" s="79" t="e">
        <f t="shared" si="25"/>
        <v>#DIV/0!</v>
      </c>
      <c r="U153" s="42">
        <f t="shared" si="26"/>
        <v>2593057218</v>
      </c>
      <c r="V153" s="30">
        <f t="shared" si="27"/>
        <v>1199348714</v>
      </c>
      <c r="W153" s="123">
        <f t="shared" si="28"/>
        <v>0.46252304255941029</v>
      </c>
      <c r="X153" s="127">
        <f t="shared" si="29"/>
        <v>2.1620544448259609</v>
      </c>
    </row>
    <row r="154" spans="1:24" s="27" customFormat="1" x14ac:dyDescent="0.25">
      <c r="A154" s="28">
        <v>152</v>
      </c>
      <c r="B154" s="29" t="s">
        <v>13</v>
      </c>
      <c r="C154" s="58">
        <v>1743767174</v>
      </c>
      <c r="D154" s="59">
        <v>632413018</v>
      </c>
      <c r="E154" s="79">
        <f t="shared" si="20"/>
        <v>0.36267056028432842</v>
      </c>
      <c r="F154" s="58">
        <v>1687516620</v>
      </c>
      <c r="G154" s="59">
        <v>797752744</v>
      </c>
      <c r="H154" s="79">
        <f t="shared" si="21"/>
        <v>0.47273771087362682</v>
      </c>
      <c r="I154" s="58">
        <v>1743767174</v>
      </c>
      <c r="J154" s="59">
        <v>983244150</v>
      </c>
      <c r="K154" s="79">
        <f t="shared" si="22"/>
        <v>0.56386205948845325</v>
      </c>
      <c r="L154" s="58">
        <v>1743767174</v>
      </c>
      <c r="M154" s="59">
        <v>1117107199</v>
      </c>
      <c r="N154" s="79">
        <f t="shared" si="23"/>
        <v>0.64062864335121383</v>
      </c>
      <c r="O154" s="58"/>
      <c r="P154" s="59"/>
      <c r="Q154" s="79" t="e">
        <f t="shared" si="24"/>
        <v>#DIV/0!</v>
      </c>
      <c r="R154" s="58"/>
      <c r="S154" s="59"/>
      <c r="T154" s="79" t="e">
        <f t="shared" si="25"/>
        <v>#DIV/0!</v>
      </c>
      <c r="U154" s="42">
        <f t="shared" si="26"/>
        <v>6918818142</v>
      </c>
      <c r="V154" s="30">
        <f t="shared" si="27"/>
        <v>3530517111</v>
      </c>
      <c r="W154" s="123">
        <f t="shared" si="28"/>
        <v>0.51027748360205416</v>
      </c>
      <c r="X154" s="127">
        <f t="shared" si="29"/>
        <v>1.9597180595565169</v>
      </c>
    </row>
    <row r="155" spans="1:24" s="27" customFormat="1" x14ac:dyDescent="0.25">
      <c r="A155" s="28">
        <v>153</v>
      </c>
      <c r="B155" s="29" t="s">
        <v>13</v>
      </c>
      <c r="C155" s="58">
        <v>639357485</v>
      </c>
      <c r="D155" s="59">
        <v>458060639</v>
      </c>
      <c r="E155" s="79">
        <f t="shared" si="20"/>
        <v>0.71643900282171558</v>
      </c>
      <c r="F155" s="58">
        <v>618733050</v>
      </c>
      <c r="G155" s="59">
        <v>404399002</v>
      </c>
      <c r="H155" s="79">
        <f t="shared" si="21"/>
        <v>0.65359204910744628</v>
      </c>
      <c r="I155" s="58">
        <v>639357485</v>
      </c>
      <c r="J155" s="59">
        <v>374513195</v>
      </c>
      <c r="K155" s="79">
        <f t="shared" si="22"/>
        <v>0.5857649339946337</v>
      </c>
      <c r="L155" s="58">
        <v>639357485</v>
      </c>
      <c r="M155" s="59">
        <v>426192029</v>
      </c>
      <c r="N155" s="79">
        <f t="shared" si="23"/>
        <v>0.66659425907870618</v>
      </c>
      <c r="O155" s="58"/>
      <c r="P155" s="59"/>
      <c r="Q155" s="79" t="e">
        <f t="shared" si="24"/>
        <v>#DIV/0!</v>
      </c>
      <c r="R155" s="58"/>
      <c r="S155" s="59"/>
      <c r="T155" s="79" t="e">
        <f t="shared" si="25"/>
        <v>#DIV/0!</v>
      </c>
      <c r="U155" s="42">
        <f t="shared" si="26"/>
        <v>2536805505</v>
      </c>
      <c r="V155" s="30">
        <f t="shared" si="27"/>
        <v>1663164865</v>
      </c>
      <c r="W155" s="123">
        <f t="shared" si="28"/>
        <v>0.65561386622739926</v>
      </c>
      <c r="X155" s="127">
        <f t="shared" si="29"/>
        <v>1.525288056755576</v>
      </c>
    </row>
    <row r="156" spans="1:24" s="27" customFormat="1" x14ac:dyDescent="0.25">
      <c r="A156" s="28">
        <v>154</v>
      </c>
      <c r="B156" s="29" t="s">
        <v>13</v>
      </c>
      <c r="C156" s="58">
        <v>119486400</v>
      </c>
      <c r="D156" s="59">
        <v>41980619</v>
      </c>
      <c r="E156" s="79">
        <f t="shared" si="20"/>
        <v>0.351342236438624</v>
      </c>
      <c r="F156" s="58">
        <v>115632000</v>
      </c>
      <c r="G156" s="59">
        <v>55363545</v>
      </c>
      <c r="H156" s="79">
        <f t="shared" si="21"/>
        <v>0.47879086239103363</v>
      </c>
      <c r="I156" s="58">
        <v>119486400</v>
      </c>
      <c r="J156" s="59">
        <v>70087278</v>
      </c>
      <c r="K156" s="79">
        <f t="shared" si="22"/>
        <v>0.58657117462740527</v>
      </c>
      <c r="L156" s="58">
        <v>119486400</v>
      </c>
      <c r="M156" s="59">
        <v>81806678</v>
      </c>
      <c r="N156" s="79">
        <f t="shared" si="23"/>
        <v>0.68465262992273601</v>
      </c>
      <c r="O156" s="58"/>
      <c r="P156" s="59"/>
      <c r="Q156" s="79" t="e">
        <f t="shared" si="24"/>
        <v>#DIV/0!</v>
      </c>
      <c r="R156" s="58"/>
      <c r="S156" s="59"/>
      <c r="T156" s="79" t="e">
        <f t="shared" si="25"/>
        <v>#DIV/0!</v>
      </c>
      <c r="U156" s="42">
        <f t="shared" si="26"/>
        <v>474091200</v>
      </c>
      <c r="V156" s="30">
        <f t="shared" si="27"/>
        <v>249238120</v>
      </c>
      <c r="W156" s="123">
        <f t="shared" si="28"/>
        <v>0.52571766782424989</v>
      </c>
      <c r="X156" s="127">
        <f t="shared" si="29"/>
        <v>1.9021616757500819</v>
      </c>
    </row>
    <row r="157" spans="1:24" s="27" customFormat="1" x14ac:dyDescent="0.25">
      <c r="A157" s="28">
        <v>155</v>
      </c>
      <c r="B157" s="29" t="s">
        <v>13</v>
      </c>
      <c r="C157" s="58">
        <v>2075660211</v>
      </c>
      <c r="D157" s="59">
        <v>431027361</v>
      </c>
      <c r="E157" s="79">
        <f t="shared" si="20"/>
        <v>0.20765795803945292</v>
      </c>
      <c r="F157" s="58">
        <v>2008703430</v>
      </c>
      <c r="G157" s="59">
        <v>529581887</v>
      </c>
      <c r="H157" s="79">
        <f t="shared" si="21"/>
        <v>0.26364364151058378</v>
      </c>
      <c r="I157" s="58">
        <v>2075660211</v>
      </c>
      <c r="J157" s="59">
        <v>657324503</v>
      </c>
      <c r="K157" s="79">
        <f t="shared" si="22"/>
        <v>0.31668213299869435</v>
      </c>
      <c r="L157" s="58">
        <v>1326080211</v>
      </c>
      <c r="M157" s="59">
        <v>771630891</v>
      </c>
      <c r="N157" s="79">
        <f t="shared" si="23"/>
        <v>0.58188854987747041</v>
      </c>
      <c r="O157" s="58"/>
      <c r="P157" s="59"/>
      <c r="Q157" s="79" t="e">
        <f t="shared" si="24"/>
        <v>#DIV/0!</v>
      </c>
      <c r="R157" s="58"/>
      <c r="S157" s="59"/>
      <c r="T157" s="79" t="e">
        <f t="shared" si="25"/>
        <v>#DIV/0!</v>
      </c>
      <c r="U157" s="42">
        <f t="shared" si="26"/>
        <v>7486104063</v>
      </c>
      <c r="V157" s="30">
        <f t="shared" si="27"/>
        <v>2389564642</v>
      </c>
      <c r="W157" s="123">
        <f t="shared" si="28"/>
        <v>0.31920003006776265</v>
      </c>
      <c r="X157" s="127">
        <f t="shared" si="29"/>
        <v>3.1328317850963581</v>
      </c>
    </row>
    <row r="158" spans="1:24" s="27" customFormat="1" x14ac:dyDescent="0.25">
      <c r="A158" s="28">
        <v>156</v>
      </c>
      <c r="B158" s="29" t="s">
        <v>13</v>
      </c>
      <c r="C158" s="58">
        <v>3976132664</v>
      </c>
      <c r="D158" s="59">
        <v>1840957529</v>
      </c>
      <c r="E158" s="79">
        <f t="shared" si="20"/>
        <v>0.46300203855572358</v>
      </c>
      <c r="F158" s="58">
        <v>3877870320</v>
      </c>
      <c r="G158" s="59">
        <v>2164648111</v>
      </c>
      <c r="H158" s="79">
        <f t="shared" si="21"/>
        <v>0.55820538913740669</v>
      </c>
      <c r="I158" s="58">
        <v>3976132664</v>
      </c>
      <c r="J158" s="59">
        <v>2781763887</v>
      </c>
      <c r="K158" s="79">
        <f t="shared" si="22"/>
        <v>0.69961546107003836</v>
      </c>
      <c r="L158" s="58">
        <v>4725712664</v>
      </c>
      <c r="M158" s="59">
        <v>3264235471</v>
      </c>
      <c r="N158" s="79">
        <f t="shared" si="23"/>
        <v>0.69073930284983576</v>
      </c>
      <c r="O158" s="58"/>
      <c r="P158" s="59"/>
      <c r="Q158" s="79" t="e">
        <f t="shared" si="24"/>
        <v>#DIV/0!</v>
      </c>
      <c r="R158" s="58"/>
      <c r="S158" s="59"/>
      <c r="T158" s="79" t="e">
        <f t="shared" si="25"/>
        <v>#DIV/0!</v>
      </c>
      <c r="U158" s="42">
        <f t="shared" si="26"/>
        <v>16555848312</v>
      </c>
      <c r="V158" s="30">
        <f t="shared" si="27"/>
        <v>10051604998</v>
      </c>
      <c r="W158" s="123">
        <f t="shared" si="28"/>
        <v>0.60713318995042986</v>
      </c>
      <c r="X158" s="127">
        <f t="shared" si="29"/>
        <v>1.6470850491333642</v>
      </c>
    </row>
    <row r="159" spans="1:24" s="27" customFormat="1" x14ac:dyDescent="0.25">
      <c r="A159" s="28">
        <v>157</v>
      </c>
      <c r="B159" s="29" t="s">
        <v>13</v>
      </c>
      <c r="C159" s="58">
        <v>52215935</v>
      </c>
      <c r="D159" s="59">
        <v>18470168</v>
      </c>
      <c r="E159" s="79">
        <f t="shared" si="20"/>
        <v>0.35372665451648044</v>
      </c>
      <c r="F159" s="58">
        <v>50531550</v>
      </c>
      <c r="G159" s="59">
        <v>18563566</v>
      </c>
      <c r="H159" s="79">
        <f t="shared" si="21"/>
        <v>0.36736585361026924</v>
      </c>
      <c r="I159" s="58">
        <v>52215935</v>
      </c>
      <c r="J159" s="59">
        <v>23044937</v>
      </c>
      <c r="K159" s="79">
        <f t="shared" si="22"/>
        <v>0.44133916207763013</v>
      </c>
      <c r="L159" s="58">
        <v>52215935</v>
      </c>
      <c r="M159" s="59">
        <v>27106129</v>
      </c>
      <c r="N159" s="79">
        <f t="shared" si="23"/>
        <v>0.51911603229933545</v>
      </c>
      <c r="O159" s="58"/>
      <c r="P159" s="59"/>
      <c r="Q159" s="79" t="e">
        <f t="shared" si="24"/>
        <v>#DIV/0!</v>
      </c>
      <c r="R159" s="58"/>
      <c r="S159" s="59"/>
      <c r="T159" s="79" t="e">
        <f t="shared" si="25"/>
        <v>#DIV/0!</v>
      </c>
      <c r="U159" s="42">
        <f t="shared" si="26"/>
        <v>207179355</v>
      </c>
      <c r="V159" s="30">
        <f t="shared" si="27"/>
        <v>87184800</v>
      </c>
      <c r="W159" s="123">
        <f t="shared" si="28"/>
        <v>0.42081799125207237</v>
      </c>
      <c r="X159" s="127">
        <f t="shared" si="29"/>
        <v>2.3763242560629836</v>
      </c>
    </row>
    <row r="160" spans="1:24" s="27" customFormat="1" x14ac:dyDescent="0.25">
      <c r="A160" s="28">
        <v>158</v>
      </c>
      <c r="B160" s="29" t="s">
        <v>13</v>
      </c>
      <c r="C160" s="58">
        <v>95120152</v>
      </c>
      <c r="D160" s="59">
        <v>32089196</v>
      </c>
      <c r="E160" s="79">
        <f t="shared" si="20"/>
        <v>0.33735433896278888</v>
      </c>
      <c r="F160" s="58">
        <v>92051760</v>
      </c>
      <c r="G160" s="59">
        <v>39306488</v>
      </c>
      <c r="H160" s="79">
        <f t="shared" si="21"/>
        <v>0.42700419850744842</v>
      </c>
      <c r="I160" s="58">
        <v>95120152</v>
      </c>
      <c r="J160" s="59">
        <v>49321934</v>
      </c>
      <c r="K160" s="79">
        <f t="shared" si="22"/>
        <v>0.5185224472727924</v>
      </c>
      <c r="L160" s="58">
        <v>95120152</v>
      </c>
      <c r="M160" s="59">
        <v>57372373</v>
      </c>
      <c r="N160" s="79">
        <f t="shared" si="23"/>
        <v>0.6031568683784273</v>
      </c>
      <c r="O160" s="58"/>
      <c r="P160" s="59"/>
      <c r="Q160" s="79" t="e">
        <f t="shared" si="24"/>
        <v>#DIV/0!</v>
      </c>
      <c r="R160" s="58"/>
      <c r="S160" s="59"/>
      <c r="T160" s="79" t="e">
        <f t="shared" si="25"/>
        <v>#DIV/0!</v>
      </c>
      <c r="U160" s="42">
        <f t="shared" si="26"/>
        <v>377412216</v>
      </c>
      <c r="V160" s="30">
        <f t="shared" si="27"/>
        <v>178089991</v>
      </c>
      <c r="W160" s="123">
        <f t="shared" si="28"/>
        <v>0.47187129470128225</v>
      </c>
      <c r="X160" s="127">
        <f t="shared" si="29"/>
        <v>2.119221938755671</v>
      </c>
    </row>
    <row r="161" spans="1:24" s="27" customFormat="1" x14ac:dyDescent="0.25">
      <c r="A161" s="28">
        <v>159</v>
      </c>
      <c r="B161" s="29" t="s">
        <v>13</v>
      </c>
      <c r="C161" s="58">
        <v>4814889</v>
      </c>
      <c r="D161" s="59">
        <v>1512939</v>
      </c>
      <c r="E161" s="79">
        <f t="shared" si="20"/>
        <v>0.31422095088796442</v>
      </c>
      <c r="F161" s="58">
        <v>4659570</v>
      </c>
      <c r="G161" s="59">
        <v>2022592</v>
      </c>
      <c r="H161" s="79">
        <f t="shared" si="21"/>
        <v>0.43407267194183152</v>
      </c>
      <c r="I161" s="58">
        <v>4814889</v>
      </c>
      <c r="J161" s="59">
        <v>2789381</v>
      </c>
      <c r="K161" s="79">
        <f t="shared" si="22"/>
        <v>0.57932405087635452</v>
      </c>
      <c r="L161" s="58">
        <v>4814889</v>
      </c>
      <c r="M161" s="59">
        <v>3336394</v>
      </c>
      <c r="N161" s="79">
        <f t="shared" si="23"/>
        <v>0.6929326927370496</v>
      </c>
      <c r="O161" s="58"/>
      <c r="P161" s="59"/>
      <c r="Q161" s="79" t="e">
        <f t="shared" si="24"/>
        <v>#DIV/0!</v>
      </c>
      <c r="R161" s="58"/>
      <c r="S161" s="59"/>
      <c r="T161" s="79" t="e">
        <f t="shared" si="25"/>
        <v>#DIV/0!</v>
      </c>
      <c r="U161" s="42">
        <f t="shared" si="26"/>
        <v>19104237</v>
      </c>
      <c r="V161" s="30">
        <f t="shared" si="27"/>
        <v>9661306</v>
      </c>
      <c r="W161" s="123">
        <f t="shared" si="28"/>
        <v>0.5057153551853445</v>
      </c>
      <c r="X161" s="127">
        <f t="shared" si="29"/>
        <v>1.9773969481972726</v>
      </c>
    </row>
    <row r="162" spans="1:24" s="27" customFormat="1" x14ac:dyDescent="0.25">
      <c r="A162" s="28">
        <v>160</v>
      </c>
      <c r="B162" s="29" t="s">
        <v>13</v>
      </c>
      <c r="C162" s="58">
        <v>4814889</v>
      </c>
      <c r="D162" s="59">
        <v>1512939</v>
      </c>
      <c r="E162" s="79">
        <f t="shared" si="20"/>
        <v>0.31422095088796442</v>
      </c>
      <c r="F162" s="58">
        <v>4659570</v>
      </c>
      <c r="G162" s="59">
        <v>2022592</v>
      </c>
      <c r="H162" s="79">
        <f t="shared" si="21"/>
        <v>0.43407267194183152</v>
      </c>
      <c r="I162" s="58">
        <v>4814889</v>
      </c>
      <c r="J162" s="59">
        <v>2789381</v>
      </c>
      <c r="K162" s="79">
        <f t="shared" si="22"/>
        <v>0.57932405087635452</v>
      </c>
      <c r="L162" s="58">
        <v>0</v>
      </c>
      <c r="M162" s="59">
        <v>0</v>
      </c>
      <c r="N162" s="79" t="e">
        <f t="shared" si="23"/>
        <v>#DIV/0!</v>
      </c>
      <c r="O162" s="58"/>
      <c r="P162" s="59"/>
      <c r="Q162" s="79" t="e">
        <f t="shared" si="24"/>
        <v>#DIV/0!</v>
      </c>
      <c r="R162" s="58"/>
      <c r="S162" s="59"/>
      <c r="T162" s="79" t="e">
        <f t="shared" si="25"/>
        <v>#DIV/0!</v>
      </c>
      <c r="U162" s="42">
        <f t="shared" si="26"/>
        <v>14289348</v>
      </c>
      <c r="V162" s="30">
        <f t="shared" si="27"/>
        <v>6324912</v>
      </c>
      <c r="W162" s="123">
        <f t="shared" si="28"/>
        <v>0.44263125231466122</v>
      </c>
      <c r="X162" s="127">
        <f t="shared" si="29"/>
        <v>2.2592168871282321</v>
      </c>
    </row>
    <row r="163" spans="1:24" s="27" customFormat="1" x14ac:dyDescent="0.25">
      <c r="A163" s="28">
        <v>161</v>
      </c>
      <c r="B163" s="29" t="s">
        <v>13</v>
      </c>
      <c r="C163" s="58">
        <v>214532400</v>
      </c>
      <c r="D163" s="59">
        <v>81390819</v>
      </c>
      <c r="E163" s="79">
        <f t="shared" si="20"/>
        <v>0.37938707160317042</v>
      </c>
      <c r="F163" s="58">
        <v>207612000</v>
      </c>
      <c r="G163" s="59">
        <v>93506237</v>
      </c>
      <c r="H163" s="79">
        <f t="shared" si="21"/>
        <v>0.45038936573993799</v>
      </c>
      <c r="I163" s="58">
        <v>214532400</v>
      </c>
      <c r="J163" s="59">
        <v>121062482</v>
      </c>
      <c r="K163" s="79">
        <f t="shared" si="22"/>
        <v>0.56430861725315151</v>
      </c>
      <c r="L163" s="58">
        <v>214532400</v>
      </c>
      <c r="M163" s="59">
        <v>141961167</v>
      </c>
      <c r="N163" s="79">
        <f t="shared" si="23"/>
        <v>0.66172366971142815</v>
      </c>
      <c r="O163" s="58"/>
      <c r="P163" s="59"/>
      <c r="Q163" s="79" t="e">
        <f t="shared" si="24"/>
        <v>#DIV/0!</v>
      </c>
      <c r="R163" s="58"/>
      <c r="S163" s="59"/>
      <c r="T163" s="79" t="e">
        <f t="shared" si="25"/>
        <v>#DIV/0!</v>
      </c>
      <c r="U163" s="42">
        <f t="shared" si="26"/>
        <v>851209200</v>
      </c>
      <c r="V163" s="30">
        <f t="shared" si="27"/>
        <v>437920705</v>
      </c>
      <c r="W163" s="123">
        <f t="shared" si="28"/>
        <v>0.51446895193332032</v>
      </c>
      <c r="X163" s="127">
        <f t="shared" si="29"/>
        <v>1.943751894535336</v>
      </c>
    </row>
    <row r="164" spans="1:24" s="27" customFormat="1" x14ac:dyDescent="0.25">
      <c r="A164" s="28">
        <v>162</v>
      </c>
      <c r="B164" s="29" t="s">
        <v>13</v>
      </c>
      <c r="C164" s="58">
        <v>9985472</v>
      </c>
      <c r="D164" s="59">
        <v>2445326</v>
      </c>
      <c r="E164" s="79">
        <f t="shared" si="20"/>
        <v>0.24488837382949949</v>
      </c>
      <c r="F164" s="58">
        <v>9663360</v>
      </c>
      <c r="G164" s="59">
        <v>2951829</v>
      </c>
      <c r="H164" s="79">
        <f t="shared" si="21"/>
        <v>0.3054661111663024</v>
      </c>
      <c r="I164" s="58">
        <v>9985472</v>
      </c>
      <c r="J164" s="59">
        <v>3946772</v>
      </c>
      <c r="K164" s="79">
        <f t="shared" si="22"/>
        <v>0.3952514212648135</v>
      </c>
      <c r="L164" s="58">
        <v>9985472</v>
      </c>
      <c r="M164" s="59">
        <v>4724259</v>
      </c>
      <c r="N164" s="79">
        <f t="shared" si="23"/>
        <v>0.47311323891349355</v>
      </c>
      <c r="O164" s="58"/>
      <c r="P164" s="59"/>
      <c r="Q164" s="79" t="e">
        <f t="shared" si="24"/>
        <v>#DIV/0!</v>
      </c>
      <c r="R164" s="58"/>
      <c r="S164" s="59"/>
      <c r="T164" s="79" t="e">
        <f t="shared" si="25"/>
        <v>#DIV/0!</v>
      </c>
      <c r="U164" s="42">
        <f t="shared" si="26"/>
        <v>39619776</v>
      </c>
      <c r="V164" s="30">
        <f t="shared" si="27"/>
        <v>14068186</v>
      </c>
      <c r="W164" s="123">
        <f t="shared" si="28"/>
        <v>0.35507989747342339</v>
      </c>
      <c r="X164" s="127">
        <f t="shared" si="29"/>
        <v>2.8162675699624673</v>
      </c>
    </row>
    <row r="165" spans="1:24" s="27" customFormat="1" x14ac:dyDescent="0.25">
      <c r="A165" s="28">
        <v>163</v>
      </c>
      <c r="B165" s="29" t="s">
        <v>13</v>
      </c>
      <c r="C165" s="58">
        <v>59389521</v>
      </c>
      <c r="D165" s="59">
        <v>11849983</v>
      </c>
      <c r="E165" s="79">
        <f t="shared" si="20"/>
        <v>0.1995298631891643</v>
      </c>
      <c r="F165" s="58">
        <v>57473730</v>
      </c>
      <c r="G165" s="59">
        <v>17973284</v>
      </c>
      <c r="H165" s="79">
        <f t="shared" si="21"/>
        <v>0.31272172521254493</v>
      </c>
      <c r="I165" s="58">
        <v>59389521</v>
      </c>
      <c r="J165" s="59">
        <v>12282086</v>
      </c>
      <c r="K165" s="79">
        <f t="shared" si="22"/>
        <v>0.20680560801290179</v>
      </c>
      <c r="L165" s="58">
        <v>59389521</v>
      </c>
      <c r="M165" s="59">
        <v>18696176</v>
      </c>
      <c r="N165" s="79">
        <f t="shared" si="23"/>
        <v>0.31480597393604171</v>
      </c>
      <c r="O165" s="58"/>
      <c r="P165" s="59"/>
      <c r="Q165" s="79" t="e">
        <f t="shared" si="24"/>
        <v>#DIV/0!</v>
      </c>
      <c r="R165" s="58"/>
      <c r="S165" s="59"/>
      <c r="T165" s="79" t="e">
        <f t="shared" si="25"/>
        <v>#DIV/0!</v>
      </c>
      <c r="U165" s="42">
        <f t="shared" si="26"/>
        <v>235642293</v>
      </c>
      <c r="V165" s="30">
        <f t="shared" si="27"/>
        <v>60801529</v>
      </c>
      <c r="W165" s="123">
        <f t="shared" si="28"/>
        <v>0.25802468744437146</v>
      </c>
      <c r="X165" s="127">
        <f t="shared" si="29"/>
        <v>3.8755981449084942</v>
      </c>
    </row>
    <row r="166" spans="1:24" s="27" customFormat="1" x14ac:dyDescent="0.25">
      <c r="A166" s="28">
        <v>164</v>
      </c>
      <c r="B166" s="29" t="s">
        <v>13</v>
      </c>
      <c r="C166" s="58">
        <v>332536845</v>
      </c>
      <c r="D166" s="59">
        <v>72354086</v>
      </c>
      <c r="E166" s="79">
        <f t="shared" si="20"/>
        <v>0.21758216296302443</v>
      </c>
      <c r="F166" s="58">
        <v>321809850</v>
      </c>
      <c r="G166" s="59">
        <v>88052327</v>
      </c>
      <c r="H166" s="79">
        <f t="shared" si="21"/>
        <v>0.2736160095783271</v>
      </c>
      <c r="I166" s="58">
        <v>332536845</v>
      </c>
      <c r="J166" s="59">
        <v>124451508</v>
      </c>
      <c r="K166" s="79">
        <f t="shared" si="22"/>
        <v>0.37424877835717724</v>
      </c>
      <c r="L166" s="58">
        <v>332536845</v>
      </c>
      <c r="M166" s="59">
        <v>157066280</v>
      </c>
      <c r="N166" s="79">
        <f t="shared" si="23"/>
        <v>0.47232744991009945</v>
      </c>
      <c r="O166" s="58"/>
      <c r="P166" s="59"/>
      <c r="Q166" s="79" t="e">
        <f t="shared" si="24"/>
        <v>#DIV/0!</v>
      </c>
      <c r="R166" s="58"/>
      <c r="S166" s="59"/>
      <c r="T166" s="79" t="e">
        <f t="shared" si="25"/>
        <v>#DIV/0!</v>
      </c>
      <c r="U166" s="42">
        <f t="shared" si="26"/>
        <v>1319420385</v>
      </c>
      <c r="V166" s="30">
        <f t="shared" si="27"/>
        <v>441924201</v>
      </c>
      <c r="W166" s="123">
        <f t="shared" si="28"/>
        <v>0.33493813345926138</v>
      </c>
      <c r="X166" s="127">
        <f t="shared" si="29"/>
        <v>2.9856260010526103</v>
      </c>
    </row>
    <row r="167" spans="1:24" s="27" customFormat="1" x14ac:dyDescent="0.25">
      <c r="A167" s="28">
        <v>165</v>
      </c>
      <c r="B167" s="29" t="s">
        <v>13</v>
      </c>
      <c r="C167" s="58">
        <v>39036750</v>
      </c>
      <c r="D167" s="59">
        <v>13270407</v>
      </c>
      <c r="E167" s="79">
        <f t="shared" si="20"/>
        <v>0.33994651194067127</v>
      </c>
      <c r="F167" s="58">
        <v>37777500</v>
      </c>
      <c r="G167" s="59">
        <v>16532276</v>
      </c>
      <c r="H167" s="79">
        <f t="shared" si="21"/>
        <v>0.43762228839917938</v>
      </c>
      <c r="I167" s="58">
        <v>39036750</v>
      </c>
      <c r="J167" s="59">
        <v>20893508</v>
      </c>
      <c r="K167" s="79">
        <f t="shared" si="22"/>
        <v>0.5352266261919858</v>
      </c>
      <c r="L167" s="58">
        <v>39036750</v>
      </c>
      <c r="M167" s="59">
        <v>24140739</v>
      </c>
      <c r="N167" s="79">
        <f t="shared" si="23"/>
        <v>0.61841057465080984</v>
      </c>
      <c r="O167" s="58"/>
      <c r="P167" s="59"/>
      <c r="Q167" s="79" t="e">
        <f t="shared" si="24"/>
        <v>#DIV/0!</v>
      </c>
      <c r="R167" s="58"/>
      <c r="S167" s="59"/>
      <c r="T167" s="79" t="e">
        <f t="shared" si="25"/>
        <v>#DIV/0!</v>
      </c>
      <c r="U167" s="42">
        <f t="shared" si="26"/>
        <v>154887750</v>
      </c>
      <c r="V167" s="30">
        <f t="shared" si="27"/>
        <v>74836930</v>
      </c>
      <c r="W167" s="123">
        <f t="shared" si="28"/>
        <v>0.48316881096148662</v>
      </c>
      <c r="X167" s="127">
        <f t="shared" si="29"/>
        <v>2.0696700145235782</v>
      </c>
    </row>
    <row r="168" spans="1:24" s="27" customFormat="1" x14ac:dyDescent="0.25">
      <c r="A168" s="28">
        <v>166</v>
      </c>
      <c r="B168" s="29" t="s">
        <v>13</v>
      </c>
      <c r="C168" s="58">
        <v>23015485</v>
      </c>
      <c r="D168" s="59">
        <v>15225466</v>
      </c>
      <c r="E168" s="79">
        <f t="shared" si="20"/>
        <v>0.6615313994034886</v>
      </c>
      <c r="F168" s="58">
        <v>22273050</v>
      </c>
      <c r="G168" s="59">
        <v>15685355</v>
      </c>
      <c r="H168" s="79">
        <f t="shared" si="21"/>
        <v>0.70423022441919714</v>
      </c>
      <c r="I168" s="58">
        <v>23015485</v>
      </c>
      <c r="J168" s="59">
        <v>19201726</v>
      </c>
      <c r="K168" s="79">
        <f t="shared" si="22"/>
        <v>0.8342959533548826</v>
      </c>
      <c r="L168" s="58">
        <v>23015485</v>
      </c>
      <c r="M168" s="59">
        <v>20917521</v>
      </c>
      <c r="N168" s="79">
        <f t="shared" si="23"/>
        <v>0.90884554464092326</v>
      </c>
      <c r="O168" s="58"/>
      <c r="P168" s="59"/>
      <c r="Q168" s="79" t="e">
        <f t="shared" si="24"/>
        <v>#DIV/0!</v>
      </c>
      <c r="R168" s="58"/>
      <c r="S168" s="59"/>
      <c r="T168" s="79" t="e">
        <f t="shared" si="25"/>
        <v>#DIV/0!</v>
      </c>
      <c r="U168" s="42">
        <f t="shared" si="26"/>
        <v>91319505</v>
      </c>
      <c r="V168" s="30">
        <f t="shared" si="27"/>
        <v>71030068</v>
      </c>
      <c r="W168" s="123">
        <f t="shared" si="28"/>
        <v>0.77781924025978899</v>
      </c>
      <c r="X168" s="127">
        <f t="shared" si="29"/>
        <v>1.2856457493466007</v>
      </c>
    </row>
    <row r="169" spans="1:24" s="27" customFormat="1" x14ac:dyDescent="0.25">
      <c r="A169" s="28">
        <v>167</v>
      </c>
      <c r="B169" s="29" t="s">
        <v>14</v>
      </c>
      <c r="C169" s="58">
        <v>2685325617</v>
      </c>
      <c r="D169" s="59">
        <v>4258934</v>
      </c>
      <c r="E169" s="79">
        <f t="shared" si="20"/>
        <v>1.5860028195604854E-3</v>
      </c>
      <c r="F169" s="58">
        <v>2598702210</v>
      </c>
      <c r="G169" s="59">
        <v>9470464</v>
      </c>
      <c r="H169" s="79">
        <f t="shared" si="21"/>
        <v>3.644305208791122E-3</v>
      </c>
      <c r="I169" s="58">
        <v>2685325617</v>
      </c>
      <c r="J169" s="59">
        <v>1490351693</v>
      </c>
      <c r="K169" s="79">
        <f t="shared" si="22"/>
        <v>0.55499850132327544</v>
      </c>
      <c r="L169" s="58">
        <v>2685325617</v>
      </c>
      <c r="M169" s="59">
        <v>2846044763</v>
      </c>
      <c r="N169" s="79">
        <f t="shared" si="23"/>
        <v>1.0598508966594349</v>
      </c>
      <c r="O169" s="58"/>
      <c r="P169" s="59"/>
      <c r="Q169" s="79" t="e">
        <f t="shared" si="24"/>
        <v>#DIV/0!</v>
      </c>
      <c r="R169" s="58"/>
      <c r="S169" s="59"/>
      <c r="T169" s="79" t="e">
        <f t="shared" si="25"/>
        <v>#DIV/0!</v>
      </c>
      <c r="U169" s="42">
        <f t="shared" si="26"/>
        <v>10654679061</v>
      </c>
      <c r="V169" s="30">
        <f t="shared" si="27"/>
        <v>4350125854</v>
      </c>
      <c r="W169" s="123">
        <f t="shared" si="28"/>
        <v>0.40828314293604984</v>
      </c>
      <c r="X169" s="127">
        <f t="shared" si="29"/>
        <v>2.4492806458008283</v>
      </c>
    </row>
    <row r="170" spans="1:24" s="27" customFormat="1" x14ac:dyDescent="0.25">
      <c r="A170" s="28">
        <v>168</v>
      </c>
      <c r="B170" s="29" t="s">
        <v>14</v>
      </c>
      <c r="C170" s="58">
        <v>2491593101</v>
      </c>
      <c r="D170" s="59">
        <v>1545533097</v>
      </c>
      <c r="E170" s="79">
        <f t="shared" si="20"/>
        <v>0.62029915574083938</v>
      </c>
      <c r="F170" s="58">
        <v>2411219130</v>
      </c>
      <c r="G170" s="59">
        <v>1634556497</v>
      </c>
      <c r="H170" s="79">
        <f t="shared" si="21"/>
        <v>0.67789628767585297</v>
      </c>
      <c r="I170" s="58">
        <v>2591593101</v>
      </c>
      <c r="J170" s="59">
        <v>1190352861</v>
      </c>
      <c r="K170" s="79">
        <f t="shared" si="22"/>
        <v>0.45931317711128605</v>
      </c>
      <c r="L170" s="58">
        <v>2491593101</v>
      </c>
      <c r="M170" s="59">
        <v>843515286</v>
      </c>
      <c r="N170" s="79">
        <f t="shared" si="23"/>
        <v>0.33854455836366515</v>
      </c>
      <c r="O170" s="58"/>
      <c r="P170" s="59"/>
      <c r="Q170" s="79" t="e">
        <f t="shared" si="24"/>
        <v>#DIV/0!</v>
      </c>
      <c r="R170" s="58"/>
      <c r="S170" s="59"/>
      <c r="T170" s="79" t="e">
        <f t="shared" si="25"/>
        <v>#DIV/0!</v>
      </c>
      <c r="U170" s="42">
        <f t="shared" si="26"/>
        <v>9985998433</v>
      </c>
      <c r="V170" s="30">
        <f t="shared" si="27"/>
        <v>5213957741</v>
      </c>
      <c r="W170" s="123">
        <f t="shared" si="28"/>
        <v>0.52212683348415267</v>
      </c>
      <c r="X170" s="127">
        <f t="shared" si="29"/>
        <v>1.9152434540224632</v>
      </c>
    </row>
    <row r="171" spans="1:24" s="27" customFormat="1" x14ac:dyDescent="0.25">
      <c r="A171" s="28">
        <v>169</v>
      </c>
      <c r="B171" s="29" t="s">
        <v>14</v>
      </c>
      <c r="C171" s="58">
        <v>614609317</v>
      </c>
      <c r="D171" s="59">
        <v>105118693</v>
      </c>
      <c r="E171" s="79">
        <f t="shared" si="20"/>
        <v>0.17103335418522464</v>
      </c>
      <c r="F171" s="58">
        <v>594783210</v>
      </c>
      <c r="G171" s="59">
        <v>397077567</v>
      </c>
      <c r="H171" s="79">
        <f t="shared" si="21"/>
        <v>0.66760049766704077</v>
      </c>
      <c r="I171" s="58">
        <v>614609317</v>
      </c>
      <c r="J171" s="59">
        <v>224149003</v>
      </c>
      <c r="K171" s="79">
        <f t="shared" si="22"/>
        <v>0.36470160279070418</v>
      </c>
      <c r="L171" s="58">
        <v>614609317</v>
      </c>
      <c r="M171" s="59">
        <v>14925503</v>
      </c>
      <c r="N171" s="79">
        <f t="shared" si="23"/>
        <v>2.4284537489365786E-2</v>
      </c>
      <c r="O171" s="58"/>
      <c r="P171" s="59"/>
      <c r="Q171" s="79" t="e">
        <f t="shared" si="24"/>
        <v>#DIV/0!</v>
      </c>
      <c r="R171" s="58"/>
      <c r="S171" s="59"/>
      <c r="T171" s="79" t="e">
        <f t="shared" si="25"/>
        <v>#DIV/0!</v>
      </c>
      <c r="U171" s="42">
        <f t="shared" si="26"/>
        <v>2438611161</v>
      </c>
      <c r="V171" s="30">
        <f t="shared" si="27"/>
        <v>741270766</v>
      </c>
      <c r="W171" s="123">
        <f t="shared" si="28"/>
        <v>0.30397251429622241</v>
      </c>
      <c r="X171" s="127">
        <f t="shared" si="29"/>
        <v>3.2897711239296332</v>
      </c>
    </row>
    <row r="172" spans="1:24" s="27" customFormat="1" x14ac:dyDescent="0.25">
      <c r="A172" s="28">
        <v>170</v>
      </c>
      <c r="B172" s="29" t="s">
        <v>14</v>
      </c>
      <c r="C172" s="58">
        <v>5976013623</v>
      </c>
      <c r="D172" s="59">
        <v>1622191165</v>
      </c>
      <c r="E172" s="79">
        <f t="shared" si="20"/>
        <v>0.27145037935600436</v>
      </c>
      <c r="F172" s="58">
        <v>5783238990</v>
      </c>
      <c r="G172" s="59">
        <v>2238762891</v>
      </c>
      <c r="H172" s="79">
        <f t="shared" si="21"/>
        <v>0.38711229033956973</v>
      </c>
      <c r="I172" s="58">
        <v>5976013623</v>
      </c>
      <c r="J172" s="59">
        <v>3091851000</v>
      </c>
      <c r="K172" s="79">
        <f t="shared" si="22"/>
        <v>0.5173768326264071</v>
      </c>
      <c r="L172" s="58">
        <v>5976013623</v>
      </c>
      <c r="M172" s="59">
        <v>3312532747</v>
      </c>
      <c r="N172" s="79">
        <f t="shared" si="23"/>
        <v>0.55430475162422499</v>
      </c>
      <c r="O172" s="58"/>
      <c r="P172" s="59"/>
      <c r="Q172" s="79" t="e">
        <f t="shared" si="24"/>
        <v>#DIV/0!</v>
      </c>
      <c r="R172" s="58"/>
      <c r="S172" s="59"/>
      <c r="T172" s="79" t="e">
        <f t="shared" si="25"/>
        <v>#DIV/0!</v>
      </c>
      <c r="U172" s="42">
        <f t="shared" si="26"/>
        <v>23711279859</v>
      </c>
      <c r="V172" s="30">
        <f t="shared" si="27"/>
        <v>10265337803</v>
      </c>
      <c r="W172" s="123">
        <f t="shared" si="28"/>
        <v>0.43293056570725874</v>
      </c>
      <c r="X172" s="127">
        <f t="shared" si="29"/>
        <v>2.3098392195209088</v>
      </c>
    </row>
    <row r="173" spans="1:24" s="27" customFormat="1" x14ac:dyDescent="0.25">
      <c r="A173" s="28">
        <v>171</v>
      </c>
      <c r="B173" s="29" t="s">
        <v>14</v>
      </c>
      <c r="C173" s="58">
        <v>3294060000</v>
      </c>
      <c r="D173" s="59">
        <v>227630890</v>
      </c>
      <c r="E173" s="79">
        <f t="shared" si="20"/>
        <v>6.910344377455177E-2</v>
      </c>
      <c r="F173" s="58">
        <v>3087800000</v>
      </c>
      <c r="G173" s="59">
        <v>289406529</v>
      </c>
      <c r="H173" s="79">
        <f t="shared" si="21"/>
        <v>9.3725801217695442E-2</v>
      </c>
      <c r="I173" s="58">
        <v>3294060000</v>
      </c>
      <c r="J173" s="59">
        <v>535260055</v>
      </c>
      <c r="K173" s="79">
        <f t="shared" si="22"/>
        <v>0.16249250317237696</v>
      </c>
      <c r="L173" s="58">
        <v>3294060000</v>
      </c>
      <c r="M173" s="59">
        <v>847538361</v>
      </c>
      <c r="N173" s="79">
        <f t="shared" si="23"/>
        <v>0.25729293364419592</v>
      </c>
      <c r="O173" s="58"/>
      <c r="P173" s="59"/>
      <c r="Q173" s="79" t="e">
        <f t="shared" si="24"/>
        <v>#DIV/0!</v>
      </c>
      <c r="R173" s="58"/>
      <c r="S173" s="59"/>
      <c r="T173" s="79" t="e">
        <f t="shared" si="25"/>
        <v>#DIV/0!</v>
      </c>
      <c r="U173" s="42">
        <f t="shared" si="26"/>
        <v>12969980000</v>
      </c>
      <c r="V173" s="30">
        <f t="shared" si="27"/>
        <v>1899835835</v>
      </c>
      <c r="W173" s="123">
        <f t="shared" si="28"/>
        <v>0.14647947298299613</v>
      </c>
      <c r="X173" s="127">
        <f t="shared" si="29"/>
        <v>6.8268951248621965</v>
      </c>
    </row>
    <row r="174" spans="1:24" s="27" customFormat="1" x14ac:dyDescent="0.25">
      <c r="A174" s="28">
        <v>172</v>
      </c>
      <c r="B174" s="29" t="s">
        <v>15</v>
      </c>
      <c r="C174" s="58">
        <v>2796340399</v>
      </c>
      <c r="D174" s="59">
        <v>1002912084</v>
      </c>
      <c r="E174" s="79">
        <f t="shared" si="20"/>
        <v>0.358651644970924</v>
      </c>
      <c r="F174" s="58">
        <v>2706135870</v>
      </c>
      <c r="G174" s="59">
        <v>1315892721</v>
      </c>
      <c r="H174" s="79">
        <f t="shared" si="21"/>
        <v>0.48626262102648971</v>
      </c>
      <c r="I174" s="58">
        <v>2796340399</v>
      </c>
      <c r="J174" s="59">
        <v>1851589972</v>
      </c>
      <c r="K174" s="79">
        <f t="shared" si="22"/>
        <v>0.6621475599544846</v>
      </c>
      <c r="L174" s="58">
        <v>2796340399</v>
      </c>
      <c r="M174" s="59">
        <v>2044468527</v>
      </c>
      <c r="N174" s="79">
        <f t="shared" si="23"/>
        <v>0.73112290897457366</v>
      </c>
      <c r="O174" s="58"/>
      <c r="P174" s="59"/>
      <c r="Q174" s="79" t="e">
        <f t="shared" si="24"/>
        <v>#DIV/0!</v>
      </c>
      <c r="R174" s="58"/>
      <c r="S174" s="59"/>
      <c r="T174" s="79" t="e">
        <f t="shared" si="25"/>
        <v>#DIV/0!</v>
      </c>
      <c r="U174" s="42">
        <f t="shared" si="26"/>
        <v>11095157067</v>
      </c>
      <c r="V174" s="30">
        <f t="shared" si="27"/>
        <v>6214863304</v>
      </c>
      <c r="W174" s="123">
        <f t="shared" si="28"/>
        <v>0.56014198505442392</v>
      </c>
      <c r="X174" s="127">
        <f t="shared" si="29"/>
        <v>1.7852616420153526</v>
      </c>
    </row>
    <row r="175" spans="1:24" s="27" customFormat="1" x14ac:dyDescent="0.25">
      <c r="A175" s="28">
        <v>173</v>
      </c>
      <c r="B175" s="29" t="s">
        <v>15</v>
      </c>
      <c r="C175" s="58">
        <v>1824846000</v>
      </c>
      <c r="D175" s="59">
        <v>666482285</v>
      </c>
      <c r="E175" s="79">
        <f t="shared" si="20"/>
        <v>0.36522659172335636</v>
      </c>
      <c r="F175" s="58">
        <v>1765980000</v>
      </c>
      <c r="G175" s="59">
        <v>650661015</v>
      </c>
      <c r="H175" s="79">
        <f t="shared" si="21"/>
        <v>0.36844189345292699</v>
      </c>
      <c r="I175" s="58">
        <v>1824846000</v>
      </c>
      <c r="J175" s="59">
        <v>750028434</v>
      </c>
      <c r="K175" s="79">
        <f t="shared" si="22"/>
        <v>0.41100916680092459</v>
      </c>
      <c r="L175" s="58">
        <v>1824846000</v>
      </c>
      <c r="M175" s="59">
        <v>804721063</v>
      </c>
      <c r="N175" s="79">
        <f t="shared" si="23"/>
        <v>0.44098025970410654</v>
      </c>
      <c r="O175" s="58"/>
      <c r="P175" s="59"/>
      <c r="Q175" s="79" t="e">
        <f t="shared" si="24"/>
        <v>#DIV/0!</v>
      </c>
      <c r="R175" s="58"/>
      <c r="S175" s="59"/>
      <c r="T175" s="79" t="e">
        <f t="shared" si="25"/>
        <v>#DIV/0!</v>
      </c>
      <c r="U175" s="42">
        <f t="shared" si="26"/>
        <v>7240518000</v>
      </c>
      <c r="V175" s="30">
        <f t="shared" si="27"/>
        <v>2871892797</v>
      </c>
      <c r="W175" s="123">
        <f t="shared" si="28"/>
        <v>0.39664189730624244</v>
      </c>
      <c r="X175" s="127">
        <f t="shared" si="29"/>
        <v>2.5211658344501915</v>
      </c>
    </row>
    <row r="176" spans="1:24" s="27" customFormat="1" x14ac:dyDescent="0.25">
      <c r="A176" s="28">
        <v>174</v>
      </c>
      <c r="B176" s="29" t="s">
        <v>15</v>
      </c>
      <c r="C176" s="58">
        <v>1240089187</v>
      </c>
      <c r="D176" s="59">
        <v>442594743</v>
      </c>
      <c r="E176" s="79">
        <f t="shared" si="20"/>
        <v>0.3569055739214344</v>
      </c>
      <c r="F176" s="58">
        <v>1200086310</v>
      </c>
      <c r="G176" s="59">
        <v>506598771</v>
      </c>
      <c r="H176" s="79">
        <f t="shared" si="21"/>
        <v>0.42213528041995579</v>
      </c>
      <c r="I176" s="58">
        <v>1240089187</v>
      </c>
      <c r="J176" s="59">
        <v>638672483</v>
      </c>
      <c r="K176" s="79">
        <f t="shared" si="22"/>
        <v>0.51502141111726341</v>
      </c>
      <c r="L176" s="58">
        <v>0</v>
      </c>
      <c r="M176" s="59">
        <v>0</v>
      </c>
      <c r="N176" s="79" t="e">
        <f t="shared" si="23"/>
        <v>#DIV/0!</v>
      </c>
      <c r="O176" s="58"/>
      <c r="P176" s="59"/>
      <c r="Q176" s="79" t="e">
        <f t="shared" si="24"/>
        <v>#DIV/0!</v>
      </c>
      <c r="R176" s="58"/>
      <c r="S176" s="59"/>
      <c r="T176" s="79" t="e">
        <f t="shared" si="25"/>
        <v>#DIV/0!</v>
      </c>
      <c r="U176" s="42">
        <f t="shared" si="26"/>
        <v>3680264684</v>
      </c>
      <c r="V176" s="30">
        <f t="shared" si="27"/>
        <v>1587865997</v>
      </c>
      <c r="W176" s="123">
        <f t="shared" si="28"/>
        <v>0.43145429292172072</v>
      </c>
      <c r="X176" s="127">
        <f t="shared" si="29"/>
        <v>2.3177426123824225</v>
      </c>
    </row>
    <row r="177" spans="1:24" s="27" customFormat="1" x14ac:dyDescent="0.25">
      <c r="A177" s="28">
        <v>175</v>
      </c>
      <c r="B177" s="29" t="s">
        <v>15</v>
      </c>
      <c r="C177" s="58">
        <v>3306279115</v>
      </c>
      <c r="D177" s="59">
        <v>843929333</v>
      </c>
      <c r="E177" s="79">
        <f t="shared" si="20"/>
        <v>0.25525048056930305</v>
      </c>
      <c r="F177" s="58">
        <v>3089624950</v>
      </c>
      <c r="G177" s="59">
        <v>1519291223</v>
      </c>
      <c r="H177" s="79">
        <f t="shared" si="21"/>
        <v>0.49173969254747246</v>
      </c>
      <c r="I177" s="58">
        <v>3306279115</v>
      </c>
      <c r="J177" s="59">
        <v>1818740918</v>
      </c>
      <c r="K177" s="79">
        <f t="shared" si="22"/>
        <v>0.55008692694718242</v>
      </c>
      <c r="L177" s="58">
        <v>3306279115</v>
      </c>
      <c r="M177" s="59">
        <v>1994854333</v>
      </c>
      <c r="N177" s="79">
        <f t="shared" si="23"/>
        <v>0.60335327527240545</v>
      </c>
      <c r="O177" s="58"/>
      <c r="P177" s="59"/>
      <c r="Q177" s="79" t="e">
        <f t="shared" si="24"/>
        <v>#DIV/0!</v>
      </c>
      <c r="R177" s="58"/>
      <c r="S177" s="59"/>
      <c r="T177" s="79" t="e">
        <f t="shared" si="25"/>
        <v>#DIV/0!</v>
      </c>
      <c r="U177" s="42">
        <f t="shared" si="26"/>
        <v>13008462295</v>
      </c>
      <c r="V177" s="30">
        <f t="shared" si="27"/>
        <v>6176815807</v>
      </c>
      <c r="W177" s="123">
        <f t="shared" si="28"/>
        <v>0.47483058849885379</v>
      </c>
      <c r="X177" s="127">
        <f t="shared" si="29"/>
        <v>2.1060142800855255</v>
      </c>
    </row>
    <row r="178" spans="1:24" s="27" customFormat="1" x14ac:dyDescent="0.25">
      <c r="A178" s="28">
        <v>176</v>
      </c>
      <c r="B178" s="29" t="s">
        <v>15</v>
      </c>
      <c r="C178" s="58">
        <v>293645695</v>
      </c>
      <c r="D178" s="59">
        <v>57142892</v>
      </c>
      <c r="E178" s="79">
        <f t="shared" si="20"/>
        <v>0.19459809209871101</v>
      </c>
      <c r="F178" s="58">
        <v>252310350</v>
      </c>
      <c r="G178" s="59">
        <v>150939</v>
      </c>
      <c r="H178" s="79">
        <f t="shared" si="21"/>
        <v>5.9822754001173553E-4</v>
      </c>
      <c r="I178" s="58">
        <v>260720695</v>
      </c>
      <c r="J178" s="59">
        <v>460289</v>
      </c>
      <c r="K178" s="79">
        <f t="shared" si="22"/>
        <v>1.7654486537787113E-3</v>
      </c>
      <c r="L178" s="58">
        <v>260720695</v>
      </c>
      <c r="M178" s="59">
        <v>601538</v>
      </c>
      <c r="N178" s="79">
        <f t="shared" si="23"/>
        <v>2.3072123215995568E-3</v>
      </c>
      <c r="O178" s="58"/>
      <c r="P178" s="59"/>
      <c r="Q178" s="79" t="e">
        <f t="shared" si="24"/>
        <v>#DIV/0!</v>
      </c>
      <c r="R178" s="58"/>
      <c r="S178" s="59"/>
      <c r="T178" s="79" t="e">
        <f t="shared" si="25"/>
        <v>#DIV/0!</v>
      </c>
      <c r="U178" s="42">
        <f t="shared" si="26"/>
        <v>1067397435</v>
      </c>
      <c r="V178" s="30">
        <f t="shared" si="27"/>
        <v>58355658</v>
      </c>
      <c r="W178" s="123">
        <f t="shared" si="28"/>
        <v>5.4670974546608311E-2</v>
      </c>
      <c r="X178" s="127">
        <f t="shared" si="29"/>
        <v>18.291241527942329</v>
      </c>
    </row>
    <row r="179" spans="1:24" s="27" customFormat="1" x14ac:dyDescent="0.25">
      <c r="A179" s="28">
        <v>177</v>
      </c>
      <c r="B179" s="29" t="s">
        <v>15</v>
      </c>
      <c r="C179" s="58">
        <v>374600063</v>
      </c>
      <c r="D179" s="59">
        <v>13236834</v>
      </c>
      <c r="E179" s="79">
        <f t="shared" si="20"/>
        <v>3.5335909700581127E-2</v>
      </c>
      <c r="F179" s="58">
        <v>362516190</v>
      </c>
      <c r="G179" s="59">
        <v>41820083</v>
      </c>
      <c r="H179" s="79">
        <f t="shared" si="21"/>
        <v>0.11536059396409303</v>
      </c>
      <c r="I179" s="58">
        <v>374600063</v>
      </c>
      <c r="J179" s="59">
        <v>126010142</v>
      </c>
      <c r="K179" s="79">
        <f t="shared" si="22"/>
        <v>0.3363858003408825</v>
      </c>
      <c r="L179" s="58">
        <v>374600063</v>
      </c>
      <c r="M179" s="59">
        <v>146859471</v>
      </c>
      <c r="N179" s="79">
        <f t="shared" si="23"/>
        <v>0.39204336973109372</v>
      </c>
      <c r="O179" s="58"/>
      <c r="P179" s="59"/>
      <c r="Q179" s="79" t="e">
        <f t="shared" si="24"/>
        <v>#DIV/0!</v>
      </c>
      <c r="R179" s="58"/>
      <c r="S179" s="59"/>
      <c r="T179" s="79" t="e">
        <f t="shared" si="25"/>
        <v>#DIV/0!</v>
      </c>
      <c r="U179" s="42">
        <f t="shared" si="26"/>
        <v>1486316379</v>
      </c>
      <c r="V179" s="30">
        <f t="shared" si="27"/>
        <v>327926530</v>
      </c>
      <c r="W179" s="123">
        <f t="shared" si="28"/>
        <v>0.22063036822660217</v>
      </c>
      <c r="X179" s="127">
        <f t="shared" si="29"/>
        <v>4.532467620109907</v>
      </c>
    </row>
    <row r="180" spans="1:24" s="27" customFormat="1" x14ac:dyDescent="0.25">
      <c r="A180" s="28">
        <v>178</v>
      </c>
      <c r="B180" s="29" t="s">
        <v>15</v>
      </c>
      <c r="C180" s="58">
        <v>1194705311</v>
      </c>
      <c r="D180" s="59">
        <v>417770971</v>
      </c>
      <c r="E180" s="79">
        <f t="shared" si="20"/>
        <v>0.34968537191009441</v>
      </c>
      <c r="F180" s="58">
        <v>1156166430</v>
      </c>
      <c r="G180" s="59">
        <v>452199618</v>
      </c>
      <c r="H180" s="79">
        <f t="shared" si="21"/>
        <v>0.39111983038635711</v>
      </c>
      <c r="I180" s="58">
        <v>1194705311</v>
      </c>
      <c r="J180" s="59">
        <v>605039055</v>
      </c>
      <c r="K180" s="79">
        <f t="shared" si="22"/>
        <v>0.50643372003893272</v>
      </c>
      <c r="L180" s="58">
        <v>1194705311</v>
      </c>
      <c r="M180" s="59">
        <v>681322408</v>
      </c>
      <c r="N180" s="79">
        <f t="shared" si="23"/>
        <v>0.57028490768967544</v>
      </c>
      <c r="O180" s="58"/>
      <c r="P180" s="59"/>
      <c r="Q180" s="79" t="e">
        <f t="shared" si="24"/>
        <v>#DIV/0!</v>
      </c>
      <c r="R180" s="58"/>
      <c r="S180" s="59"/>
      <c r="T180" s="79" t="e">
        <f t="shared" si="25"/>
        <v>#DIV/0!</v>
      </c>
      <c r="U180" s="42">
        <f t="shared" si="26"/>
        <v>4740282363</v>
      </c>
      <c r="V180" s="30">
        <f t="shared" si="27"/>
        <v>2156332052</v>
      </c>
      <c r="W180" s="123">
        <f t="shared" si="28"/>
        <v>0.45489527561293081</v>
      </c>
      <c r="X180" s="127">
        <f t="shared" si="29"/>
        <v>2.1983081680780026</v>
      </c>
    </row>
    <row r="181" spans="1:24" s="27" customFormat="1" x14ac:dyDescent="0.25">
      <c r="A181" s="28">
        <v>179</v>
      </c>
      <c r="B181" s="29" t="s">
        <v>15</v>
      </c>
      <c r="C181" s="58">
        <v>1197332361</v>
      </c>
      <c r="D181" s="59">
        <v>348504895</v>
      </c>
      <c r="E181" s="79">
        <f t="shared" si="20"/>
        <v>0.29106779901023655</v>
      </c>
      <c r="F181" s="58">
        <v>1094982930</v>
      </c>
      <c r="G181" s="59">
        <v>123962388</v>
      </c>
      <c r="H181" s="79">
        <f t="shared" si="21"/>
        <v>0.11320942510035294</v>
      </c>
      <c r="I181" s="58">
        <v>1131482361</v>
      </c>
      <c r="J181" s="59">
        <v>382981806</v>
      </c>
      <c r="K181" s="79">
        <f t="shared" si="22"/>
        <v>0.33847792877789279</v>
      </c>
      <c r="L181" s="58">
        <v>1131482361</v>
      </c>
      <c r="M181" s="59">
        <v>673616254</v>
      </c>
      <c r="N181" s="79">
        <f t="shared" si="23"/>
        <v>0.59533959805140968</v>
      </c>
      <c r="O181" s="58"/>
      <c r="P181" s="59"/>
      <c r="Q181" s="79" t="e">
        <f t="shared" si="24"/>
        <v>#DIV/0!</v>
      </c>
      <c r="R181" s="58"/>
      <c r="S181" s="59"/>
      <c r="T181" s="79" t="e">
        <f t="shared" si="25"/>
        <v>#DIV/0!</v>
      </c>
      <c r="U181" s="42">
        <f t="shared" si="26"/>
        <v>4555280013</v>
      </c>
      <c r="V181" s="30">
        <f t="shared" si="27"/>
        <v>1529065343</v>
      </c>
      <c r="W181" s="123">
        <f t="shared" si="28"/>
        <v>0.33566879283738993</v>
      </c>
      <c r="X181" s="127">
        <f t="shared" si="29"/>
        <v>2.9791271078465611</v>
      </c>
    </row>
    <row r="182" spans="1:24" s="27" customFormat="1" x14ac:dyDescent="0.25">
      <c r="A182" s="28">
        <v>180</v>
      </c>
      <c r="B182" s="29" t="s">
        <v>16</v>
      </c>
      <c r="C182" s="58">
        <v>574701374</v>
      </c>
      <c r="D182" s="59">
        <v>191352410</v>
      </c>
      <c r="E182" s="79">
        <f t="shared" si="20"/>
        <v>0.33295972248710859</v>
      </c>
      <c r="F182" s="58">
        <v>556162620</v>
      </c>
      <c r="G182" s="59">
        <v>235392419</v>
      </c>
      <c r="H182" s="79">
        <f t="shared" si="21"/>
        <v>0.42324386885260284</v>
      </c>
      <c r="I182" s="58">
        <v>574701374</v>
      </c>
      <c r="J182" s="59">
        <v>314667929</v>
      </c>
      <c r="K182" s="79">
        <f t="shared" si="22"/>
        <v>0.54753293316469431</v>
      </c>
      <c r="L182" s="58">
        <v>574701374</v>
      </c>
      <c r="M182" s="59">
        <v>365119327</v>
      </c>
      <c r="N182" s="79">
        <f t="shared" si="23"/>
        <v>0.63532008712406529</v>
      </c>
      <c r="O182" s="58"/>
      <c r="P182" s="59"/>
      <c r="Q182" s="79" t="e">
        <f t="shared" si="24"/>
        <v>#DIV/0!</v>
      </c>
      <c r="R182" s="58"/>
      <c r="S182" s="59"/>
      <c r="T182" s="79" t="e">
        <f t="shared" si="25"/>
        <v>#DIV/0!</v>
      </c>
      <c r="U182" s="42">
        <f t="shared" si="26"/>
        <v>2280266742</v>
      </c>
      <c r="V182" s="30">
        <f t="shared" si="27"/>
        <v>1106532085</v>
      </c>
      <c r="W182" s="123">
        <f t="shared" si="28"/>
        <v>0.48526431781813006</v>
      </c>
      <c r="X182" s="127">
        <f t="shared" si="29"/>
        <v>2.0607326013506424</v>
      </c>
    </row>
    <row r="183" spans="1:24" s="27" customFormat="1" x14ac:dyDescent="0.25">
      <c r="A183" s="28">
        <v>181</v>
      </c>
      <c r="B183" s="29" t="s">
        <v>16</v>
      </c>
      <c r="C183" s="58">
        <v>251518066</v>
      </c>
      <c r="D183" s="59">
        <v>75172024</v>
      </c>
      <c r="E183" s="79">
        <f t="shared" si="20"/>
        <v>0.29887325867081055</v>
      </c>
      <c r="F183" s="58">
        <v>243404580</v>
      </c>
      <c r="G183" s="59">
        <v>101371024</v>
      </c>
      <c r="H183" s="79">
        <f t="shared" si="21"/>
        <v>0.41647130879788702</v>
      </c>
      <c r="I183" s="58">
        <v>251518066</v>
      </c>
      <c r="J183" s="59">
        <v>141552820</v>
      </c>
      <c r="K183" s="79">
        <f t="shared" si="22"/>
        <v>0.56279384718233316</v>
      </c>
      <c r="L183" s="58">
        <v>251518066</v>
      </c>
      <c r="M183" s="59">
        <v>160361740</v>
      </c>
      <c r="N183" s="79">
        <f t="shared" si="23"/>
        <v>0.63757543364698099</v>
      </c>
      <c r="O183" s="58"/>
      <c r="P183" s="59"/>
      <c r="Q183" s="79" t="e">
        <f t="shared" si="24"/>
        <v>#DIV/0!</v>
      </c>
      <c r="R183" s="58"/>
      <c r="S183" s="59"/>
      <c r="T183" s="79" t="e">
        <f t="shared" si="25"/>
        <v>#DIV/0!</v>
      </c>
      <c r="U183" s="42">
        <f t="shared" si="26"/>
        <v>997958778</v>
      </c>
      <c r="V183" s="30">
        <f t="shared" si="27"/>
        <v>478457608</v>
      </c>
      <c r="W183" s="123">
        <f t="shared" si="28"/>
        <v>0.47943624380845917</v>
      </c>
      <c r="X183" s="127">
        <f t="shared" si="29"/>
        <v>2.0857830689986647</v>
      </c>
    </row>
    <row r="184" spans="1:24" s="27" customFormat="1" x14ac:dyDescent="0.25">
      <c r="A184" s="28">
        <v>182</v>
      </c>
      <c r="B184" s="29" t="s">
        <v>16</v>
      </c>
      <c r="C184" s="58">
        <v>153496934</v>
      </c>
      <c r="D184" s="59">
        <v>59120419</v>
      </c>
      <c r="E184" s="79">
        <f t="shared" si="20"/>
        <v>0.38515700254964053</v>
      </c>
      <c r="F184" s="58">
        <v>148545420</v>
      </c>
      <c r="G184" s="59">
        <v>65119495</v>
      </c>
      <c r="H184" s="79">
        <f t="shared" si="21"/>
        <v>0.43838103524161165</v>
      </c>
      <c r="I184" s="58">
        <v>153496934</v>
      </c>
      <c r="J184" s="59">
        <v>93703423</v>
      </c>
      <c r="K184" s="79">
        <f t="shared" si="22"/>
        <v>0.61045794569421175</v>
      </c>
      <c r="L184" s="58">
        <v>153496934</v>
      </c>
      <c r="M184" s="59">
        <v>103340865</v>
      </c>
      <c r="N184" s="79">
        <f t="shared" si="23"/>
        <v>0.67324383821242972</v>
      </c>
      <c r="O184" s="58"/>
      <c r="P184" s="59"/>
      <c r="Q184" s="79" t="e">
        <f t="shared" si="24"/>
        <v>#DIV/0!</v>
      </c>
      <c r="R184" s="58"/>
      <c r="S184" s="59"/>
      <c r="T184" s="79" t="e">
        <f t="shared" si="25"/>
        <v>#DIV/0!</v>
      </c>
      <c r="U184" s="42">
        <f t="shared" si="26"/>
        <v>609036222</v>
      </c>
      <c r="V184" s="30">
        <f t="shared" si="27"/>
        <v>321284202</v>
      </c>
      <c r="W184" s="123">
        <f t="shared" si="28"/>
        <v>0.52752888973490319</v>
      </c>
      <c r="X184" s="127">
        <f t="shared" si="29"/>
        <v>1.8956307786338029</v>
      </c>
    </row>
    <row r="185" spans="1:24" s="27" customFormat="1" x14ac:dyDescent="0.25">
      <c r="A185" s="28">
        <v>183</v>
      </c>
      <c r="B185" s="29" t="s">
        <v>16</v>
      </c>
      <c r="C185" s="58">
        <v>839234821</v>
      </c>
      <c r="D185" s="59">
        <v>103611125</v>
      </c>
      <c r="E185" s="79">
        <f t="shared" si="20"/>
        <v>0.1234590396005506</v>
      </c>
      <c r="F185" s="58">
        <v>812162730</v>
      </c>
      <c r="G185" s="59">
        <v>230888619</v>
      </c>
      <c r="H185" s="79">
        <f t="shared" si="21"/>
        <v>0.28428861664213523</v>
      </c>
      <c r="I185" s="58">
        <v>839234821</v>
      </c>
      <c r="J185" s="59">
        <v>353461390</v>
      </c>
      <c r="K185" s="79">
        <f t="shared" si="22"/>
        <v>0.42117102526659816</v>
      </c>
      <c r="L185" s="58">
        <v>839234821</v>
      </c>
      <c r="M185" s="59">
        <v>448267532</v>
      </c>
      <c r="N185" s="79">
        <f t="shared" si="23"/>
        <v>0.53413838508971967</v>
      </c>
      <c r="O185" s="58"/>
      <c r="P185" s="59"/>
      <c r="Q185" s="79" t="e">
        <f t="shared" si="24"/>
        <v>#DIV/0!</v>
      </c>
      <c r="R185" s="58"/>
      <c r="S185" s="59"/>
      <c r="T185" s="79" t="e">
        <f t="shared" si="25"/>
        <v>#DIV/0!</v>
      </c>
      <c r="U185" s="42">
        <f t="shared" si="26"/>
        <v>3329867193</v>
      </c>
      <c r="V185" s="30">
        <f t="shared" si="27"/>
        <v>1136228666</v>
      </c>
      <c r="W185" s="123">
        <f t="shared" si="28"/>
        <v>0.34122341827582914</v>
      </c>
      <c r="X185" s="127">
        <f t="shared" si="29"/>
        <v>2.9306312123971709</v>
      </c>
    </row>
    <row r="186" spans="1:24" s="27" customFormat="1" x14ac:dyDescent="0.25">
      <c r="A186" s="28">
        <v>184</v>
      </c>
      <c r="B186" s="29" t="s">
        <v>16</v>
      </c>
      <c r="C186" s="58">
        <v>183779687</v>
      </c>
      <c r="D186" s="59">
        <v>78915810</v>
      </c>
      <c r="E186" s="79">
        <f t="shared" si="20"/>
        <v>0.42940442052227457</v>
      </c>
      <c r="F186" s="58">
        <v>177851310</v>
      </c>
      <c r="G186" s="59">
        <v>97043066</v>
      </c>
      <c r="H186" s="79">
        <f t="shared" si="21"/>
        <v>0.54564155867055464</v>
      </c>
      <c r="I186" s="58">
        <v>183779687</v>
      </c>
      <c r="J186" s="59">
        <v>121688253</v>
      </c>
      <c r="K186" s="79">
        <f t="shared" si="22"/>
        <v>0.66214201899255598</v>
      </c>
      <c r="L186" s="58">
        <v>183779687</v>
      </c>
      <c r="M186" s="59">
        <v>138995327</v>
      </c>
      <c r="N186" s="79">
        <f t="shared" si="23"/>
        <v>0.75631496205562698</v>
      </c>
      <c r="O186" s="58"/>
      <c r="P186" s="59"/>
      <c r="Q186" s="79" t="e">
        <f t="shared" si="24"/>
        <v>#DIV/0!</v>
      </c>
      <c r="R186" s="58"/>
      <c r="S186" s="59"/>
      <c r="T186" s="79" t="e">
        <f t="shared" si="25"/>
        <v>#DIV/0!</v>
      </c>
      <c r="U186" s="42">
        <f t="shared" si="26"/>
        <v>729190371</v>
      </c>
      <c r="V186" s="30">
        <f t="shared" si="27"/>
        <v>436642456</v>
      </c>
      <c r="W186" s="123">
        <f t="shared" si="28"/>
        <v>0.59880447324228314</v>
      </c>
      <c r="X186" s="127">
        <f t="shared" si="29"/>
        <v>1.6699942045947085</v>
      </c>
    </row>
    <row r="187" spans="1:24" s="27" customFormat="1" x14ac:dyDescent="0.25">
      <c r="A187" s="28">
        <v>185</v>
      </c>
      <c r="B187" s="29" t="s">
        <v>16</v>
      </c>
      <c r="C187" s="58">
        <v>609543948</v>
      </c>
      <c r="D187" s="59">
        <v>287874516</v>
      </c>
      <c r="E187" s="79">
        <f t="shared" si="20"/>
        <v>0.47227852387765812</v>
      </c>
      <c r="F187" s="58">
        <v>589881240</v>
      </c>
      <c r="G187" s="59">
        <v>333447818</v>
      </c>
      <c r="H187" s="79">
        <f t="shared" si="21"/>
        <v>0.56527957729254108</v>
      </c>
      <c r="I187" s="58">
        <v>609543948</v>
      </c>
      <c r="J187" s="59">
        <v>435493900</v>
      </c>
      <c r="K187" s="79">
        <f t="shared" si="22"/>
        <v>0.71445857419947678</v>
      </c>
      <c r="L187" s="58">
        <v>609543948</v>
      </c>
      <c r="M187" s="59">
        <v>445055649</v>
      </c>
      <c r="N187" s="79">
        <f t="shared" si="23"/>
        <v>0.73014530036807124</v>
      </c>
      <c r="O187" s="58"/>
      <c r="P187" s="59"/>
      <c r="Q187" s="79" t="e">
        <f t="shared" si="24"/>
        <v>#DIV/0!</v>
      </c>
      <c r="R187" s="58"/>
      <c r="S187" s="59"/>
      <c r="T187" s="79" t="e">
        <f t="shared" si="25"/>
        <v>#DIV/0!</v>
      </c>
      <c r="U187" s="42">
        <f t="shared" si="26"/>
        <v>2418513084</v>
      </c>
      <c r="V187" s="30">
        <f t="shared" si="27"/>
        <v>1501871883</v>
      </c>
      <c r="W187" s="123">
        <f t="shared" si="28"/>
        <v>0.62098976967949282</v>
      </c>
      <c r="X187" s="127">
        <f t="shared" si="29"/>
        <v>1.610332486662579</v>
      </c>
    </row>
    <row r="188" spans="1:24" s="27" customFormat="1" x14ac:dyDescent="0.25">
      <c r="A188" s="28">
        <v>186</v>
      </c>
      <c r="B188" s="29" t="s">
        <v>16</v>
      </c>
      <c r="C188" s="58">
        <v>929629581</v>
      </c>
      <c r="D188" s="59">
        <v>293768042</v>
      </c>
      <c r="E188" s="79">
        <f t="shared" si="20"/>
        <v>0.31600548003646195</v>
      </c>
      <c r="F188" s="58">
        <v>899641530</v>
      </c>
      <c r="G188" s="59">
        <v>354994565</v>
      </c>
      <c r="H188" s="79">
        <f t="shared" si="21"/>
        <v>0.39459557297227044</v>
      </c>
      <c r="I188" s="58">
        <v>929629581</v>
      </c>
      <c r="J188" s="59">
        <v>482588630</v>
      </c>
      <c r="K188" s="79">
        <f t="shared" si="22"/>
        <v>0.51911927058181684</v>
      </c>
      <c r="L188" s="58">
        <v>929629581</v>
      </c>
      <c r="M188" s="59">
        <v>574885336</v>
      </c>
      <c r="N188" s="79">
        <f t="shared" si="23"/>
        <v>0.61840258501843004</v>
      </c>
      <c r="O188" s="58"/>
      <c r="P188" s="59"/>
      <c r="Q188" s="79" t="e">
        <f t="shared" si="24"/>
        <v>#DIV/0!</v>
      </c>
      <c r="R188" s="58"/>
      <c r="S188" s="59"/>
      <c r="T188" s="79" t="e">
        <f t="shared" si="25"/>
        <v>#DIV/0!</v>
      </c>
      <c r="U188" s="42">
        <f t="shared" si="26"/>
        <v>3688530273</v>
      </c>
      <c r="V188" s="30">
        <f t="shared" si="27"/>
        <v>1706236573</v>
      </c>
      <c r="W188" s="123">
        <f t="shared" si="28"/>
        <v>0.46257898043826084</v>
      </c>
      <c r="X188" s="127">
        <f t="shared" si="29"/>
        <v>2.1617929959821578</v>
      </c>
    </row>
    <row r="189" spans="1:24" s="27" customFormat="1" x14ac:dyDescent="0.25">
      <c r="A189" s="28">
        <v>187</v>
      </c>
      <c r="B189" s="29" t="s">
        <v>16</v>
      </c>
      <c r="C189" s="58">
        <v>446730863</v>
      </c>
      <c r="D189" s="59">
        <v>220265250</v>
      </c>
      <c r="E189" s="79">
        <f t="shared" si="20"/>
        <v>0.49306029254576039</v>
      </c>
      <c r="F189" s="58">
        <v>432320190</v>
      </c>
      <c r="G189" s="59">
        <v>293577252</v>
      </c>
      <c r="H189" s="79">
        <f t="shared" si="21"/>
        <v>0.67907365603258085</v>
      </c>
      <c r="I189" s="58">
        <v>446730863</v>
      </c>
      <c r="J189" s="59">
        <v>366508639</v>
      </c>
      <c r="K189" s="79">
        <f t="shared" si="22"/>
        <v>0.82042381522227625</v>
      </c>
      <c r="L189" s="58">
        <v>446730863</v>
      </c>
      <c r="M189" s="59">
        <v>366664251</v>
      </c>
      <c r="N189" s="79">
        <f t="shared" si="23"/>
        <v>0.82077215023310357</v>
      </c>
      <c r="O189" s="58"/>
      <c r="P189" s="59"/>
      <c r="Q189" s="79" t="e">
        <f t="shared" si="24"/>
        <v>#DIV/0!</v>
      </c>
      <c r="R189" s="58"/>
      <c r="S189" s="59"/>
      <c r="T189" s="79" t="e">
        <f t="shared" si="25"/>
        <v>#DIV/0!</v>
      </c>
      <c r="U189" s="42">
        <f t="shared" si="26"/>
        <v>1772512779</v>
      </c>
      <c r="V189" s="30">
        <f t="shared" si="27"/>
        <v>1247015392</v>
      </c>
      <c r="W189" s="123">
        <f t="shared" si="28"/>
        <v>0.70352970470742093</v>
      </c>
      <c r="X189" s="127">
        <f t="shared" si="29"/>
        <v>1.4214040904155896</v>
      </c>
    </row>
    <row r="190" spans="1:24" s="27" customFormat="1" x14ac:dyDescent="0.25">
      <c r="A190" s="28">
        <v>188</v>
      </c>
      <c r="B190" s="29" t="s">
        <v>16</v>
      </c>
      <c r="C190" s="58">
        <v>86339619</v>
      </c>
      <c r="D190" s="59">
        <v>9037248</v>
      </c>
      <c r="E190" s="79">
        <f t="shared" si="20"/>
        <v>0.10467092749158413</v>
      </c>
      <c r="F190" s="58">
        <v>83554470</v>
      </c>
      <c r="G190" s="59">
        <v>18509460</v>
      </c>
      <c r="H190" s="79">
        <f t="shared" si="21"/>
        <v>0.2215256706194175</v>
      </c>
      <c r="I190" s="58">
        <v>86339619</v>
      </c>
      <c r="J190" s="59">
        <v>30605016</v>
      </c>
      <c r="K190" s="79">
        <f t="shared" si="22"/>
        <v>0.354472446768615</v>
      </c>
      <c r="L190" s="58">
        <v>86339619</v>
      </c>
      <c r="M190" s="59">
        <v>36657793</v>
      </c>
      <c r="N190" s="79">
        <f t="shared" si="23"/>
        <v>0.4245767287900587</v>
      </c>
      <c r="O190" s="58"/>
      <c r="P190" s="59"/>
      <c r="Q190" s="79" t="e">
        <f t="shared" si="24"/>
        <v>#DIV/0!</v>
      </c>
      <c r="R190" s="58"/>
      <c r="S190" s="59"/>
      <c r="T190" s="79" t="e">
        <f t="shared" si="25"/>
        <v>#DIV/0!</v>
      </c>
      <c r="U190" s="42">
        <f t="shared" si="26"/>
        <v>342573327</v>
      </c>
      <c r="V190" s="30">
        <f t="shared" si="27"/>
        <v>94809517</v>
      </c>
      <c r="W190" s="123">
        <f t="shared" si="28"/>
        <v>0.27675685620439444</v>
      </c>
      <c r="X190" s="127">
        <f t="shared" si="29"/>
        <v>3.6132799516318599</v>
      </c>
    </row>
    <row r="191" spans="1:24" s="27" customFormat="1" x14ac:dyDescent="0.25">
      <c r="A191" s="28">
        <v>189</v>
      </c>
      <c r="B191" s="29" t="s">
        <v>16</v>
      </c>
      <c r="C191" s="58">
        <v>1092713420</v>
      </c>
      <c r="D191" s="59">
        <v>321781554</v>
      </c>
      <c r="E191" s="79">
        <f t="shared" si="20"/>
        <v>0.29447936495554344</v>
      </c>
      <c r="F191" s="58">
        <v>1296941760</v>
      </c>
      <c r="G191" s="59">
        <v>378360777</v>
      </c>
      <c r="H191" s="79">
        <f t="shared" si="21"/>
        <v>0.29173305129753863</v>
      </c>
      <c r="I191" s="58">
        <v>1340173152</v>
      </c>
      <c r="J191" s="59">
        <v>544150307</v>
      </c>
      <c r="K191" s="79">
        <f t="shared" si="22"/>
        <v>0.40602985232761923</v>
      </c>
      <c r="L191" s="58">
        <v>1340173152</v>
      </c>
      <c r="M191" s="59">
        <v>672576303</v>
      </c>
      <c r="N191" s="79">
        <f t="shared" si="23"/>
        <v>0.50185776516734759</v>
      </c>
      <c r="O191" s="58"/>
      <c r="P191" s="59"/>
      <c r="Q191" s="79" t="e">
        <f t="shared" si="24"/>
        <v>#DIV/0!</v>
      </c>
      <c r="R191" s="58"/>
      <c r="S191" s="59"/>
      <c r="T191" s="79" t="e">
        <f t="shared" si="25"/>
        <v>#DIV/0!</v>
      </c>
      <c r="U191" s="42">
        <f t="shared" si="26"/>
        <v>5070001484</v>
      </c>
      <c r="V191" s="30">
        <f t="shared" si="27"/>
        <v>1916868941</v>
      </c>
      <c r="W191" s="123">
        <f t="shared" si="28"/>
        <v>0.37808054830936222</v>
      </c>
      <c r="X191" s="127">
        <f t="shared" si="29"/>
        <v>2.6449390334192908</v>
      </c>
    </row>
    <row r="192" spans="1:24" s="27" customFormat="1" x14ac:dyDescent="0.25">
      <c r="A192" s="28">
        <v>190</v>
      </c>
      <c r="B192" s="29" t="s">
        <v>16</v>
      </c>
      <c r="C192" s="58">
        <v>757885613</v>
      </c>
      <c r="D192" s="59">
        <v>267632104</v>
      </c>
      <c r="E192" s="79">
        <f t="shared" si="20"/>
        <v>0.35312994389827534</v>
      </c>
      <c r="F192" s="58">
        <v>733437690</v>
      </c>
      <c r="G192" s="59">
        <v>351037825</v>
      </c>
      <c r="H192" s="79">
        <f t="shared" si="21"/>
        <v>0.47861983340398012</v>
      </c>
      <c r="I192" s="58">
        <v>757885613</v>
      </c>
      <c r="J192" s="59">
        <v>468894895</v>
      </c>
      <c r="K192" s="79">
        <f t="shared" si="22"/>
        <v>0.61868821225400406</v>
      </c>
      <c r="L192" s="58">
        <v>757885613</v>
      </c>
      <c r="M192" s="59">
        <v>514774997</v>
      </c>
      <c r="N192" s="79">
        <f t="shared" si="23"/>
        <v>0.67922518671693011</v>
      </c>
      <c r="O192" s="58"/>
      <c r="P192" s="59"/>
      <c r="Q192" s="79" t="e">
        <f t="shared" si="24"/>
        <v>#DIV/0!</v>
      </c>
      <c r="R192" s="58"/>
      <c r="S192" s="59"/>
      <c r="T192" s="79" t="e">
        <f t="shared" si="25"/>
        <v>#DIV/0!</v>
      </c>
      <c r="U192" s="42">
        <f t="shared" si="26"/>
        <v>3007094529</v>
      </c>
      <c r="V192" s="30">
        <f t="shared" si="27"/>
        <v>1602339821</v>
      </c>
      <c r="W192" s="123">
        <f t="shared" si="28"/>
        <v>0.53285315960215363</v>
      </c>
      <c r="X192" s="127">
        <f t="shared" si="29"/>
        <v>1.876689631992863</v>
      </c>
    </row>
    <row r="193" spans="1:24" s="27" customFormat="1" x14ac:dyDescent="0.25">
      <c r="A193" s="28">
        <v>191</v>
      </c>
      <c r="B193" s="29" t="s">
        <v>16</v>
      </c>
      <c r="C193" s="58">
        <v>124724067</v>
      </c>
      <c r="D193" s="59">
        <v>47603349</v>
      </c>
      <c r="E193" s="79">
        <f t="shared" si="20"/>
        <v>0.38166931326894593</v>
      </c>
      <c r="F193" s="58">
        <v>120700710</v>
      </c>
      <c r="G193" s="59">
        <v>58110881</v>
      </c>
      <c r="H193" s="79">
        <f t="shared" si="21"/>
        <v>0.48144605777381094</v>
      </c>
      <c r="I193" s="58">
        <v>124724067</v>
      </c>
      <c r="J193" s="59">
        <v>64847079</v>
      </c>
      <c r="K193" s="79">
        <f t="shared" si="22"/>
        <v>0.51992434627713024</v>
      </c>
      <c r="L193" s="58">
        <v>124724067</v>
      </c>
      <c r="M193" s="59">
        <v>78605186</v>
      </c>
      <c r="N193" s="79">
        <f t="shared" si="23"/>
        <v>0.63023270400571529</v>
      </c>
      <c r="O193" s="58"/>
      <c r="P193" s="59"/>
      <c r="Q193" s="79" t="e">
        <f t="shared" si="24"/>
        <v>#DIV/0!</v>
      </c>
      <c r="R193" s="58"/>
      <c r="S193" s="59"/>
      <c r="T193" s="79" t="e">
        <f t="shared" si="25"/>
        <v>#DIV/0!</v>
      </c>
      <c r="U193" s="42">
        <f t="shared" si="26"/>
        <v>494872911</v>
      </c>
      <c r="V193" s="30">
        <f t="shared" si="27"/>
        <v>249166495</v>
      </c>
      <c r="W193" s="123">
        <f t="shared" si="28"/>
        <v>0.5034959268562591</v>
      </c>
      <c r="X193" s="127">
        <f t="shared" si="29"/>
        <v>1.9861133857503595</v>
      </c>
    </row>
    <row r="194" spans="1:24" s="27" customFormat="1" x14ac:dyDescent="0.25">
      <c r="A194" s="28">
        <v>192</v>
      </c>
      <c r="B194" s="29" t="s">
        <v>16</v>
      </c>
      <c r="C194" s="58">
        <v>1746728449</v>
      </c>
      <c r="D194" s="59">
        <v>544302415</v>
      </c>
      <c r="E194" s="79">
        <f t="shared" si="20"/>
        <v>0.31161249781648231</v>
      </c>
      <c r="F194" s="58">
        <v>1690382370</v>
      </c>
      <c r="G194" s="59">
        <v>616558723</v>
      </c>
      <c r="H194" s="79">
        <f t="shared" si="21"/>
        <v>0.36474512154312161</v>
      </c>
      <c r="I194" s="58">
        <v>1746728449</v>
      </c>
      <c r="J194" s="59">
        <v>803190777</v>
      </c>
      <c r="K194" s="79">
        <f t="shared" si="22"/>
        <v>0.45982578314323891</v>
      </c>
      <c r="L194" s="58">
        <v>1746728449</v>
      </c>
      <c r="M194" s="59">
        <v>943464945</v>
      </c>
      <c r="N194" s="79">
        <f t="shared" si="23"/>
        <v>0.54013258073407611</v>
      </c>
      <c r="O194" s="58"/>
      <c r="P194" s="59"/>
      <c r="Q194" s="79" t="e">
        <f t="shared" si="24"/>
        <v>#DIV/0!</v>
      </c>
      <c r="R194" s="58"/>
      <c r="S194" s="59"/>
      <c r="T194" s="79" t="e">
        <f t="shared" si="25"/>
        <v>#DIV/0!</v>
      </c>
      <c r="U194" s="42">
        <f t="shared" si="26"/>
        <v>6930567717</v>
      </c>
      <c r="V194" s="30">
        <f t="shared" si="27"/>
        <v>2907516860</v>
      </c>
      <c r="W194" s="123">
        <f t="shared" si="28"/>
        <v>0.41952073462440131</v>
      </c>
      <c r="X194" s="127">
        <f t="shared" si="29"/>
        <v>2.3836724086958521</v>
      </c>
    </row>
    <row r="195" spans="1:24" s="27" customFormat="1" x14ac:dyDescent="0.25">
      <c r="A195" s="28">
        <v>193</v>
      </c>
      <c r="B195" s="29" t="s">
        <v>17</v>
      </c>
      <c r="C195" s="58">
        <v>2246330990</v>
      </c>
      <c r="D195" s="59">
        <v>743966718</v>
      </c>
      <c r="E195" s="79">
        <f t="shared" si="20"/>
        <v>0.3311919397951234</v>
      </c>
      <c r="F195" s="58">
        <v>2173868700</v>
      </c>
      <c r="G195" s="59">
        <v>1014579056</v>
      </c>
      <c r="H195" s="79">
        <f t="shared" si="21"/>
        <v>0.46671588583063917</v>
      </c>
      <c r="I195" s="58">
        <v>2246330990</v>
      </c>
      <c r="J195" s="59">
        <v>1366357081</v>
      </c>
      <c r="K195" s="79">
        <f t="shared" si="22"/>
        <v>0.60826168854127771</v>
      </c>
      <c r="L195" s="58">
        <v>2246330990</v>
      </c>
      <c r="M195" s="59">
        <v>1572187139</v>
      </c>
      <c r="N195" s="79">
        <f t="shared" si="23"/>
        <v>0.69989113180511298</v>
      </c>
      <c r="O195" s="58"/>
      <c r="P195" s="59"/>
      <c r="Q195" s="79" t="e">
        <f t="shared" si="24"/>
        <v>#DIV/0!</v>
      </c>
      <c r="R195" s="58"/>
      <c r="S195" s="59"/>
      <c r="T195" s="79" t="e">
        <f t="shared" si="25"/>
        <v>#DIV/0!</v>
      </c>
      <c r="U195" s="42">
        <f t="shared" si="26"/>
        <v>8912861670</v>
      </c>
      <c r="V195" s="30">
        <f t="shared" si="27"/>
        <v>4697089994</v>
      </c>
      <c r="W195" s="123">
        <f t="shared" si="28"/>
        <v>0.52700133446590336</v>
      </c>
      <c r="X195" s="127">
        <f t="shared" si="29"/>
        <v>1.8975284019222902</v>
      </c>
    </row>
    <row r="196" spans="1:24" s="27" customFormat="1" x14ac:dyDescent="0.25">
      <c r="A196" s="28">
        <v>194</v>
      </c>
      <c r="B196" s="29" t="s">
        <v>17</v>
      </c>
      <c r="C196" s="58">
        <v>1683308184</v>
      </c>
      <c r="D196" s="59">
        <v>1103330871</v>
      </c>
      <c r="E196" s="79">
        <f t="shared" ref="E196:E231" si="30">D196/C196</f>
        <v>0.65545387439285452</v>
      </c>
      <c r="F196" s="58">
        <v>1629007920</v>
      </c>
      <c r="G196" s="59">
        <v>1265209533</v>
      </c>
      <c r="H196" s="79">
        <f t="shared" ref="H196:H231" si="31">G196/F196</f>
        <v>0.77667488135969287</v>
      </c>
      <c r="I196" s="58">
        <v>1683308184</v>
      </c>
      <c r="J196" s="59">
        <v>1377708282</v>
      </c>
      <c r="K196" s="79">
        <f t="shared" ref="K196:K231" si="32">J196/I196</f>
        <v>0.81845279141113003</v>
      </c>
      <c r="L196" s="58">
        <v>1683308184</v>
      </c>
      <c r="M196" s="59">
        <v>1364276882</v>
      </c>
      <c r="N196" s="79">
        <f t="shared" ref="N196:N231" si="33">M196/L196</f>
        <v>0.8104736226958188</v>
      </c>
      <c r="O196" s="58"/>
      <c r="P196" s="59"/>
      <c r="Q196" s="79" t="e">
        <f t="shared" ref="Q196:Q231" si="34">P196/O196</f>
        <v>#DIV/0!</v>
      </c>
      <c r="R196" s="58"/>
      <c r="S196" s="59"/>
      <c r="T196" s="79" t="e">
        <f t="shared" ref="T196:T231" si="35">S196/R196</f>
        <v>#DIV/0!</v>
      </c>
      <c r="U196" s="42">
        <f t="shared" ref="U196:U231" si="36">SUM(C196+F196+I196+L196+O196+R196)</f>
        <v>6678932472</v>
      </c>
      <c r="V196" s="30">
        <f t="shared" ref="V196:V231" si="37">SUM(D196+G196+J196+M196+P196+S196)</f>
        <v>5110525568</v>
      </c>
      <c r="W196" s="123">
        <f t="shared" ref="W196:W231" si="38">V196/U196</f>
        <v>0.76517101938442833</v>
      </c>
      <c r="X196" s="127">
        <f t="shared" si="29"/>
        <v>1.3068973793655816</v>
      </c>
    </row>
    <row r="197" spans="1:24" s="27" customFormat="1" x14ac:dyDescent="0.25">
      <c r="A197" s="28">
        <v>195</v>
      </c>
      <c r="B197" s="29" t="s">
        <v>17</v>
      </c>
      <c r="C197" s="58">
        <v>420744772</v>
      </c>
      <c r="D197" s="59">
        <v>3275</v>
      </c>
      <c r="E197" s="79">
        <f t="shared" si="30"/>
        <v>7.7838162656956317E-6</v>
      </c>
      <c r="F197" s="58">
        <v>407172360</v>
      </c>
      <c r="G197" s="59">
        <v>43858</v>
      </c>
      <c r="H197" s="79">
        <f t="shared" si="31"/>
        <v>1.0771359824129516E-4</v>
      </c>
      <c r="I197" s="58">
        <v>420744772</v>
      </c>
      <c r="J197" s="59">
        <v>91852949</v>
      </c>
      <c r="K197" s="79">
        <f t="shared" si="32"/>
        <v>0.21831037510788132</v>
      </c>
      <c r="L197" s="58">
        <v>420744772</v>
      </c>
      <c r="M197" s="59">
        <v>334298779</v>
      </c>
      <c r="N197" s="79">
        <f t="shared" si="33"/>
        <v>0.79454054155187459</v>
      </c>
      <c r="O197" s="58"/>
      <c r="P197" s="59"/>
      <c r="Q197" s="79" t="e">
        <f t="shared" si="34"/>
        <v>#DIV/0!</v>
      </c>
      <c r="R197" s="58"/>
      <c r="S197" s="59"/>
      <c r="T197" s="79" t="e">
        <f t="shared" si="35"/>
        <v>#DIV/0!</v>
      </c>
      <c r="U197" s="42">
        <f t="shared" si="36"/>
        <v>1669406676</v>
      </c>
      <c r="V197" s="30">
        <f t="shared" si="37"/>
        <v>426198861</v>
      </c>
      <c r="W197" s="123">
        <f t="shared" si="38"/>
        <v>0.25529960262360901</v>
      </c>
      <c r="X197" s="127">
        <f t="shared" ref="X197:X230" si="39">U197/V197</f>
        <v>3.9169665354877616</v>
      </c>
    </row>
    <row r="198" spans="1:24" s="27" customFormat="1" x14ac:dyDescent="0.25">
      <c r="A198" s="28">
        <v>196</v>
      </c>
      <c r="B198" s="29" t="s">
        <v>17</v>
      </c>
      <c r="C198" s="58">
        <v>1847637541</v>
      </c>
      <c r="D198" s="59">
        <v>464649657</v>
      </c>
      <c r="E198" s="79">
        <f t="shared" si="30"/>
        <v>0.25148312192688882</v>
      </c>
      <c r="F198" s="58">
        <v>1788036330</v>
      </c>
      <c r="G198" s="59">
        <v>730470855</v>
      </c>
      <c r="H198" s="79">
        <f t="shared" si="31"/>
        <v>0.4085324457585266</v>
      </c>
      <c r="I198" s="58">
        <v>1847637541</v>
      </c>
      <c r="J198" s="59">
        <v>1320582358</v>
      </c>
      <c r="K198" s="79">
        <f t="shared" si="32"/>
        <v>0.71474102939327533</v>
      </c>
      <c r="L198" s="58">
        <v>1847637541</v>
      </c>
      <c r="M198" s="59">
        <v>1271834303</v>
      </c>
      <c r="N198" s="79">
        <f t="shared" si="33"/>
        <v>0.68835703690651517</v>
      </c>
      <c r="O198" s="58"/>
      <c r="P198" s="59"/>
      <c r="Q198" s="79" t="e">
        <f t="shared" si="34"/>
        <v>#DIV/0!</v>
      </c>
      <c r="R198" s="58"/>
      <c r="S198" s="59"/>
      <c r="T198" s="79" t="e">
        <f t="shared" si="35"/>
        <v>#DIV/0!</v>
      </c>
      <c r="U198" s="42">
        <f t="shared" si="36"/>
        <v>7330948953</v>
      </c>
      <c r="V198" s="30">
        <f t="shared" si="37"/>
        <v>3787537173</v>
      </c>
      <c r="W198" s="123">
        <f t="shared" si="38"/>
        <v>0.51665032689254353</v>
      </c>
      <c r="X198" s="127">
        <f t="shared" si="39"/>
        <v>1.9355450832957408</v>
      </c>
    </row>
    <row r="199" spans="1:24" s="27" customFormat="1" x14ac:dyDescent="0.25">
      <c r="A199" s="28">
        <v>197</v>
      </c>
      <c r="B199" s="29" t="s">
        <v>17</v>
      </c>
      <c r="C199" s="58">
        <v>112677188</v>
      </c>
      <c r="D199" s="59">
        <v>1204</v>
      </c>
      <c r="E199" s="79">
        <f t="shared" si="30"/>
        <v>1.0685392681258605E-5</v>
      </c>
      <c r="F199" s="58">
        <v>109042440</v>
      </c>
      <c r="G199" s="59">
        <v>46930585</v>
      </c>
      <c r="H199" s="79">
        <f t="shared" si="31"/>
        <v>0.43038825066643777</v>
      </c>
      <c r="I199" s="58">
        <v>112677188</v>
      </c>
      <c r="J199" s="59">
        <v>66121131</v>
      </c>
      <c r="K199" s="79">
        <f t="shared" si="32"/>
        <v>0.58681914390692813</v>
      </c>
      <c r="L199" s="58">
        <v>112677188</v>
      </c>
      <c r="M199" s="59">
        <v>77591102</v>
      </c>
      <c r="N199" s="79">
        <f t="shared" si="33"/>
        <v>0.68861411415414453</v>
      </c>
      <c r="O199" s="58"/>
      <c r="P199" s="59"/>
      <c r="Q199" s="79" t="e">
        <f t="shared" si="34"/>
        <v>#DIV/0!</v>
      </c>
      <c r="R199" s="58"/>
      <c r="S199" s="59"/>
      <c r="T199" s="79" t="e">
        <f t="shared" si="35"/>
        <v>#DIV/0!</v>
      </c>
      <c r="U199" s="42">
        <f t="shared" si="36"/>
        <v>447074004</v>
      </c>
      <c r="V199" s="30">
        <f t="shared" si="37"/>
        <v>190644022</v>
      </c>
      <c r="W199" s="123">
        <f t="shared" si="38"/>
        <v>0.42642609566715045</v>
      </c>
      <c r="X199" s="127">
        <f t="shared" si="39"/>
        <v>2.3450722414993952</v>
      </c>
    </row>
    <row r="200" spans="1:24" s="27" customFormat="1" x14ac:dyDescent="0.25">
      <c r="A200" s="28">
        <v>198</v>
      </c>
      <c r="B200" s="29" t="s">
        <v>17</v>
      </c>
      <c r="C200" s="58">
        <v>887147398</v>
      </c>
      <c r="D200" s="59">
        <v>58704112</v>
      </c>
      <c r="E200" s="79">
        <f t="shared" si="30"/>
        <v>6.617176822289457E-2</v>
      </c>
      <c r="F200" s="58">
        <v>858529740</v>
      </c>
      <c r="G200" s="59">
        <v>18733000</v>
      </c>
      <c r="H200" s="79">
        <f t="shared" si="31"/>
        <v>2.1819861476202327E-2</v>
      </c>
      <c r="I200" s="58">
        <v>887147398</v>
      </c>
      <c r="J200" s="59">
        <v>2320222</v>
      </c>
      <c r="K200" s="79">
        <f t="shared" si="32"/>
        <v>2.6153737307134614E-3</v>
      </c>
      <c r="L200" s="58">
        <v>887147398</v>
      </c>
      <c r="M200" s="59">
        <v>590081277</v>
      </c>
      <c r="N200" s="79">
        <f t="shared" si="33"/>
        <v>0.66514457273987293</v>
      </c>
      <c r="O200" s="58"/>
      <c r="P200" s="59"/>
      <c r="Q200" s="79" t="e">
        <f t="shared" si="34"/>
        <v>#DIV/0!</v>
      </c>
      <c r="R200" s="58"/>
      <c r="S200" s="59"/>
      <c r="T200" s="79" t="e">
        <f t="shared" si="35"/>
        <v>#DIV/0!</v>
      </c>
      <c r="U200" s="42">
        <f t="shared" si="36"/>
        <v>3519971934</v>
      </c>
      <c r="V200" s="30">
        <f t="shared" si="37"/>
        <v>669838611</v>
      </c>
      <c r="W200" s="123">
        <f t="shared" si="38"/>
        <v>0.19029657723401611</v>
      </c>
      <c r="X200" s="127">
        <f t="shared" si="39"/>
        <v>5.2549552626490801</v>
      </c>
    </row>
    <row r="201" spans="1:24" s="27" customFormat="1" x14ac:dyDescent="0.25">
      <c r="A201" s="28">
        <v>199</v>
      </c>
      <c r="B201" s="29" t="s">
        <v>17</v>
      </c>
      <c r="C201" s="58">
        <v>587449628</v>
      </c>
      <c r="D201" s="59">
        <v>331302369</v>
      </c>
      <c r="E201" s="79">
        <f t="shared" si="30"/>
        <v>0.56396728027207121</v>
      </c>
      <c r="F201" s="58">
        <v>568499640</v>
      </c>
      <c r="G201" s="59">
        <v>364625124</v>
      </c>
      <c r="H201" s="79">
        <f t="shared" si="31"/>
        <v>0.64138145100672361</v>
      </c>
      <c r="I201" s="58">
        <v>587449628</v>
      </c>
      <c r="J201" s="59">
        <v>434846064</v>
      </c>
      <c r="K201" s="79">
        <f t="shared" si="32"/>
        <v>0.74022697993775899</v>
      </c>
      <c r="L201" s="58">
        <v>587449628</v>
      </c>
      <c r="M201" s="59">
        <v>388848348</v>
      </c>
      <c r="N201" s="79">
        <f t="shared" si="33"/>
        <v>0.6619262817883681</v>
      </c>
      <c r="O201" s="58"/>
      <c r="P201" s="59"/>
      <c r="Q201" s="79" t="e">
        <f t="shared" si="34"/>
        <v>#DIV/0!</v>
      </c>
      <c r="R201" s="58"/>
      <c r="S201" s="59"/>
      <c r="T201" s="79" t="e">
        <f t="shared" si="35"/>
        <v>#DIV/0!</v>
      </c>
      <c r="U201" s="42">
        <f t="shared" si="36"/>
        <v>2330848524</v>
      </c>
      <c r="V201" s="30">
        <f t="shared" si="37"/>
        <v>1519621905</v>
      </c>
      <c r="W201" s="123">
        <f t="shared" si="38"/>
        <v>0.65196081570850295</v>
      </c>
      <c r="X201" s="127">
        <f t="shared" si="39"/>
        <v>1.5338345126052917</v>
      </c>
    </row>
    <row r="202" spans="1:24" s="27" customFormat="1" x14ac:dyDescent="0.25">
      <c r="A202" s="28">
        <v>200</v>
      </c>
      <c r="B202" s="29" t="s">
        <v>17</v>
      </c>
      <c r="C202" s="58">
        <v>308068824</v>
      </c>
      <c r="D202" s="59">
        <v>226777051</v>
      </c>
      <c r="E202" s="79">
        <f t="shared" si="30"/>
        <v>0.73612463622739055</v>
      </c>
      <c r="F202" s="58">
        <v>298131120</v>
      </c>
      <c r="G202" s="59">
        <v>216244107</v>
      </c>
      <c r="H202" s="79">
        <f t="shared" si="31"/>
        <v>0.72533221959519023</v>
      </c>
      <c r="I202" s="58">
        <v>308068824</v>
      </c>
      <c r="J202" s="59">
        <v>229562346</v>
      </c>
      <c r="K202" s="79">
        <f t="shared" si="32"/>
        <v>0.7451657815267928</v>
      </c>
      <c r="L202" s="58">
        <v>308068824</v>
      </c>
      <c r="M202" s="59">
        <v>230886765</v>
      </c>
      <c r="N202" s="79">
        <f t="shared" si="33"/>
        <v>0.74946488256143695</v>
      </c>
      <c r="O202" s="58"/>
      <c r="P202" s="59"/>
      <c r="Q202" s="79" t="e">
        <f t="shared" si="34"/>
        <v>#DIV/0!</v>
      </c>
      <c r="R202" s="58"/>
      <c r="S202" s="59"/>
      <c r="T202" s="79" t="e">
        <f t="shared" si="35"/>
        <v>#DIV/0!</v>
      </c>
      <c r="U202" s="42">
        <f t="shared" si="36"/>
        <v>1222337592</v>
      </c>
      <c r="V202" s="30">
        <f t="shared" si="37"/>
        <v>903470269</v>
      </c>
      <c r="W202" s="123">
        <f t="shared" si="38"/>
        <v>0.739133178029593</v>
      </c>
      <c r="X202" s="127">
        <f t="shared" si="39"/>
        <v>1.352936155113257</v>
      </c>
    </row>
    <row r="203" spans="1:24" s="27" customFormat="1" x14ac:dyDescent="0.25">
      <c r="A203" s="28">
        <v>201</v>
      </c>
      <c r="B203" s="29" t="s">
        <v>17</v>
      </c>
      <c r="C203" s="58">
        <v>1871807931</v>
      </c>
      <c r="D203" s="59">
        <v>954185527</v>
      </c>
      <c r="E203" s="79">
        <f t="shared" si="30"/>
        <v>0.50976679348197507</v>
      </c>
      <c r="F203" s="58">
        <v>1811427030</v>
      </c>
      <c r="G203" s="59">
        <v>1011160521</v>
      </c>
      <c r="H203" s="79">
        <f t="shared" si="31"/>
        <v>0.55821211909375124</v>
      </c>
      <c r="I203" s="58">
        <v>1871807931</v>
      </c>
      <c r="J203" s="59">
        <v>1259441057</v>
      </c>
      <c r="K203" s="79">
        <f t="shared" si="32"/>
        <v>0.67284737720239951</v>
      </c>
      <c r="L203" s="58">
        <v>1871807931</v>
      </c>
      <c r="M203" s="59">
        <v>1216099053</v>
      </c>
      <c r="N203" s="79">
        <f t="shared" si="33"/>
        <v>0.64969222154663475</v>
      </c>
      <c r="O203" s="58"/>
      <c r="P203" s="59"/>
      <c r="Q203" s="79" t="e">
        <f t="shared" si="34"/>
        <v>#DIV/0!</v>
      </c>
      <c r="R203" s="58"/>
      <c r="S203" s="59"/>
      <c r="T203" s="79" t="e">
        <f t="shared" si="35"/>
        <v>#DIV/0!</v>
      </c>
      <c r="U203" s="42">
        <f t="shared" si="36"/>
        <v>7426850823</v>
      </c>
      <c r="V203" s="30">
        <f t="shared" si="37"/>
        <v>4440886158</v>
      </c>
      <c r="W203" s="123">
        <f t="shared" si="38"/>
        <v>0.59795009538190103</v>
      </c>
      <c r="X203" s="127">
        <f t="shared" si="39"/>
        <v>1.6723803670627668</v>
      </c>
    </row>
    <row r="204" spans="1:24" s="27" customFormat="1" x14ac:dyDescent="0.25">
      <c r="A204" s="28">
        <v>202</v>
      </c>
      <c r="B204" s="29" t="s">
        <v>17</v>
      </c>
      <c r="C204" s="58">
        <v>3100000</v>
      </c>
      <c r="D204" s="59">
        <v>0</v>
      </c>
      <c r="E204" s="79">
        <f t="shared" si="30"/>
        <v>0</v>
      </c>
      <c r="F204" s="58">
        <v>3000000</v>
      </c>
      <c r="G204" s="59">
        <v>0</v>
      </c>
      <c r="H204" s="79">
        <f t="shared" si="31"/>
        <v>0</v>
      </c>
      <c r="I204" s="58">
        <v>3100000</v>
      </c>
      <c r="J204" s="59">
        <v>0</v>
      </c>
      <c r="K204" s="79">
        <f t="shared" si="32"/>
        <v>0</v>
      </c>
      <c r="L204" s="58">
        <v>3100000</v>
      </c>
      <c r="M204" s="59">
        <v>0</v>
      </c>
      <c r="N204" s="79">
        <f t="shared" si="33"/>
        <v>0</v>
      </c>
      <c r="O204" s="58"/>
      <c r="P204" s="59"/>
      <c r="Q204" s="79" t="e">
        <f t="shared" si="34"/>
        <v>#DIV/0!</v>
      </c>
      <c r="R204" s="58"/>
      <c r="S204" s="59"/>
      <c r="T204" s="79" t="e">
        <f t="shared" si="35"/>
        <v>#DIV/0!</v>
      </c>
      <c r="U204" s="42">
        <f t="shared" si="36"/>
        <v>12300000</v>
      </c>
      <c r="V204" s="30">
        <f t="shared" si="37"/>
        <v>0</v>
      </c>
      <c r="W204" s="123">
        <f t="shared" si="38"/>
        <v>0</v>
      </c>
      <c r="X204" s="176">
        <f>$X$239</f>
        <v>2.0115501766260029</v>
      </c>
    </row>
    <row r="205" spans="1:24" s="27" customFormat="1" x14ac:dyDescent="0.25">
      <c r="A205" s="28">
        <v>203</v>
      </c>
      <c r="B205" s="29" t="s">
        <v>17</v>
      </c>
      <c r="C205" s="58">
        <v>115786240</v>
      </c>
      <c r="D205" s="59">
        <v>55082658</v>
      </c>
      <c r="E205" s="79">
        <f t="shared" si="30"/>
        <v>0.47572715030732493</v>
      </c>
      <c r="F205" s="58">
        <v>112051200</v>
      </c>
      <c r="G205" s="59">
        <v>66313046</v>
      </c>
      <c r="H205" s="79">
        <f t="shared" si="31"/>
        <v>0.59181022603952482</v>
      </c>
      <c r="I205" s="58">
        <v>115786240</v>
      </c>
      <c r="J205" s="59">
        <v>78356684</v>
      </c>
      <c r="K205" s="79">
        <f t="shared" si="32"/>
        <v>0.67673571574653435</v>
      </c>
      <c r="L205" s="58">
        <v>115786240</v>
      </c>
      <c r="M205" s="59">
        <v>88962836</v>
      </c>
      <c r="N205" s="79">
        <f t="shared" si="33"/>
        <v>0.76833685937119989</v>
      </c>
      <c r="O205" s="58"/>
      <c r="P205" s="59"/>
      <c r="Q205" s="79" t="e">
        <f t="shared" si="34"/>
        <v>#DIV/0!</v>
      </c>
      <c r="R205" s="58"/>
      <c r="S205" s="59"/>
      <c r="T205" s="79" t="e">
        <f t="shared" si="35"/>
        <v>#DIV/0!</v>
      </c>
      <c r="U205" s="42">
        <f t="shared" si="36"/>
        <v>459409920</v>
      </c>
      <c r="V205" s="30">
        <f t="shared" si="37"/>
        <v>288715224</v>
      </c>
      <c r="W205" s="123">
        <f t="shared" si="38"/>
        <v>0.62844795340945181</v>
      </c>
      <c r="X205" s="127">
        <f t="shared" si="39"/>
        <v>1.5912216669253298</v>
      </c>
    </row>
    <row r="206" spans="1:24" s="27" customFormat="1" x14ac:dyDescent="0.25">
      <c r="A206" s="28">
        <v>204</v>
      </c>
      <c r="B206" s="29" t="s">
        <v>18</v>
      </c>
      <c r="C206" s="58">
        <v>1532998887</v>
      </c>
      <c r="D206" s="59">
        <v>568007751</v>
      </c>
      <c r="E206" s="79">
        <f t="shared" si="30"/>
        <v>0.37052065452673744</v>
      </c>
      <c r="F206" s="58">
        <v>1483547310</v>
      </c>
      <c r="G206" s="59">
        <v>664087000</v>
      </c>
      <c r="H206" s="79">
        <f t="shared" si="31"/>
        <v>0.4476345280825591</v>
      </c>
      <c r="I206" s="58">
        <v>1532998887</v>
      </c>
      <c r="J206" s="59">
        <v>837698553</v>
      </c>
      <c r="K206" s="79">
        <f t="shared" si="32"/>
        <v>0.54644433215429988</v>
      </c>
      <c r="L206" s="58">
        <v>1532998887</v>
      </c>
      <c r="M206" s="59">
        <v>937833167</v>
      </c>
      <c r="N206" s="79">
        <f t="shared" si="33"/>
        <v>0.611763762487324</v>
      </c>
      <c r="O206" s="58"/>
      <c r="P206" s="59"/>
      <c r="Q206" s="79" t="e">
        <f t="shared" si="34"/>
        <v>#DIV/0!</v>
      </c>
      <c r="R206" s="58"/>
      <c r="S206" s="59"/>
      <c r="T206" s="79" t="e">
        <f t="shared" si="35"/>
        <v>#DIV/0!</v>
      </c>
      <c r="U206" s="42">
        <f t="shared" si="36"/>
        <v>6082543971</v>
      </c>
      <c r="V206" s="30">
        <f t="shared" si="37"/>
        <v>3007626471</v>
      </c>
      <c r="W206" s="123">
        <f t="shared" si="38"/>
        <v>0.49446851273736564</v>
      </c>
      <c r="X206" s="127">
        <f t="shared" si="39"/>
        <v>2.0223734661364468</v>
      </c>
    </row>
    <row r="207" spans="1:24" s="27" customFormat="1" x14ac:dyDescent="0.25">
      <c r="A207" s="28">
        <v>205</v>
      </c>
      <c r="B207" s="29" t="s">
        <v>19</v>
      </c>
      <c r="C207" s="58">
        <v>2965100400</v>
      </c>
      <c r="D207" s="59">
        <v>999107334</v>
      </c>
      <c r="E207" s="79">
        <f t="shared" si="30"/>
        <v>0.33695565047308346</v>
      </c>
      <c r="F207" s="58">
        <v>2869452000</v>
      </c>
      <c r="G207" s="59">
        <v>1175686445</v>
      </c>
      <c r="H207" s="79">
        <f t="shared" si="31"/>
        <v>0.40972507816823561</v>
      </c>
      <c r="I207" s="58">
        <v>2995100400</v>
      </c>
      <c r="J207" s="59">
        <v>1500024529</v>
      </c>
      <c r="K207" s="79">
        <f t="shared" si="32"/>
        <v>0.50082612556160055</v>
      </c>
      <c r="L207" s="58">
        <v>2965100400</v>
      </c>
      <c r="M207" s="59">
        <v>1692170663</v>
      </c>
      <c r="N207" s="79">
        <f t="shared" si="33"/>
        <v>0.57069590729541575</v>
      </c>
      <c r="O207" s="58"/>
      <c r="P207" s="59"/>
      <c r="Q207" s="79" t="e">
        <f t="shared" si="34"/>
        <v>#DIV/0!</v>
      </c>
      <c r="R207" s="58"/>
      <c r="S207" s="59"/>
      <c r="T207" s="79" t="e">
        <f t="shared" si="35"/>
        <v>#DIV/0!</v>
      </c>
      <c r="U207" s="42">
        <f t="shared" si="36"/>
        <v>11794753200</v>
      </c>
      <c r="V207" s="30">
        <f t="shared" si="37"/>
        <v>5366988971</v>
      </c>
      <c r="W207" s="123">
        <f t="shared" si="38"/>
        <v>0.45503190104901897</v>
      </c>
      <c r="X207" s="127">
        <f t="shared" si="39"/>
        <v>2.1976481158675369</v>
      </c>
    </row>
    <row r="208" spans="1:24" s="27" customFormat="1" x14ac:dyDescent="0.25">
      <c r="A208" s="28">
        <v>206</v>
      </c>
      <c r="B208" s="29" t="s">
        <v>19</v>
      </c>
      <c r="C208" s="58">
        <v>1126406948</v>
      </c>
      <c r="D208" s="59">
        <v>435744108</v>
      </c>
      <c r="E208" s="79">
        <f t="shared" si="30"/>
        <v>0.38684430060884178</v>
      </c>
      <c r="F208" s="58">
        <v>1090071240</v>
      </c>
      <c r="G208" s="59">
        <v>529875944</v>
      </c>
      <c r="H208" s="79">
        <f t="shared" si="31"/>
        <v>0.48609294930118513</v>
      </c>
      <c r="I208" s="58">
        <v>1126406948</v>
      </c>
      <c r="J208" s="59">
        <v>681046751</v>
      </c>
      <c r="K208" s="79">
        <f t="shared" si="32"/>
        <v>0.60461874121891512</v>
      </c>
      <c r="L208" s="58">
        <v>1126406948</v>
      </c>
      <c r="M208" s="59">
        <v>791036114</v>
      </c>
      <c r="N208" s="79">
        <f t="shared" si="33"/>
        <v>0.70226494554612784</v>
      </c>
      <c r="O208" s="58"/>
      <c r="P208" s="59"/>
      <c r="Q208" s="79" t="e">
        <f t="shared" si="34"/>
        <v>#DIV/0!</v>
      </c>
      <c r="R208" s="58"/>
      <c r="S208" s="59"/>
      <c r="T208" s="79" t="e">
        <f t="shared" si="35"/>
        <v>#DIV/0!</v>
      </c>
      <c r="U208" s="42">
        <f t="shared" si="36"/>
        <v>4469292084</v>
      </c>
      <c r="V208" s="30">
        <f t="shared" si="37"/>
        <v>2437702917</v>
      </c>
      <c r="W208" s="123">
        <f t="shared" si="38"/>
        <v>0.54543378933029252</v>
      </c>
      <c r="X208" s="127">
        <f t="shared" si="39"/>
        <v>1.8334030996279929</v>
      </c>
    </row>
    <row r="209" spans="1:25" s="27" customFormat="1" x14ac:dyDescent="0.25">
      <c r="A209" s="28">
        <v>207</v>
      </c>
      <c r="B209" s="29" t="s">
        <v>19</v>
      </c>
      <c r="C209" s="58">
        <v>2239700834</v>
      </c>
      <c r="D209" s="59">
        <v>385669250</v>
      </c>
      <c r="E209" s="79">
        <f t="shared" si="30"/>
        <v>0.17219677027632879</v>
      </c>
      <c r="F209" s="58">
        <v>2214788520</v>
      </c>
      <c r="G209" s="59">
        <v>468750225</v>
      </c>
      <c r="H209" s="79">
        <f t="shared" si="31"/>
        <v>0.21164559088467733</v>
      </c>
      <c r="I209" s="58">
        <v>2288614804</v>
      </c>
      <c r="J209" s="59">
        <v>576988390</v>
      </c>
      <c r="K209" s="79">
        <f t="shared" si="32"/>
        <v>0.25211249572953476</v>
      </c>
      <c r="L209" s="58">
        <v>2288614804</v>
      </c>
      <c r="M209" s="59">
        <v>662056502</v>
      </c>
      <c r="N209" s="79">
        <f t="shared" si="33"/>
        <v>0.2892826266975419</v>
      </c>
      <c r="O209" s="58"/>
      <c r="P209" s="59"/>
      <c r="Q209" s="79" t="e">
        <f t="shared" si="34"/>
        <v>#DIV/0!</v>
      </c>
      <c r="R209" s="58"/>
      <c r="S209" s="59"/>
      <c r="T209" s="79" t="e">
        <f t="shared" si="35"/>
        <v>#DIV/0!</v>
      </c>
      <c r="U209" s="42">
        <f t="shared" si="36"/>
        <v>9031718962</v>
      </c>
      <c r="V209" s="30">
        <f t="shared" si="37"/>
        <v>2093464367</v>
      </c>
      <c r="W209" s="123">
        <f t="shared" si="38"/>
        <v>0.23179024677450985</v>
      </c>
      <c r="X209" s="175">
        <f t="shared" si="39"/>
        <v>4.3142453744950702</v>
      </c>
    </row>
    <row r="210" spans="1:25" s="27" customFormat="1" x14ac:dyDescent="0.25">
      <c r="A210" s="28">
        <v>208</v>
      </c>
      <c r="B210" s="29" t="s">
        <v>20</v>
      </c>
      <c r="C210" s="58">
        <v>25176000</v>
      </c>
      <c r="D210" s="59">
        <v>0</v>
      </c>
      <c r="E210" s="79">
        <f t="shared" si="30"/>
        <v>0</v>
      </c>
      <c r="F210" s="58">
        <v>48</v>
      </c>
      <c r="G210" s="59">
        <v>0</v>
      </c>
      <c r="H210" s="79">
        <f t="shared" si="31"/>
        <v>0</v>
      </c>
      <c r="I210" s="58">
        <v>0</v>
      </c>
      <c r="J210" s="59">
        <v>0</v>
      </c>
      <c r="K210" s="79" t="e">
        <f t="shared" si="32"/>
        <v>#DIV/0!</v>
      </c>
      <c r="L210" s="58">
        <v>10800024</v>
      </c>
      <c r="M210" s="59">
        <v>0</v>
      </c>
      <c r="N210" s="79">
        <f t="shared" si="33"/>
        <v>0</v>
      </c>
      <c r="O210" s="58"/>
      <c r="P210" s="59"/>
      <c r="Q210" s="79" t="e">
        <f t="shared" si="34"/>
        <v>#DIV/0!</v>
      </c>
      <c r="R210" s="58"/>
      <c r="S210" s="59"/>
      <c r="T210" s="79" t="e">
        <f t="shared" si="35"/>
        <v>#DIV/0!</v>
      </c>
      <c r="U210" s="42">
        <f t="shared" si="36"/>
        <v>35976072</v>
      </c>
      <c r="V210" s="30">
        <f t="shared" si="37"/>
        <v>0</v>
      </c>
      <c r="W210" s="123">
        <f t="shared" si="38"/>
        <v>0</v>
      </c>
      <c r="X210" s="176">
        <f>$X$250</f>
        <v>1.0602892745432102</v>
      </c>
      <c r="Y210" s="27" t="s">
        <v>82</v>
      </c>
    </row>
    <row r="211" spans="1:25" s="27" customFormat="1" x14ac:dyDescent="0.25">
      <c r="A211" s="28">
        <v>209</v>
      </c>
      <c r="B211" s="29" t="s">
        <v>20</v>
      </c>
      <c r="C211" s="58">
        <v>60633912</v>
      </c>
      <c r="D211" s="59">
        <v>0</v>
      </c>
      <c r="E211" s="79">
        <f t="shared" si="30"/>
        <v>0</v>
      </c>
      <c r="F211" s="58">
        <v>67</v>
      </c>
      <c r="G211" s="59">
        <v>0</v>
      </c>
      <c r="H211" s="79">
        <f t="shared" si="31"/>
        <v>0</v>
      </c>
      <c r="I211" s="58">
        <v>3166200</v>
      </c>
      <c r="J211" s="59">
        <v>3166200</v>
      </c>
      <c r="K211" s="79">
        <f t="shared" si="32"/>
        <v>1</v>
      </c>
      <c r="L211" s="58">
        <v>24</v>
      </c>
      <c r="M211" s="59">
        <v>0</v>
      </c>
      <c r="N211" s="79">
        <f t="shared" si="33"/>
        <v>0</v>
      </c>
      <c r="O211" s="58"/>
      <c r="P211" s="59"/>
      <c r="Q211" s="79" t="e">
        <f t="shared" si="34"/>
        <v>#DIV/0!</v>
      </c>
      <c r="R211" s="58"/>
      <c r="S211" s="59"/>
      <c r="T211" s="79" t="e">
        <f t="shared" si="35"/>
        <v>#DIV/0!</v>
      </c>
      <c r="U211" s="42">
        <f t="shared" si="36"/>
        <v>63800203</v>
      </c>
      <c r="V211" s="30">
        <f t="shared" si="37"/>
        <v>3166200</v>
      </c>
      <c r="W211" s="123">
        <f t="shared" si="38"/>
        <v>4.9626801344190077E-2</v>
      </c>
      <c r="X211" s="176">
        <f>$X$250</f>
        <v>1.0602892745432102</v>
      </c>
      <c r="Y211" s="27" t="s">
        <v>82</v>
      </c>
    </row>
    <row r="212" spans="1:25" s="27" customFormat="1" x14ac:dyDescent="0.25">
      <c r="A212" s="28">
        <v>210</v>
      </c>
      <c r="B212" s="29" t="s">
        <v>20</v>
      </c>
      <c r="C212" s="58">
        <v>5713460315</v>
      </c>
      <c r="D212" s="59">
        <v>4531567998</v>
      </c>
      <c r="E212" s="79">
        <f t="shared" si="30"/>
        <v>0.79313896450858612</v>
      </c>
      <c r="F212" s="58">
        <v>5969166352</v>
      </c>
      <c r="G212" s="59">
        <v>5030903829</v>
      </c>
      <c r="H212" s="79">
        <f t="shared" si="31"/>
        <v>0.84281514910610089</v>
      </c>
      <c r="I212" s="58">
        <v>6456264749</v>
      </c>
      <c r="J212" s="59">
        <v>5876071134</v>
      </c>
      <c r="K212" s="79">
        <f t="shared" si="32"/>
        <v>0.91013478573816764</v>
      </c>
      <c r="L212" s="58">
        <v>6931370574</v>
      </c>
      <c r="M212" s="59">
        <v>6587962204</v>
      </c>
      <c r="N212" s="79">
        <f t="shared" si="33"/>
        <v>0.95045592118705269</v>
      </c>
      <c r="O212" s="58"/>
      <c r="P212" s="59"/>
      <c r="Q212" s="79" t="e">
        <f t="shared" si="34"/>
        <v>#DIV/0!</v>
      </c>
      <c r="R212" s="58"/>
      <c r="S212" s="59"/>
      <c r="T212" s="79" t="e">
        <f t="shared" si="35"/>
        <v>#DIV/0!</v>
      </c>
      <c r="U212" s="42">
        <f t="shared" si="36"/>
        <v>25070261990</v>
      </c>
      <c r="V212" s="30">
        <f t="shared" si="37"/>
        <v>22026505165</v>
      </c>
      <c r="W212" s="123">
        <f t="shared" si="38"/>
        <v>0.87859094467325105</v>
      </c>
      <c r="X212" s="127">
        <f t="shared" si="39"/>
        <v>1.1381860990746964</v>
      </c>
    </row>
    <row r="213" spans="1:25" s="27" customFormat="1" x14ac:dyDescent="0.25">
      <c r="A213" s="28">
        <v>211</v>
      </c>
      <c r="B213" s="29" t="s">
        <v>0</v>
      </c>
      <c r="C213" s="58">
        <v>0</v>
      </c>
      <c r="D213" s="59">
        <v>0</v>
      </c>
      <c r="E213" s="79" t="e">
        <f t="shared" si="30"/>
        <v>#DIV/0!</v>
      </c>
      <c r="F213" s="58">
        <v>0</v>
      </c>
      <c r="G213" s="59">
        <v>0</v>
      </c>
      <c r="H213" s="79" t="e">
        <f t="shared" si="31"/>
        <v>#DIV/0!</v>
      </c>
      <c r="I213" s="58">
        <v>0</v>
      </c>
      <c r="J213" s="59">
        <v>0</v>
      </c>
      <c r="K213" s="79" t="e">
        <f t="shared" si="32"/>
        <v>#DIV/0!</v>
      </c>
      <c r="L213" s="58">
        <v>0</v>
      </c>
      <c r="M213" s="59">
        <v>0</v>
      </c>
      <c r="N213" s="79" t="e">
        <f t="shared" si="33"/>
        <v>#DIV/0!</v>
      </c>
      <c r="O213" s="58"/>
      <c r="P213" s="59"/>
      <c r="Q213" s="79" t="e">
        <f t="shared" si="34"/>
        <v>#DIV/0!</v>
      </c>
      <c r="R213" s="58"/>
      <c r="S213" s="59"/>
      <c r="T213" s="79" t="e">
        <f t="shared" si="35"/>
        <v>#DIV/0!</v>
      </c>
      <c r="U213" s="42">
        <f t="shared" si="36"/>
        <v>0</v>
      </c>
      <c r="V213" s="30">
        <f t="shared" si="37"/>
        <v>0</v>
      </c>
      <c r="W213" s="123" t="e">
        <f t="shared" si="38"/>
        <v>#DIV/0!</v>
      </c>
      <c r="X213" s="176">
        <f>$X$248</f>
        <v>1.060725062179338</v>
      </c>
    </row>
    <row r="214" spans="1:25" s="27" customFormat="1" x14ac:dyDescent="0.25">
      <c r="A214" s="28">
        <v>212</v>
      </c>
      <c r="B214" s="29" t="s">
        <v>0</v>
      </c>
      <c r="C214" s="58">
        <v>0</v>
      </c>
      <c r="D214" s="59">
        <v>0</v>
      </c>
      <c r="E214" s="79" t="e">
        <f t="shared" si="30"/>
        <v>#DIV/0!</v>
      </c>
      <c r="F214" s="58">
        <v>0</v>
      </c>
      <c r="G214" s="59">
        <v>0</v>
      </c>
      <c r="H214" s="79" t="e">
        <f t="shared" si="31"/>
        <v>#DIV/0!</v>
      </c>
      <c r="I214" s="58">
        <v>0</v>
      </c>
      <c r="J214" s="59">
        <v>0</v>
      </c>
      <c r="K214" s="79" t="e">
        <f t="shared" si="32"/>
        <v>#DIV/0!</v>
      </c>
      <c r="L214" s="58">
        <v>0</v>
      </c>
      <c r="M214" s="59">
        <v>0</v>
      </c>
      <c r="N214" s="79" t="e">
        <f t="shared" si="33"/>
        <v>#DIV/0!</v>
      </c>
      <c r="O214" s="58"/>
      <c r="P214" s="59"/>
      <c r="Q214" s="79" t="e">
        <f t="shared" si="34"/>
        <v>#DIV/0!</v>
      </c>
      <c r="R214" s="58"/>
      <c r="S214" s="59"/>
      <c r="T214" s="79" t="e">
        <f t="shared" si="35"/>
        <v>#DIV/0!</v>
      </c>
      <c r="U214" s="42">
        <f t="shared" si="36"/>
        <v>0</v>
      </c>
      <c r="V214" s="30">
        <f t="shared" si="37"/>
        <v>0</v>
      </c>
      <c r="W214" s="123" t="e">
        <f t="shared" si="38"/>
        <v>#DIV/0!</v>
      </c>
      <c r="X214" s="176">
        <f>$X$248</f>
        <v>1.060725062179338</v>
      </c>
    </row>
    <row r="215" spans="1:25" s="27" customFormat="1" x14ac:dyDescent="0.25">
      <c r="A215" s="28">
        <v>213</v>
      </c>
      <c r="B215" s="29" t="s">
        <v>0</v>
      </c>
      <c r="C215" s="58">
        <v>0</v>
      </c>
      <c r="D215" s="59">
        <v>0</v>
      </c>
      <c r="E215" s="79" t="e">
        <f t="shared" si="30"/>
        <v>#DIV/0!</v>
      </c>
      <c r="F215" s="58">
        <v>0</v>
      </c>
      <c r="G215" s="59">
        <v>0</v>
      </c>
      <c r="H215" s="79" t="e">
        <f t="shared" si="31"/>
        <v>#DIV/0!</v>
      </c>
      <c r="I215" s="58">
        <v>0</v>
      </c>
      <c r="J215" s="59">
        <v>0</v>
      </c>
      <c r="K215" s="79" t="e">
        <f t="shared" si="32"/>
        <v>#DIV/0!</v>
      </c>
      <c r="L215" s="58">
        <v>0</v>
      </c>
      <c r="M215" s="59">
        <v>0</v>
      </c>
      <c r="N215" s="79" t="e">
        <f t="shared" si="33"/>
        <v>#DIV/0!</v>
      </c>
      <c r="O215" s="58"/>
      <c r="P215" s="59"/>
      <c r="Q215" s="79" t="e">
        <f t="shared" si="34"/>
        <v>#DIV/0!</v>
      </c>
      <c r="R215" s="58"/>
      <c r="S215" s="59"/>
      <c r="T215" s="79" t="e">
        <f t="shared" si="35"/>
        <v>#DIV/0!</v>
      </c>
      <c r="U215" s="42">
        <f t="shared" si="36"/>
        <v>0</v>
      </c>
      <c r="V215" s="30">
        <f t="shared" si="37"/>
        <v>0</v>
      </c>
      <c r="W215" s="123" t="e">
        <f t="shared" si="38"/>
        <v>#DIV/0!</v>
      </c>
      <c r="X215" s="176">
        <f>$X$248</f>
        <v>1.060725062179338</v>
      </c>
    </row>
    <row r="216" spans="1:25" s="27" customFormat="1" x14ac:dyDescent="0.25">
      <c r="A216" s="28">
        <v>214</v>
      </c>
      <c r="B216" s="29" t="s">
        <v>0</v>
      </c>
      <c r="C216" s="58">
        <v>0</v>
      </c>
      <c r="D216" s="59">
        <v>0</v>
      </c>
      <c r="E216" s="79" t="e">
        <f t="shared" si="30"/>
        <v>#DIV/0!</v>
      </c>
      <c r="F216" s="58">
        <v>0</v>
      </c>
      <c r="G216" s="59">
        <v>0</v>
      </c>
      <c r="H216" s="79" t="e">
        <f t="shared" si="31"/>
        <v>#DIV/0!</v>
      </c>
      <c r="I216" s="58">
        <v>0</v>
      </c>
      <c r="J216" s="59">
        <v>0</v>
      </c>
      <c r="K216" s="79" t="e">
        <f t="shared" si="32"/>
        <v>#DIV/0!</v>
      </c>
      <c r="L216" s="58">
        <v>0</v>
      </c>
      <c r="M216" s="59">
        <v>0</v>
      </c>
      <c r="N216" s="79" t="e">
        <f t="shared" si="33"/>
        <v>#DIV/0!</v>
      </c>
      <c r="O216" s="58"/>
      <c r="P216" s="59"/>
      <c r="Q216" s="79" t="e">
        <f t="shared" si="34"/>
        <v>#DIV/0!</v>
      </c>
      <c r="R216" s="58"/>
      <c r="S216" s="59"/>
      <c r="T216" s="79" t="e">
        <f t="shared" si="35"/>
        <v>#DIV/0!</v>
      </c>
      <c r="U216" s="42">
        <f t="shared" si="36"/>
        <v>0</v>
      </c>
      <c r="V216" s="30">
        <f t="shared" si="37"/>
        <v>0</v>
      </c>
      <c r="W216" s="123" t="e">
        <f t="shared" si="38"/>
        <v>#DIV/0!</v>
      </c>
      <c r="X216" s="176">
        <f>$X$248</f>
        <v>1.060725062179338</v>
      </c>
    </row>
    <row r="217" spans="1:25" s="27" customFormat="1" x14ac:dyDescent="0.25">
      <c r="A217" s="28">
        <v>215</v>
      </c>
      <c r="B217" s="29" t="s">
        <v>0</v>
      </c>
      <c r="C217" s="58">
        <v>0</v>
      </c>
      <c r="D217" s="59">
        <v>0</v>
      </c>
      <c r="E217" s="79" t="e">
        <f t="shared" si="30"/>
        <v>#DIV/0!</v>
      </c>
      <c r="F217" s="58">
        <v>0</v>
      </c>
      <c r="G217" s="59">
        <v>0</v>
      </c>
      <c r="H217" s="79" t="e">
        <f t="shared" si="31"/>
        <v>#DIV/0!</v>
      </c>
      <c r="I217" s="58">
        <v>265229217</v>
      </c>
      <c r="J217" s="59">
        <v>264797500</v>
      </c>
      <c r="K217" s="79">
        <f t="shared" si="32"/>
        <v>0.9983722871677444</v>
      </c>
      <c r="L217" s="58">
        <v>0</v>
      </c>
      <c r="M217" s="59">
        <v>0</v>
      </c>
      <c r="N217" s="79" t="e">
        <f t="shared" si="33"/>
        <v>#DIV/0!</v>
      </c>
      <c r="O217" s="58"/>
      <c r="P217" s="59"/>
      <c r="Q217" s="79" t="e">
        <f t="shared" si="34"/>
        <v>#DIV/0!</v>
      </c>
      <c r="R217" s="58"/>
      <c r="S217" s="59"/>
      <c r="T217" s="79" t="e">
        <f t="shared" si="35"/>
        <v>#DIV/0!</v>
      </c>
      <c r="U217" s="42">
        <f t="shared" si="36"/>
        <v>265229217</v>
      </c>
      <c r="V217" s="30">
        <f t="shared" si="37"/>
        <v>264797500</v>
      </c>
      <c r="W217" s="123">
        <f t="shared" si="38"/>
        <v>0.9983722871677444</v>
      </c>
      <c r="X217" s="127">
        <f t="shared" si="39"/>
        <v>1.0016303666008932</v>
      </c>
    </row>
    <row r="218" spans="1:25" s="27" customFormat="1" x14ac:dyDescent="0.25">
      <c r="A218" s="28">
        <v>216</v>
      </c>
      <c r="B218" s="29" t="s">
        <v>0</v>
      </c>
      <c r="C218" s="58">
        <v>0</v>
      </c>
      <c r="D218" s="59">
        <v>0</v>
      </c>
      <c r="E218" s="79" t="e">
        <f t="shared" si="30"/>
        <v>#DIV/0!</v>
      </c>
      <c r="F218" s="58">
        <v>0</v>
      </c>
      <c r="G218" s="59">
        <v>0</v>
      </c>
      <c r="H218" s="79" t="e">
        <f t="shared" si="31"/>
        <v>#DIV/0!</v>
      </c>
      <c r="I218" s="58">
        <v>0</v>
      </c>
      <c r="J218" s="59">
        <v>0</v>
      </c>
      <c r="K218" s="79" t="e">
        <f t="shared" si="32"/>
        <v>#DIV/0!</v>
      </c>
      <c r="L218" s="58">
        <v>0</v>
      </c>
      <c r="M218" s="59">
        <v>0</v>
      </c>
      <c r="N218" s="79" t="e">
        <f t="shared" si="33"/>
        <v>#DIV/0!</v>
      </c>
      <c r="O218" s="58"/>
      <c r="P218" s="59"/>
      <c r="Q218" s="79" t="e">
        <f t="shared" si="34"/>
        <v>#DIV/0!</v>
      </c>
      <c r="R218" s="58"/>
      <c r="S218" s="59"/>
      <c r="T218" s="79" t="e">
        <f t="shared" si="35"/>
        <v>#DIV/0!</v>
      </c>
      <c r="U218" s="42">
        <f t="shared" si="36"/>
        <v>0</v>
      </c>
      <c r="V218" s="30">
        <f t="shared" si="37"/>
        <v>0</v>
      </c>
      <c r="W218" s="123" t="e">
        <f t="shared" si="38"/>
        <v>#DIV/0!</v>
      </c>
      <c r="X218" s="176">
        <f>$X$248</f>
        <v>1.060725062179338</v>
      </c>
    </row>
    <row r="219" spans="1:25" s="27" customFormat="1" x14ac:dyDescent="0.25">
      <c r="A219" s="28">
        <v>217</v>
      </c>
      <c r="B219" s="29" t="s">
        <v>0</v>
      </c>
      <c r="C219" s="58">
        <v>0</v>
      </c>
      <c r="D219" s="59">
        <v>0</v>
      </c>
      <c r="E219" s="79" t="e">
        <f t="shared" si="30"/>
        <v>#DIV/0!</v>
      </c>
      <c r="F219" s="58">
        <v>0</v>
      </c>
      <c r="G219" s="59">
        <v>0</v>
      </c>
      <c r="H219" s="79" t="e">
        <f t="shared" si="31"/>
        <v>#DIV/0!</v>
      </c>
      <c r="I219" s="58">
        <v>0</v>
      </c>
      <c r="J219" s="59">
        <v>0</v>
      </c>
      <c r="K219" s="79" t="e">
        <f t="shared" si="32"/>
        <v>#DIV/0!</v>
      </c>
      <c r="L219" s="58">
        <v>0</v>
      </c>
      <c r="M219" s="59">
        <v>0</v>
      </c>
      <c r="N219" s="79" t="e">
        <f t="shared" si="33"/>
        <v>#DIV/0!</v>
      </c>
      <c r="O219" s="58"/>
      <c r="P219" s="59"/>
      <c r="Q219" s="79" t="e">
        <f t="shared" si="34"/>
        <v>#DIV/0!</v>
      </c>
      <c r="R219" s="58"/>
      <c r="S219" s="59"/>
      <c r="T219" s="79" t="e">
        <f t="shared" si="35"/>
        <v>#DIV/0!</v>
      </c>
      <c r="U219" s="42">
        <f t="shared" si="36"/>
        <v>0</v>
      </c>
      <c r="V219" s="30">
        <f t="shared" si="37"/>
        <v>0</v>
      </c>
      <c r="W219" s="123" t="e">
        <f t="shared" si="38"/>
        <v>#DIV/0!</v>
      </c>
      <c r="X219" s="176">
        <f>$X$248</f>
        <v>1.060725062179338</v>
      </c>
    </row>
    <row r="220" spans="1:25" s="27" customFormat="1" x14ac:dyDescent="0.25">
      <c r="A220" s="28">
        <v>218</v>
      </c>
      <c r="B220" s="29" t="s">
        <v>0</v>
      </c>
      <c r="C220" s="58">
        <v>741861</v>
      </c>
      <c r="D220" s="59">
        <v>0</v>
      </c>
      <c r="E220" s="79">
        <f t="shared" si="30"/>
        <v>0</v>
      </c>
      <c r="F220" s="58">
        <v>717930</v>
      </c>
      <c r="G220" s="59">
        <v>0</v>
      </c>
      <c r="H220" s="79">
        <f t="shared" si="31"/>
        <v>0</v>
      </c>
      <c r="I220" s="58">
        <v>741861</v>
      </c>
      <c r="J220" s="59">
        <v>0</v>
      </c>
      <c r="K220" s="79">
        <f t="shared" si="32"/>
        <v>0</v>
      </c>
      <c r="L220" s="58">
        <v>741861</v>
      </c>
      <c r="M220" s="59">
        <v>0</v>
      </c>
      <c r="N220" s="79">
        <f t="shared" si="33"/>
        <v>0</v>
      </c>
      <c r="O220" s="58"/>
      <c r="P220" s="59"/>
      <c r="Q220" s="79" t="e">
        <f t="shared" si="34"/>
        <v>#DIV/0!</v>
      </c>
      <c r="R220" s="58"/>
      <c r="S220" s="59"/>
      <c r="T220" s="79" t="e">
        <f t="shared" si="35"/>
        <v>#DIV/0!</v>
      </c>
      <c r="U220" s="42">
        <f t="shared" si="36"/>
        <v>2943513</v>
      </c>
      <c r="V220" s="30">
        <f t="shared" si="37"/>
        <v>0</v>
      </c>
      <c r="W220" s="123">
        <f t="shared" si="38"/>
        <v>0</v>
      </c>
      <c r="X220" s="176">
        <f>$X$248</f>
        <v>1.060725062179338</v>
      </c>
    </row>
    <row r="221" spans="1:25" s="27" customFormat="1" x14ac:dyDescent="0.25">
      <c r="A221" s="28">
        <v>219</v>
      </c>
      <c r="B221" s="29" t="s">
        <v>66</v>
      </c>
      <c r="C221" s="58">
        <v>4318810000</v>
      </c>
      <c r="D221" s="59">
        <v>1251517569</v>
      </c>
      <c r="E221" s="79">
        <f t="shared" si="30"/>
        <v>0.28978296544650028</v>
      </c>
      <c r="F221" s="58">
        <v>3326000000</v>
      </c>
      <c r="G221" s="59">
        <v>516796381</v>
      </c>
      <c r="H221" s="79">
        <f t="shared" si="31"/>
        <v>0.15538075195429946</v>
      </c>
      <c r="I221" s="58">
        <v>3845323656</v>
      </c>
      <c r="J221" s="59">
        <v>496083269</v>
      </c>
      <c r="K221" s="79">
        <f t="shared" si="32"/>
        <v>0.12900949656758878</v>
      </c>
      <c r="L221" s="58">
        <v>3674510000</v>
      </c>
      <c r="M221" s="59">
        <v>399806938</v>
      </c>
      <c r="N221" s="79">
        <f t="shared" si="33"/>
        <v>0.10880551093887349</v>
      </c>
      <c r="O221" s="58"/>
      <c r="P221" s="59"/>
      <c r="Q221" s="79" t="e">
        <f t="shared" si="34"/>
        <v>#DIV/0!</v>
      </c>
      <c r="R221" s="58"/>
      <c r="S221" s="59"/>
      <c r="T221" s="79" t="e">
        <f t="shared" si="35"/>
        <v>#DIV/0!</v>
      </c>
      <c r="U221" s="42">
        <f t="shared" si="36"/>
        <v>15164643656</v>
      </c>
      <c r="V221" s="30">
        <f t="shared" si="37"/>
        <v>2664204157</v>
      </c>
      <c r="W221" s="123">
        <f t="shared" si="38"/>
        <v>0.17568524638202682</v>
      </c>
      <c r="X221" s="176">
        <f>$X$248</f>
        <v>1.060725062179338</v>
      </c>
    </row>
    <row r="222" spans="1:25" s="27" customFormat="1" x14ac:dyDescent="0.25">
      <c r="A222" s="28">
        <v>220</v>
      </c>
      <c r="B222" s="29" t="s">
        <v>0</v>
      </c>
      <c r="C222" s="58">
        <v>3990320</v>
      </c>
      <c r="D222" s="59">
        <v>0</v>
      </c>
      <c r="E222" s="79">
        <f t="shared" si="30"/>
        <v>0</v>
      </c>
      <c r="F222" s="58">
        <v>3861600</v>
      </c>
      <c r="G222" s="59">
        <v>0</v>
      </c>
      <c r="H222" s="79">
        <f t="shared" si="31"/>
        <v>0</v>
      </c>
      <c r="I222" s="58">
        <v>3990320</v>
      </c>
      <c r="J222" s="59">
        <v>0</v>
      </c>
      <c r="K222" s="79">
        <f t="shared" si="32"/>
        <v>0</v>
      </c>
      <c r="L222" s="58">
        <v>3990320</v>
      </c>
      <c r="M222" s="59">
        <v>0</v>
      </c>
      <c r="N222" s="79">
        <f t="shared" si="33"/>
        <v>0</v>
      </c>
      <c r="O222" s="58"/>
      <c r="P222" s="59"/>
      <c r="Q222" s="79" t="e">
        <f t="shared" si="34"/>
        <v>#DIV/0!</v>
      </c>
      <c r="R222" s="58"/>
      <c r="S222" s="59"/>
      <c r="T222" s="79" t="e">
        <f t="shared" si="35"/>
        <v>#DIV/0!</v>
      </c>
      <c r="U222" s="42">
        <f t="shared" si="36"/>
        <v>15832560</v>
      </c>
      <c r="V222" s="30">
        <f t="shared" si="37"/>
        <v>0</v>
      </c>
      <c r="W222" s="123">
        <f t="shared" si="38"/>
        <v>0</v>
      </c>
      <c r="X222" s="176">
        <f>$X$248</f>
        <v>1.060725062179338</v>
      </c>
    </row>
    <row r="223" spans="1:25" s="27" customFormat="1" x14ac:dyDescent="0.25">
      <c r="A223" s="28">
        <v>221</v>
      </c>
      <c r="B223" s="29" t="s">
        <v>0</v>
      </c>
      <c r="C223" s="58">
        <v>936510000</v>
      </c>
      <c r="D223" s="59">
        <v>0</v>
      </c>
      <c r="E223" s="79">
        <f t="shared" si="30"/>
        <v>0</v>
      </c>
      <c r="F223" s="58">
        <v>906300000</v>
      </c>
      <c r="G223" s="59">
        <v>7007361</v>
      </c>
      <c r="H223" s="79">
        <f t="shared" si="31"/>
        <v>7.7318338298576631E-3</v>
      </c>
      <c r="I223" s="58">
        <v>936510000</v>
      </c>
      <c r="J223" s="59">
        <v>13631861</v>
      </c>
      <c r="K223" s="79">
        <f t="shared" si="32"/>
        <v>1.4556022893508878E-2</v>
      </c>
      <c r="L223" s="58">
        <v>936510000</v>
      </c>
      <c r="M223" s="59">
        <v>2324194</v>
      </c>
      <c r="N223" s="79">
        <f t="shared" si="33"/>
        <v>2.4817610062893083E-3</v>
      </c>
      <c r="O223" s="58"/>
      <c r="P223" s="59"/>
      <c r="Q223" s="79" t="e">
        <f t="shared" si="34"/>
        <v>#DIV/0!</v>
      </c>
      <c r="R223" s="58"/>
      <c r="S223" s="59"/>
      <c r="T223" s="79" t="e">
        <f t="shared" si="35"/>
        <v>#DIV/0!</v>
      </c>
      <c r="U223" s="42">
        <f t="shared" si="36"/>
        <v>3715830000</v>
      </c>
      <c r="V223" s="30">
        <f t="shared" si="37"/>
        <v>22963416</v>
      </c>
      <c r="W223" s="123">
        <f t="shared" si="38"/>
        <v>6.1798887462558832E-3</v>
      </c>
      <c r="X223" s="176">
        <f>X248</f>
        <v>1.060725062179338</v>
      </c>
    </row>
    <row r="224" spans="1:25" s="27" customFormat="1" x14ac:dyDescent="0.25">
      <c r="A224" s="28">
        <v>222</v>
      </c>
      <c r="B224" s="29" t="s">
        <v>0</v>
      </c>
      <c r="C224" s="58">
        <v>156348573</v>
      </c>
      <c r="D224" s="59">
        <v>151218279</v>
      </c>
      <c r="E224" s="79">
        <f t="shared" si="30"/>
        <v>0.96718681915951987</v>
      </c>
      <c r="F224" s="58">
        <v>160997795</v>
      </c>
      <c r="G224" s="59">
        <v>135764393</v>
      </c>
      <c r="H224" s="79">
        <f t="shared" si="31"/>
        <v>0.84326864849298089</v>
      </c>
      <c r="I224" s="58">
        <v>133288585</v>
      </c>
      <c r="J224" s="59">
        <v>132751617</v>
      </c>
      <c r="K224" s="79">
        <f t="shared" si="32"/>
        <v>0.99597138794743756</v>
      </c>
      <c r="L224" s="58">
        <v>241839140</v>
      </c>
      <c r="M224" s="59">
        <v>239703799</v>
      </c>
      <c r="N224" s="79">
        <f t="shared" si="33"/>
        <v>0.99117040773466203</v>
      </c>
      <c r="O224" s="58"/>
      <c r="P224" s="59"/>
      <c r="Q224" s="79" t="e">
        <f t="shared" si="34"/>
        <v>#DIV/0!</v>
      </c>
      <c r="R224" s="58"/>
      <c r="S224" s="59"/>
      <c r="T224" s="79" t="e">
        <f t="shared" si="35"/>
        <v>#DIV/0!</v>
      </c>
      <c r="U224" s="42">
        <f t="shared" si="36"/>
        <v>692474093</v>
      </c>
      <c r="V224" s="30">
        <f t="shared" si="37"/>
        <v>659438088</v>
      </c>
      <c r="W224" s="123">
        <f t="shared" si="38"/>
        <v>0.95229279285109658</v>
      </c>
      <c r="X224" s="127">
        <f t="shared" si="39"/>
        <v>1.0500972048796793</v>
      </c>
    </row>
    <row r="225" spans="1:27" s="27" customFormat="1" x14ac:dyDescent="0.25">
      <c r="A225" s="28">
        <v>223</v>
      </c>
      <c r="B225" s="29" t="s">
        <v>0</v>
      </c>
      <c r="C225" s="58">
        <v>0</v>
      </c>
      <c r="D225" s="59">
        <v>0</v>
      </c>
      <c r="E225" s="79" t="e">
        <f t="shared" si="30"/>
        <v>#DIV/0!</v>
      </c>
      <c r="F225" s="58">
        <v>0</v>
      </c>
      <c r="G225" s="59">
        <v>0</v>
      </c>
      <c r="H225" s="79" t="e">
        <f t="shared" si="31"/>
        <v>#DIV/0!</v>
      </c>
      <c r="I225" s="58">
        <v>0</v>
      </c>
      <c r="J225" s="59">
        <v>0</v>
      </c>
      <c r="K225" s="79" t="e">
        <f t="shared" si="32"/>
        <v>#DIV/0!</v>
      </c>
      <c r="L225" s="58">
        <v>0</v>
      </c>
      <c r="M225" s="59">
        <v>0</v>
      </c>
      <c r="N225" s="79" t="e">
        <f t="shared" si="33"/>
        <v>#DIV/0!</v>
      </c>
      <c r="O225" s="58"/>
      <c r="P225" s="59"/>
      <c r="Q225" s="79" t="e">
        <f t="shared" si="34"/>
        <v>#DIV/0!</v>
      </c>
      <c r="R225" s="58"/>
      <c r="S225" s="59"/>
      <c r="T225" s="79" t="e">
        <f t="shared" si="35"/>
        <v>#DIV/0!</v>
      </c>
      <c r="U225" s="42">
        <f t="shared" si="36"/>
        <v>0</v>
      </c>
      <c r="V225" s="30">
        <f t="shared" si="37"/>
        <v>0</v>
      </c>
      <c r="W225" s="123" t="e">
        <f t="shared" si="38"/>
        <v>#DIV/0!</v>
      </c>
      <c r="X225" s="176">
        <f>$X$248</f>
        <v>1.060725062179338</v>
      </c>
    </row>
    <row r="226" spans="1:27" s="27" customFormat="1" x14ac:dyDescent="0.25">
      <c r="A226" s="28">
        <v>224</v>
      </c>
      <c r="B226" s="29" t="s">
        <v>0</v>
      </c>
      <c r="C226" s="58">
        <v>1726320170</v>
      </c>
      <c r="D226" s="59">
        <v>1427365010</v>
      </c>
      <c r="E226" s="79">
        <f t="shared" si="30"/>
        <v>0.82682519430911827</v>
      </c>
      <c r="F226" s="58">
        <v>937747836</v>
      </c>
      <c r="G226" s="59">
        <v>898771612</v>
      </c>
      <c r="H226" s="79">
        <f t="shared" si="31"/>
        <v>0.95843634876700479</v>
      </c>
      <c r="I226" s="58">
        <v>499959854</v>
      </c>
      <c r="J226" s="59">
        <v>499484460</v>
      </c>
      <c r="K226" s="79">
        <f t="shared" si="32"/>
        <v>0.99904913565319986</v>
      </c>
      <c r="L226" s="58">
        <v>1788895842</v>
      </c>
      <c r="M226" s="59">
        <v>1755736822</v>
      </c>
      <c r="N226" s="79">
        <f t="shared" si="33"/>
        <v>0.98146397390977891</v>
      </c>
      <c r="O226" s="58"/>
      <c r="P226" s="59"/>
      <c r="Q226" s="79" t="e">
        <f t="shared" si="34"/>
        <v>#DIV/0!</v>
      </c>
      <c r="R226" s="58"/>
      <c r="S226" s="59"/>
      <c r="T226" s="79" t="e">
        <f t="shared" si="35"/>
        <v>#DIV/0!</v>
      </c>
      <c r="U226" s="42">
        <f t="shared" si="36"/>
        <v>4952923702</v>
      </c>
      <c r="V226" s="30">
        <f t="shared" si="37"/>
        <v>4581357904</v>
      </c>
      <c r="W226" s="123">
        <f t="shared" si="38"/>
        <v>0.92498051244965451</v>
      </c>
      <c r="X226" s="127">
        <f t="shared" si="39"/>
        <v>1.0811038573684855</v>
      </c>
    </row>
    <row r="227" spans="1:27" s="27" customFormat="1" x14ac:dyDescent="0.25">
      <c r="A227" s="28">
        <v>225</v>
      </c>
      <c r="B227" s="29" t="s">
        <v>0</v>
      </c>
      <c r="C227" s="58">
        <v>225891659</v>
      </c>
      <c r="D227" s="59">
        <v>170033086</v>
      </c>
      <c r="E227" s="79">
        <f t="shared" si="30"/>
        <v>0.75271963007717779</v>
      </c>
      <c r="F227" s="58">
        <v>163944147</v>
      </c>
      <c r="G227" s="59">
        <v>160402177</v>
      </c>
      <c r="H227" s="79">
        <f t="shared" si="31"/>
        <v>0.97839526408954391</v>
      </c>
      <c r="I227" s="58">
        <v>69066459</v>
      </c>
      <c r="J227" s="59">
        <v>61479980</v>
      </c>
      <c r="K227" s="79">
        <f t="shared" si="32"/>
        <v>0.89015682706420496</v>
      </c>
      <c r="L227" s="58">
        <v>7001659</v>
      </c>
      <c r="M227" s="59">
        <v>2416130</v>
      </c>
      <c r="N227" s="79">
        <f t="shared" si="33"/>
        <v>0.34507964469563568</v>
      </c>
      <c r="O227" s="58"/>
      <c r="P227" s="59"/>
      <c r="Q227" s="79" t="e">
        <f t="shared" si="34"/>
        <v>#DIV/0!</v>
      </c>
      <c r="R227" s="58"/>
      <c r="S227" s="59"/>
      <c r="T227" s="79" t="e">
        <f t="shared" si="35"/>
        <v>#DIV/0!</v>
      </c>
      <c r="U227" s="42">
        <f t="shared" si="36"/>
        <v>465903924</v>
      </c>
      <c r="V227" s="30">
        <f t="shared" si="37"/>
        <v>394331373</v>
      </c>
      <c r="W227" s="123">
        <f t="shared" si="38"/>
        <v>0.84637916249874723</v>
      </c>
      <c r="X227" s="127">
        <f t="shared" si="39"/>
        <v>1.1815035675591554</v>
      </c>
      <c r="Z227" s="27" t="s">
        <v>1</v>
      </c>
    </row>
    <row r="228" spans="1:27" s="27" customFormat="1" x14ac:dyDescent="0.25">
      <c r="A228" s="28">
        <v>226</v>
      </c>
      <c r="B228" s="29" t="s">
        <v>0</v>
      </c>
      <c r="C228" s="58">
        <v>0</v>
      </c>
      <c r="D228" s="59">
        <v>0</v>
      </c>
      <c r="E228" s="79" t="e">
        <f t="shared" si="30"/>
        <v>#DIV/0!</v>
      </c>
      <c r="F228" s="58">
        <v>0</v>
      </c>
      <c r="G228" s="59">
        <v>0</v>
      </c>
      <c r="H228" s="79" t="e">
        <f t="shared" si="31"/>
        <v>#DIV/0!</v>
      </c>
      <c r="I228" s="58">
        <v>0</v>
      </c>
      <c r="J228" s="59">
        <v>0</v>
      </c>
      <c r="K228" s="79" t="e">
        <f t="shared" si="32"/>
        <v>#DIV/0!</v>
      </c>
      <c r="L228" s="58">
        <v>0</v>
      </c>
      <c r="M228" s="59">
        <v>0</v>
      </c>
      <c r="N228" s="79" t="e">
        <f t="shared" si="33"/>
        <v>#DIV/0!</v>
      </c>
      <c r="O228" s="58"/>
      <c r="P228" s="59"/>
      <c r="Q228" s="79" t="e">
        <f t="shared" si="34"/>
        <v>#DIV/0!</v>
      </c>
      <c r="R228" s="58"/>
      <c r="S228" s="59"/>
      <c r="T228" s="79" t="e">
        <f t="shared" si="35"/>
        <v>#DIV/0!</v>
      </c>
      <c r="U228" s="42">
        <f t="shared" si="36"/>
        <v>0</v>
      </c>
      <c r="V228" s="30">
        <f t="shared" si="37"/>
        <v>0</v>
      </c>
      <c r="W228" s="123" t="e">
        <f t="shared" si="38"/>
        <v>#DIV/0!</v>
      </c>
      <c r="X228" s="176">
        <f>$X$248</f>
        <v>1.060725062179338</v>
      </c>
    </row>
    <row r="229" spans="1:27" s="27" customFormat="1" x14ac:dyDescent="0.25">
      <c r="A229" s="28">
        <v>227</v>
      </c>
      <c r="B229" s="29" t="s">
        <v>0</v>
      </c>
      <c r="C229" s="58">
        <v>0</v>
      </c>
      <c r="D229" s="59">
        <v>0</v>
      </c>
      <c r="E229" s="79" t="e">
        <f t="shared" si="30"/>
        <v>#DIV/0!</v>
      </c>
      <c r="F229" s="58">
        <v>0</v>
      </c>
      <c r="G229" s="59">
        <v>0</v>
      </c>
      <c r="H229" s="79" t="e">
        <f t="shared" si="31"/>
        <v>#DIV/0!</v>
      </c>
      <c r="I229" s="58">
        <v>0</v>
      </c>
      <c r="J229" s="59">
        <v>0</v>
      </c>
      <c r="K229" s="79" t="e">
        <f t="shared" si="32"/>
        <v>#DIV/0!</v>
      </c>
      <c r="L229" s="58">
        <v>0</v>
      </c>
      <c r="M229" s="59">
        <v>0</v>
      </c>
      <c r="N229" s="79" t="e">
        <f t="shared" si="33"/>
        <v>#DIV/0!</v>
      </c>
      <c r="O229" s="58"/>
      <c r="P229" s="59"/>
      <c r="Q229" s="79" t="e">
        <f t="shared" si="34"/>
        <v>#DIV/0!</v>
      </c>
      <c r="R229" s="58"/>
      <c r="S229" s="59"/>
      <c r="T229" s="79" t="e">
        <f t="shared" si="35"/>
        <v>#DIV/0!</v>
      </c>
      <c r="U229" s="42">
        <f t="shared" si="36"/>
        <v>0</v>
      </c>
      <c r="V229" s="30">
        <f t="shared" si="37"/>
        <v>0</v>
      </c>
      <c r="W229" s="123" t="e">
        <f t="shared" si="38"/>
        <v>#DIV/0!</v>
      </c>
      <c r="X229" s="176">
        <f>$X$248</f>
        <v>1.060725062179338</v>
      </c>
    </row>
    <row r="230" spans="1:27" s="27" customFormat="1" x14ac:dyDescent="0.25">
      <c r="A230" s="28">
        <v>228</v>
      </c>
      <c r="B230" s="29" t="s">
        <v>0</v>
      </c>
      <c r="C230" s="58">
        <v>1893301321</v>
      </c>
      <c r="D230" s="59">
        <v>1802915711</v>
      </c>
      <c r="E230" s="79">
        <f t="shared" si="30"/>
        <v>0.9522603142999656</v>
      </c>
      <c r="F230" s="58">
        <v>862386534</v>
      </c>
      <c r="G230" s="59">
        <v>859368844</v>
      </c>
      <c r="H230" s="79">
        <f t="shared" si="31"/>
        <v>0.99650076864488701</v>
      </c>
      <c r="I230" s="58">
        <v>587805429</v>
      </c>
      <c r="J230" s="59">
        <v>589657881</v>
      </c>
      <c r="K230" s="79">
        <f t="shared" si="32"/>
        <v>1.0031514714029632</v>
      </c>
      <c r="L230" s="58">
        <v>1178225552</v>
      </c>
      <c r="M230" s="59">
        <v>1122472545</v>
      </c>
      <c r="N230" s="79">
        <f t="shared" si="33"/>
        <v>0.95268053140982978</v>
      </c>
      <c r="O230" s="58"/>
      <c r="P230" s="59"/>
      <c r="Q230" s="79" t="e">
        <f t="shared" si="34"/>
        <v>#DIV/0!</v>
      </c>
      <c r="R230" s="58"/>
      <c r="S230" s="59"/>
      <c r="T230" s="79" t="e">
        <f t="shared" si="35"/>
        <v>#DIV/0!</v>
      </c>
      <c r="U230" s="42">
        <f t="shared" si="36"/>
        <v>4521718836</v>
      </c>
      <c r="V230" s="30">
        <f t="shared" si="37"/>
        <v>4374414981</v>
      </c>
      <c r="W230" s="123">
        <f t="shared" si="38"/>
        <v>0.96742303970179888</v>
      </c>
      <c r="X230" s="127">
        <f t="shared" si="39"/>
        <v>1.0336739554065641</v>
      </c>
    </row>
    <row r="231" spans="1:27" s="27" customFormat="1" ht="15.75" thickBot="1" x14ac:dyDescent="0.3">
      <c r="A231" s="31">
        <v>229</v>
      </c>
      <c r="B231" s="32" t="s">
        <v>0</v>
      </c>
      <c r="C231" s="61">
        <v>204187202</v>
      </c>
      <c r="D231" s="62">
        <v>0</v>
      </c>
      <c r="E231" s="80">
        <f t="shared" si="30"/>
        <v>0</v>
      </c>
      <c r="F231" s="61">
        <v>196018260</v>
      </c>
      <c r="G231" s="62">
        <v>0</v>
      </c>
      <c r="H231" s="80">
        <f t="shared" si="31"/>
        <v>0</v>
      </c>
      <c r="I231" s="61">
        <v>202552202</v>
      </c>
      <c r="J231" s="62">
        <v>0</v>
      </c>
      <c r="K231" s="80">
        <f t="shared" si="32"/>
        <v>0</v>
      </c>
      <c r="L231" s="61">
        <v>202552202</v>
      </c>
      <c r="M231" s="62">
        <v>0</v>
      </c>
      <c r="N231" s="80">
        <f t="shared" si="33"/>
        <v>0</v>
      </c>
      <c r="O231" s="61"/>
      <c r="P231" s="62"/>
      <c r="Q231" s="80" t="e">
        <f t="shared" si="34"/>
        <v>#DIV/0!</v>
      </c>
      <c r="R231" s="61"/>
      <c r="S231" s="62"/>
      <c r="T231" s="80" t="e">
        <f t="shared" si="35"/>
        <v>#DIV/0!</v>
      </c>
      <c r="U231" s="43">
        <f t="shared" si="36"/>
        <v>805309866</v>
      </c>
      <c r="V231" s="33">
        <f t="shared" si="37"/>
        <v>0</v>
      </c>
      <c r="W231" s="124">
        <f t="shared" si="38"/>
        <v>0</v>
      </c>
      <c r="X231" s="176">
        <f>$X$248</f>
        <v>1.060725062179338</v>
      </c>
    </row>
    <row r="233" spans="1:27" x14ac:dyDescent="0.25">
      <c r="C233" s="16">
        <f>SUM(C3:C231)</f>
        <v>177514260735</v>
      </c>
      <c r="D233" s="16">
        <f t="shared" ref="D233:W233" si="40">SUM(D3:D231)</f>
        <v>76319287749</v>
      </c>
      <c r="E233" s="16" t="e">
        <f t="shared" si="40"/>
        <v>#DIV/0!</v>
      </c>
      <c r="F233" s="16">
        <f>SUM(F3:F231)</f>
        <v>167398178022</v>
      </c>
      <c r="G233" s="16">
        <f t="shared" ref="G233:H233" si="41">SUM(G3:G231)</f>
        <v>82005507541</v>
      </c>
      <c r="H233" s="16" t="e">
        <f t="shared" si="41"/>
        <v>#DIV/0!</v>
      </c>
      <c r="I233" s="16">
        <f>SUM(I3:I231)</f>
        <v>175626581229</v>
      </c>
      <c r="J233" s="16">
        <f t="shared" ref="J233:K233" si="42">SUM(J3:J231)</f>
        <v>102071020775</v>
      </c>
      <c r="K233" s="16" t="e">
        <f t="shared" si="42"/>
        <v>#DIV/0!</v>
      </c>
      <c r="L233" s="16">
        <f>SUM(L3:L231)</f>
        <v>178735486331</v>
      </c>
      <c r="M233" s="16">
        <f t="shared" ref="M233:N233" si="43">SUM(M3:M231)</f>
        <v>116513347680</v>
      </c>
      <c r="N233" s="16" t="e">
        <f t="shared" si="43"/>
        <v>#DIV/0!</v>
      </c>
      <c r="O233" s="16">
        <f>SUM(O3:O231)</f>
        <v>0</v>
      </c>
      <c r="P233" s="16">
        <f t="shared" ref="P233:Q233" si="44">SUM(P3:P231)</f>
        <v>0</v>
      </c>
      <c r="Q233" s="16" t="e">
        <f t="shared" si="44"/>
        <v>#DIV/0!</v>
      </c>
      <c r="R233" s="16">
        <f>SUM(R3:R231)</f>
        <v>0</v>
      </c>
      <c r="S233" s="16">
        <f t="shared" ref="S233:T233" si="45">SUM(S3:S231)</f>
        <v>0</v>
      </c>
      <c r="T233" s="16" t="e">
        <f t="shared" si="45"/>
        <v>#DIV/0!</v>
      </c>
      <c r="U233" s="16">
        <f t="shared" si="40"/>
        <v>699274506317</v>
      </c>
      <c r="V233" s="16">
        <f t="shared" si="40"/>
        <v>376909163745</v>
      </c>
      <c r="W233" s="16" t="e">
        <f t="shared" si="40"/>
        <v>#DIV/0!</v>
      </c>
      <c r="X233" s="1" t="s">
        <v>1</v>
      </c>
      <c r="Y233" s="1" t="s">
        <v>1</v>
      </c>
    </row>
    <row r="234" spans="1:27" ht="15.75" thickBot="1" x14ac:dyDescent="0.3"/>
    <row r="235" spans="1:27" x14ac:dyDescent="0.25">
      <c r="A235" s="334" t="s">
        <v>6</v>
      </c>
      <c r="B235" s="334" t="s">
        <v>6</v>
      </c>
      <c r="C235" s="338">
        <v>44105</v>
      </c>
      <c r="D235" s="339"/>
      <c r="E235" s="339"/>
      <c r="F235" s="338">
        <v>44136</v>
      </c>
      <c r="G235" s="339"/>
      <c r="H235" s="339"/>
      <c r="I235" s="338">
        <v>44166</v>
      </c>
      <c r="J235" s="339"/>
      <c r="K235" s="339"/>
      <c r="L235" s="338">
        <v>44197</v>
      </c>
      <c r="M235" s="339"/>
      <c r="N235" s="339"/>
      <c r="O235" s="338">
        <v>44228</v>
      </c>
      <c r="P235" s="339"/>
      <c r="Q235" s="340"/>
      <c r="R235" s="338">
        <v>44256</v>
      </c>
      <c r="S235" s="339"/>
      <c r="T235" s="341"/>
      <c r="U235" s="346" t="s">
        <v>4</v>
      </c>
      <c r="V235" s="347"/>
      <c r="W235" s="347"/>
      <c r="X235" s="348"/>
    </row>
    <row r="236" spans="1:27" ht="15.75" thickBot="1" x14ac:dyDescent="0.3">
      <c r="A236" s="335"/>
      <c r="B236" s="335"/>
      <c r="C236" s="34" t="s">
        <v>2</v>
      </c>
      <c r="D236" s="15" t="s">
        <v>3</v>
      </c>
      <c r="E236" s="15" t="s">
        <v>37</v>
      </c>
      <c r="F236" s="34" t="s">
        <v>2</v>
      </c>
      <c r="G236" s="15" t="s">
        <v>3</v>
      </c>
      <c r="H236" s="15" t="s">
        <v>37</v>
      </c>
      <c r="I236" s="34" t="s">
        <v>2</v>
      </c>
      <c r="J236" s="15" t="s">
        <v>3</v>
      </c>
      <c r="K236" s="15" t="s">
        <v>37</v>
      </c>
      <c r="L236" s="34" t="s">
        <v>2</v>
      </c>
      <c r="M236" s="15" t="s">
        <v>3</v>
      </c>
      <c r="N236" s="15" t="s">
        <v>37</v>
      </c>
      <c r="O236" s="34" t="s">
        <v>2</v>
      </c>
      <c r="P236" s="15" t="s">
        <v>3</v>
      </c>
      <c r="Q236" s="44" t="s">
        <v>37</v>
      </c>
      <c r="R236" s="34" t="s">
        <v>2</v>
      </c>
      <c r="S236" s="15" t="s">
        <v>3</v>
      </c>
      <c r="T236" s="45" t="s">
        <v>37</v>
      </c>
      <c r="U236" s="9" t="s">
        <v>2</v>
      </c>
      <c r="V236" s="7" t="s">
        <v>3</v>
      </c>
      <c r="W236" s="121" t="s">
        <v>37</v>
      </c>
      <c r="X236" s="8" t="s">
        <v>45</v>
      </c>
    </row>
    <row r="237" spans="1:27" x14ac:dyDescent="0.25">
      <c r="A237" s="12" t="s">
        <v>24</v>
      </c>
      <c r="B237" s="12" t="s">
        <v>22</v>
      </c>
      <c r="C237" s="35">
        <f>SUM(C3+C5+C6+C11+C12+C13+C14+C15+C16+C18+C19+C20+C21+C22+C23+C24+C25+C26+C29+C30+C32+C34+C35+C36+C37+C38+C39+C41+C43+C44+C45+C46+C49+C51+C54+C55+C57+C58+C59+C60+C61+C66+C67+C68+C70+C72+C73+C74+C75+C81+C82+C83+C84+C85+C65+C71)</f>
        <v>28138192704</v>
      </c>
      <c r="D237" s="19">
        <f>SUM(D3+D5+D6+D11+D12+D13+D14+D15+D16+D18+D19+D20+D21+D22+D23+D24+D25+D26+D29+D30+D32+D34+D35+D36+D37+D38+D39+D41+D43+D44+D45+D46+D49+D51+D54+D55+D57+D58+D59+D60+D61+D66+D67+D68+D70+D72+D73+D74+D75+D81+D82+D83+D84+D85+D65+D71)</f>
        <v>17608195775</v>
      </c>
      <c r="E237" s="171">
        <f t="shared" ref="E237:E243" si="46">D237/C237</f>
        <v>0.62577564807482811</v>
      </c>
      <c r="F237" s="35">
        <f>SUM(F3+F5+F6+F11+F12+F13+F14+F15+F16+F18+F19+F20+F21+F22+F23+F24+F25+F26+F29+F30+F32+F34+F35+F36+F37+F38+F39+F41+F43+F44+F45+F46+F49+F51+F54+F55+F57+F58+F59+F60+F61+F66+F67+F68+F70+F72+F73+F74+F75+F81+F82+F83+F84+F85+F65+F71)</f>
        <v>27585200485</v>
      </c>
      <c r="G237" s="19">
        <f>SUM(G3+G5+G6+G11+G12+G13+G14+G15+G16+G18+G19+G20+G21+G22+G23+G24+G25+G26+G29+G30+G32+G34+G35+G36+G37+G38+G39+G41+G43+G44+G45+G46+G49+G51+G54+G55+G57+G58+G59+G60+G61+G66+G67+G68+G70+G72+G73+G74+G75+G81+G82+G83+G84+G85+G65+G71)</f>
        <v>18230404645</v>
      </c>
      <c r="H237" s="71">
        <f t="shared" ref="H237:H243" si="47">G237/F237</f>
        <v>0.66087627874639321</v>
      </c>
      <c r="I237" s="35">
        <f>SUM(I3+I5+I6+I11+I12+I13+I14+I15+I16+I18+I19+I20+I21+I22+I23+I24+I25+I26+I29+I30+I32+I34+I35+I36+I37+I38+I39+I41+I43+I44+I45+I46+I49+I51+I54+I55+I57+I58+I59+I60+I61+I66+I67+I68+I70+I72+I73+I74+I75+I81+I82+I83+I84+I85+I65+I71)</f>
        <v>30034572371</v>
      </c>
      <c r="J237" s="19">
        <f>SUM(J3+J5+J6+J11+J12+J13+J14+J15+J16+J18+J19+J20+J21+J22+J23+J24+J25+J26+J29+J30+J32+J34+J35+J36+J37+J38+J39+J41+J43+J44+J45+J46+J49+J51+J54+J55+J57+J58+J59+J60+J61+J66+J67+J68+J70+J72+J73+J74+J75+J81+J82+J83+J84+J85+J65+J71)</f>
        <v>20449021358</v>
      </c>
      <c r="K237" s="71">
        <f t="shared" ref="K237:K243" si="48">J237/I237</f>
        <v>0.68084942596834286</v>
      </c>
      <c r="L237" s="35">
        <f>SUM(L3+L5+L6+L11+L12+L13+L14+L15+L16+L18+L19+L20+L21+L22+L23+L24+L25+L26+L29+L30+L32+L34+L35+L36+L37+L38+L39+L41+L43+L44+L45+L46+L49+L51+L54+L55+L57+L58+L59+L60+L61+L66+L67+L68+L70+L72+L73+L74+L75+L81+L82+L83+L84+L85+L65+L71)</f>
        <v>33098327592</v>
      </c>
      <c r="M237" s="19">
        <f>SUM(M3+M5+M6+M11+M12+M13+M14+M15+M16+M18+M19+M20+M21+M22+M23+M24+M25+M26+M29+M30+M32+M34+M35+M36+M37+M38+M39+M41+M43+M44+M45+M46+M49+M51+M54+M55+M57+M58+M59+M60+M61+M66+M67+M68+M70+M72+M73+M74+M75+M81+M82+M83+M84+M85+M65+M71)</f>
        <v>22789444506</v>
      </c>
      <c r="N237" s="71">
        <f t="shared" ref="N237:N243" si="49">M237/L237</f>
        <v>0.68853764416508767</v>
      </c>
      <c r="O237" s="35">
        <f>SUM(O3+O5+O6+O11+O12+O13+O14+O15+O16+O18+O19+O20+O21+O22+O23+O24+O25+O26+O29+O30+O32+O34+O35+O36+O37+O38+O39+O41+O43+O44+O45+O46+O49+O51+O54+O55+O57+O58+O59+O60+O61+O66+O67+O68+O70+O72+O73+O74+O75+O81+O82+O83+O84+O85+O65+O71)</f>
        <v>0</v>
      </c>
      <c r="P237" s="19">
        <f>SUM(P3+P5+P6+P11+P12+P13+P14+P15+P16+P18+P19+P20+P21+P22+P23+P24+P25+P26+P29+P30+P32+P34+P35+P36+P37+P38+P39+P41+P43+P44+P45+P46+P49+P51+P54+P55+P57+P58+P59+P60+P61+P66+P67+P68+P70+P72+P73+P74+P75+P81+P82+P83+P84+P85+P65+P71)</f>
        <v>0</v>
      </c>
      <c r="Q237" s="71" t="e">
        <f t="shared" ref="Q237:Q243" si="50">P237/O237</f>
        <v>#DIV/0!</v>
      </c>
      <c r="R237" s="35">
        <f>SUM(R3+R5+R6+R11+R12+R13+R14+R15+R16+R18+R19+R20+R21+R22+R23+R24+R25+R26+R29+R30+R32+R34+R35+R36+R37+R38+R39+R41+R43+R44+R45+R46+R49+R51+R54+R55+R57+R58+R59+R60+R61+R66+R67+R68+R70+R72+R73+R74+R75+R81+R82+R83+R84+R85+R65+R71)</f>
        <v>0</v>
      </c>
      <c r="S237" s="19">
        <f>SUM(S3+S5+S6+S11+S12+S13+S14+S15+S16+S18+S19+S20+S21+S22+S23+S24+S25+S26+S29+S30+S32+S34+S35+S36+S37+S38+S39+S41+S43+S44+S45+S46+S49+S51+S54+S55+S57+S58+S59+S60+S61+S66+S67+S68+S70+S72+S73+S74+S75+S81+S82+S83+S84+S85+S65+S71)</f>
        <v>0</v>
      </c>
      <c r="T237" s="71" t="e">
        <f t="shared" ref="T237:T243" si="51">S237/R237</f>
        <v>#DIV/0!</v>
      </c>
      <c r="U237" s="35">
        <f>SUM(U3+U5+U6+U11+U12+U13+U14+U15+U16+U18+U19+U20+U21+U22+U23+U24+U25+U26+U29+U30+U32+U34+U35+U36+U37+U38+U39+U41+U43+U44+U45+U46+U49+U51+U54+U55+U57+U58+U59+U60+U61+U66+U67+U68+U70+U72+U73+U74+U75+U81+U82+U83+U84+U85+U65+U71)</f>
        <v>118856293152</v>
      </c>
      <c r="V237" s="23">
        <f>SUM(V3+V5+V6+V11+V12+V13+V14+V15+V16+V18+V19+V20+V21+V22+V23+V24+V25+V26+V29+V30+V32+V34+V35+V36+V37+V38+V39+V41+V43+V44+V45+V46+V49+V51+V54+V55+V57+V58+V59+V60+V61+V66+V67+V68+V70+V72+V73+V74+V75+V81+V82+V83+V84+V85+V65+V71)</f>
        <v>79077066284</v>
      </c>
      <c r="W237" s="71">
        <f t="shared" ref="W237:W243" si="52">V237/U237</f>
        <v>0.66531661207767834</v>
      </c>
      <c r="X237" s="71">
        <f>U237/V237</f>
        <v>1.5030437867426134</v>
      </c>
      <c r="Z237" s="167"/>
      <c r="AA237" s="168"/>
    </row>
    <row r="238" spans="1:27" x14ac:dyDescent="0.25">
      <c r="A238" s="39" t="s">
        <v>25</v>
      </c>
      <c r="B238" s="39" t="s">
        <v>23</v>
      </c>
      <c r="C238" s="36">
        <f>SUM(C4+C7+C8+C10+C17+C27+C28+C31+C33+C40+C42+C47+C48+C50+C52+C53+C56+C62+C63+C64+C69+C76+C77+C78+C79+C80+C9)</f>
        <v>5357023772</v>
      </c>
      <c r="D238" s="20">
        <f>SUM(D4+D7+D8+D10+D17+D27+D28+D31+D33+D40+D42+D47+D48+D50+D52+D53+D56+D62+D63+D64+D69+D76+D77+D78+D79+D80+D9)</f>
        <v>4067560173</v>
      </c>
      <c r="E238" s="172">
        <f t="shared" si="46"/>
        <v>0.75929477749571572</v>
      </c>
      <c r="F238" s="36">
        <f>SUM(F4+F7+F8+F10+F17+F27+F28+F31+F33+F40+F42+F47+F48+F50+F52+F53+F56+F62+F63+F64+F69+F76+F77+F78+F79+F80+F9)</f>
        <v>3076910508</v>
      </c>
      <c r="G238" s="20">
        <f>SUM(G4+G7+G8+G10+G17+G27+G28+G31+G33+G40+G42+G47+G48+G50+G52+G53+G56+G62+G63+G64+G69+G76+G77+G78+G79+G80+G9)</f>
        <v>1813137728</v>
      </c>
      <c r="H238" s="126">
        <f t="shared" si="47"/>
        <v>0.58927216871788202</v>
      </c>
      <c r="I238" s="36">
        <f>SUM(I4+I7+I8+I10+I17+I27+I28+I31+I33+I40+I42+I47+I48+I50+I52+I53+I56+I62+I63+I64+I69+I76+I77+I78+I79+I80+I9)</f>
        <v>3245432984</v>
      </c>
      <c r="J238" s="20">
        <f>SUM(J4+J7+J8+J10+J17+J27+J28+J31+J33+J40+J42+J47+J48+J50+J52+J53+J56+J62+J63+J64+J69+J76+J77+J78+J79+J80+J9)</f>
        <v>2025528967</v>
      </c>
      <c r="K238" s="126">
        <f t="shared" si="48"/>
        <v>0.62411671323545037</v>
      </c>
      <c r="L238" s="36">
        <f>SUM(L4+L7+L8+L10+L17+L27+L28+L31+L33+L40+L42+L47+L48+L50+L52+L53+L56+L62+L63+L64+L69+L76+L77+L78+L79+L80+L9)</f>
        <v>2604009253</v>
      </c>
      <c r="M238" s="20">
        <f>SUM(M4+M7+M8+M10+M17+M27+M28+M31+M33+M40+M42+M47+M48+M50+M52+M53+M56+M62+M63+M64+M69+M76+M77+M78+M79+M80+M9)</f>
        <v>1218928242</v>
      </c>
      <c r="N238" s="126">
        <f t="shared" si="49"/>
        <v>0.46809673990048606</v>
      </c>
      <c r="O238" s="36">
        <f>SUM(O4+O7+O8+O10+O17+O27+O28+O31+O33+O40+O42+O47+O48+O50+O52+O53+O56+O62+O63+O64+O69+O76+O77+O78+O79+O80+O9)</f>
        <v>0</v>
      </c>
      <c r="P238" s="20">
        <f>SUM(P4+P7+P8+P10+P17+P27+P28+P31+P33+P40+P42+P47+P48+P50+P52+P53+P56+P62+P63+P64+P69+P76+P77+P78+P79+P80+P9)</f>
        <v>0</v>
      </c>
      <c r="Q238" s="126" t="e">
        <f t="shared" si="50"/>
        <v>#DIV/0!</v>
      </c>
      <c r="R238" s="36">
        <f>SUM(R4+R7+R8+R10+R17+R27+R28+R31+R33+R40+R42+R47+R48+R50+R52+R53+R56+R62+R63+R64+R69+R76+R77+R78+R79+R80+R9)</f>
        <v>0</v>
      </c>
      <c r="S238" s="20">
        <f>SUM(S4+S7+S8+S10+S17+S27+S28+S31+S33+S40+S42+S47+S48+S50+S52+S53+S56+S62+S63+S64+S69+S76+S77+S78+S79+S80+S9)</f>
        <v>0</v>
      </c>
      <c r="T238" s="126" t="e">
        <f t="shared" si="51"/>
        <v>#DIV/0!</v>
      </c>
      <c r="U238" s="36">
        <f>SUM(U4+U7+U8+U10+U17+U27+U28+U31+U33+U40+U42+U47+U48+U50+U52+U53+U56+U62+U63+U64+U69+U76+U77+U78+U79+U80+U9)</f>
        <v>14283376517</v>
      </c>
      <c r="V238" s="41">
        <f>SUM(V4+V7+V8+V10+V17+V27+V28+V31+V33+V40+V42+V47+V48+V50+V52+V53+V56+V62+V63+V64+V69+V76+V77+V78+V79+V80+V9)</f>
        <v>9125155110</v>
      </c>
      <c r="W238" s="126">
        <f t="shared" si="52"/>
        <v>0.63886540406879899</v>
      </c>
      <c r="X238" s="126">
        <f t="shared" ref="X238:X243" si="53">U238/V238</f>
        <v>1.5652749290088506</v>
      </c>
      <c r="Z238" s="167"/>
      <c r="AA238" s="168"/>
    </row>
    <row r="239" spans="1:27" x14ac:dyDescent="0.25">
      <c r="A239" s="3" t="s">
        <v>21</v>
      </c>
      <c r="B239" s="3" t="s">
        <v>21</v>
      </c>
      <c r="C239" s="36">
        <f>SUM(C86:C209)</f>
        <v>128753672926</v>
      </c>
      <c r="D239" s="20">
        <f>SUM(D86:D209)</f>
        <v>45308914148</v>
      </c>
      <c r="E239" s="173">
        <f t="shared" si="46"/>
        <v>0.35190385732949836</v>
      </c>
      <c r="F239" s="36">
        <f>SUM(F86:F209)</f>
        <v>124208926460</v>
      </c>
      <c r="G239" s="20">
        <f>SUM(G86:G209)</f>
        <v>54352950571</v>
      </c>
      <c r="H239" s="53">
        <f t="shared" si="47"/>
        <v>0.43759295020155992</v>
      </c>
      <c r="I239" s="36">
        <f>SUM(I86:I209)</f>
        <v>129342677342</v>
      </c>
      <c r="J239" s="20">
        <f>SUM(J86:J209)</f>
        <v>71659346548</v>
      </c>
      <c r="K239" s="53">
        <f t="shared" si="48"/>
        <v>0.55402708541839396</v>
      </c>
      <c r="L239" s="36">
        <f>SUM(L86:L209)</f>
        <v>128056712288</v>
      </c>
      <c r="M239" s="20">
        <f>SUM(M86:M209)</f>
        <v>82394552300</v>
      </c>
      <c r="N239" s="53">
        <f t="shared" si="49"/>
        <v>0.64342236207575254</v>
      </c>
      <c r="O239" s="36">
        <f>SUM(O86:O209)</f>
        <v>0</v>
      </c>
      <c r="P239" s="20">
        <f>SUM(P86:P209)</f>
        <v>0</v>
      </c>
      <c r="Q239" s="53" t="e">
        <f t="shared" si="50"/>
        <v>#DIV/0!</v>
      </c>
      <c r="R239" s="36">
        <f>SUM(R86:R209)</f>
        <v>0</v>
      </c>
      <c r="S239" s="20">
        <f>SUM(S86:S209)</f>
        <v>0</v>
      </c>
      <c r="T239" s="53" t="e">
        <f t="shared" si="51"/>
        <v>#DIV/0!</v>
      </c>
      <c r="U239" s="36">
        <f>SUM(U86:U209)</f>
        <v>510361989016</v>
      </c>
      <c r="V239" s="16">
        <f>SUM(V86:V209)</f>
        <v>253715763567</v>
      </c>
      <c r="W239" s="53">
        <f t="shared" si="52"/>
        <v>0.49712903591463575</v>
      </c>
      <c r="X239" s="53">
        <f t="shared" si="53"/>
        <v>2.0115501766260029</v>
      </c>
      <c r="Z239" s="167"/>
      <c r="AA239" s="168"/>
    </row>
    <row r="240" spans="1:27" x14ac:dyDescent="0.25">
      <c r="A240" s="3" t="s">
        <v>20</v>
      </c>
      <c r="B240" s="3" t="s">
        <v>20</v>
      </c>
      <c r="C240" s="36">
        <f t="shared" ref="C240:V240" si="54">SUM(C210:C212)</f>
        <v>5799270227</v>
      </c>
      <c r="D240" s="20">
        <f t="shared" si="54"/>
        <v>4531567998</v>
      </c>
      <c r="E240" s="173">
        <f t="shared" si="46"/>
        <v>0.78140314567548774</v>
      </c>
      <c r="F240" s="36">
        <f t="shared" ref="F240:J240" si="55">SUM(F210:F212)</f>
        <v>5969166467</v>
      </c>
      <c r="G240" s="20">
        <f t="shared" si="55"/>
        <v>5030903829</v>
      </c>
      <c r="H240" s="53">
        <f t="shared" si="47"/>
        <v>0.84281513286870113</v>
      </c>
      <c r="I240" s="36">
        <f t="shared" si="55"/>
        <v>6459430949</v>
      </c>
      <c r="J240" s="20">
        <f t="shared" si="55"/>
        <v>5879237334</v>
      </c>
      <c r="K240" s="53">
        <f t="shared" si="48"/>
        <v>0.91017883470217742</v>
      </c>
      <c r="L240" s="36">
        <f t="shared" ref="L240:M240" si="56">SUM(L210:L212)</f>
        <v>6942170622</v>
      </c>
      <c r="M240" s="20">
        <f t="shared" si="56"/>
        <v>6587962204</v>
      </c>
      <c r="N240" s="53">
        <f t="shared" si="49"/>
        <v>0.9489772814172126</v>
      </c>
      <c r="O240" s="36">
        <f t="shared" ref="O240:P240" si="57">SUM(O210:O212)</f>
        <v>0</v>
      </c>
      <c r="P240" s="20">
        <f t="shared" si="57"/>
        <v>0</v>
      </c>
      <c r="Q240" s="53" t="e">
        <f t="shared" si="50"/>
        <v>#DIV/0!</v>
      </c>
      <c r="R240" s="36">
        <f t="shared" ref="R240:S240" si="58">SUM(R210:R212)</f>
        <v>0</v>
      </c>
      <c r="S240" s="20">
        <f t="shared" si="58"/>
        <v>0</v>
      </c>
      <c r="T240" s="53" t="e">
        <f t="shared" si="51"/>
        <v>#DIV/0!</v>
      </c>
      <c r="U240" s="36">
        <f t="shared" si="54"/>
        <v>25170038265</v>
      </c>
      <c r="V240" s="16">
        <f t="shared" si="54"/>
        <v>22029671365</v>
      </c>
      <c r="W240" s="53">
        <f t="shared" si="52"/>
        <v>0.87523392428183899</v>
      </c>
      <c r="X240" s="53">
        <f t="shared" si="53"/>
        <v>1.1425516907614568</v>
      </c>
      <c r="Z240" s="167"/>
      <c r="AA240" s="168"/>
    </row>
    <row r="241" spans="1:27" ht="15.75" thickBot="1" x14ac:dyDescent="0.3">
      <c r="A241" s="4" t="s">
        <v>0</v>
      </c>
      <c r="B241" s="31" t="s">
        <v>0</v>
      </c>
      <c r="C241" s="108">
        <f>SUM(C213:C231)</f>
        <v>9466101106</v>
      </c>
      <c r="D241" s="206">
        <f>SUM(D213:D231)</f>
        <v>4803049655</v>
      </c>
      <c r="E241" s="207">
        <f t="shared" ref="E241" si="59">D241/C241</f>
        <v>0.50739471311537454</v>
      </c>
      <c r="F241" s="208">
        <f>SUM(F213:F231)</f>
        <v>6557974102</v>
      </c>
      <c r="G241" s="206">
        <f>SUM(G213:G231)</f>
        <v>2578110768</v>
      </c>
      <c r="H241" s="209">
        <f t="shared" ref="H241" si="60">G241/F241</f>
        <v>0.39312609777061303</v>
      </c>
      <c r="I241" s="208">
        <f>SUM(I213:I231)</f>
        <v>6544467583</v>
      </c>
      <c r="J241" s="206">
        <f>SUM(J213:J231)</f>
        <v>2057886568</v>
      </c>
      <c r="K241" s="209">
        <f t="shared" ref="K241" si="61">J241/I241</f>
        <v>0.31444675092372598</v>
      </c>
      <c r="L241" s="208">
        <f>SUM(L213:L231)</f>
        <v>8034266576</v>
      </c>
      <c r="M241" s="206">
        <f>SUM(M213:M231)</f>
        <v>3522460428</v>
      </c>
      <c r="N241" s="209">
        <f t="shared" ref="N241" si="62">M241/L241</f>
        <v>0.43842961827060989</v>
      </c>
      <c r="O241" s="208">
        <f>SUM(O213:O231)</f>
        <v>0</v>
      </c>
      <c r="P241" s="206">
        <f>SUM(P213:P231)</f>
        <v>0</v>
      </c>
      <c r="Q241" s="209" t="e">
        <f t="shared" ref="Q241" si="63">P241/O241</f>
        <v>#DIV/0!</v>
      </c>
      <c r="R241" s="208">
        <f>SUM(R213:R231)</f>
        <v>0</v>
      </c>
      <c r="S241" s="206">
        <f>SUM(S213:S231)</f>
        <v>0</v>
      </c>
      <c r="T241" s="209" t="e">
        <f t="shared" ref="T241" si="64">S241/R241</f>
        <v>#DIV/0!</v>
      </c>
      <c r="U241" s="208">
        <f>SUM(U213:U231)</f>
        <v>30602809367</v>
      </c>
      <c r="V241" s="206">
        <f>SUM(V213:V231)</f>
        <v>12961507419</v>
      </c>
      <c r="W241" s="209">
        <f t="shared" ref="W241" si="65">V241/U241</f>
        <v>0.42353978889849286</v>
      </c>
      <c r="X241" s="54">
        <f t="shared" ref="X241" si="66">U241/V241</f>
        <v>2.3610532616090616</v>
      </c>
      <c r="Z241" s="167"/>
      <c r="AA241" s="168"/>
    </row>
    <row r="242" spans="1:27" ht="15.75" thickBot="1" x14ac:dyDescent="0.3">
      <c r="E242" s="74"/>
      <c r="H242" s="74"/>
      <c r="K242" s="74"/>
      <c r="N242" s="74"/>
      <c r="Q242" s="74"/>
      <c r="T242" s="74"/>
      <c r="U242" s="18"/>
      <c r="W242" s="74"/>
      <c r="X242" s="74"/>
      <c r="Y242" s="1" t="s">
        <v>1</v>
      </c>
    </row>
    <row r="243" spans="1:27" ht="15.75" thickBot="1" x14ac:dyDescent="0.3">
      <c r="A243" s="2" t="s">
        <v>4</v>
      </c>
      <c r="B243" s="2" t="s">
        <v>4</v>
      </c>
      <c r="C243" s="38">
        <f>SUM(C237:C241)</f>
        <v>177514260735</v>
      </c>
      <c r="D243" s="22">
        <f>SUM(D237:D241)</f>
        <v>76319287749</v>
      </c>
      <c r="E243" s="75">
        <f t="shared" si="46"/>
        <v>0.42993327653225744</v>
      </c>
      <c r="F243" s="38">
        <f>SUM(F237:F241)</f>
        <v>167398178022</v>
      </c>
      <c r="G243" s="22">
        <f>SUM(G237:G241)</f>
        <v>82005507541</v>
      </c>
      <c r="H243" s="75">
        <f t="shared" si="47"/>
        <v>0.48988291575206139</v>
      </c>
      <c r="I243" s="38">
        <f>SUM(I237:I241)</f>
        <v>175626581229</v>
      </c>
      <c r="J243" s="22">
        <f>SUM(J237:J241)</f>
        <v>102071020775</v>
      </c>
      <c r="K243" s="75">
        <f t="shared" si="48"/>
        <v>0.58118207426647628</v>
      </c>
      <c r="L243" s="38">
        <f>SUM(L237:L241)</f>
        <v>178735486331</v>
      </c>
      <c r="M243" s="22">
        <f>SUM(M237:M241)</f>
        <v>116513347680</v>
      </c>
      <c r="N243" s="75">
        <f t="shared" si="49"/>
        <v>0.65187585337267107</v>
      </c>
      <c r="O243" s="38">
        <f>SUM(O237:O241)</f>
        <v>0</v>
      </c>
      <c r="P243" s="22">
        <f>SUM(P237:P241)</f>
        <v>0</v>
      </c>
      <c r="Q243" s="75" t="e">
        <f t="shared" si="50"/>
        <v>#DIV/0!</v>
      </c>
      <c r="R243" s="38">
        <f>SUM(R237:R241)</f>
        <v>0</v>
      </c>
      <c r="S243" s="22">
        <f>SUM(S237:S241)</f>
        <v>0</v>
      </c>
      <c r="T243" s="75" t="e">
        <f t="shared" si="51"/>
        <v>#DIV/0!</v>
      </c>
      <c r="U243" s="38">
        <f>SUM(U237:U241)</f>
        <v>699274506317</v>
      </c>
      <c r="V243" s="24">
        <f>SUM(V237:V241)</f>
        <v>376909163745</v>
      </c>
      <c r="W243" s="76">
        <f t="shared" si="52"/>
        <v>0.53900029293236795</v>
      </c>
      <c r="X243" s="76">
        <f t="shared" si="53"/>
        <v>1.8552865612736815</v>
      </c>
    </row>
    <row r="244" spans="1:27" ht="30.75" thickBot="1" x14ac:dyDescent="0.3">
      <c r="A244" s="221" t="s">
        <v>75</v>
      </c>
    </row>
    <row r="245" spans="1:27" x14ac:dyDescent="0.25">
      <c r="A245" s="12" t="s">
        <v>24</v>
      </c>
      <c r="B245" s="210" t="s">
        <v>22</v>
      </c>
      <c r="C245" s="218"/>
      <c r="D245" s="211"/>
      <c r="E245" s="71"/>
      <c r="F245" s="218"/>
      <c r="G245" s="211"/>
      <c r="H245" s="71"/>
      <c r="I245" s="218"/>
      <c r="J245" s="211"/>
      <c r="K245" s="71"/>
      <c r="L245" s="218"/>
      <c r="M245" s="211"/>
      <c r="N245" s="71"/>
      <c r="O245" s="218"/>
      <c r="P245" s="211"/>
      <c r="Q245" s="71"/>
      <c r="R245" s="218"/>
      <c r="S245" s="211"/>
      <c r="T245" s="71"/>
      <c r="U245" s="215">
        <f>U237-U45-U61-U37-U49-U51-U11-U23-U26-U39-U55-U6-U13-U18-U19-U20-U22-U25-U29-U32-U43-U66-U67-U68-U73-U75-U81-U82-U83-U84</f>
        <v>84154056663</v>
      </c>
      <c r="V245" s="215">
        <f>V237-V45-V61-V37-V49-V51-V11-V23-V26-V39-V55-V6-V13-V18-V19-V20-V22-V25-V29-V32-V43-V66-V67-V68-V73-V75-V81-V82-V83-V84</f>
        <v>72983264481</v>
      </c>
      <c r="W245" s="70">
        <f t="shared" ref="W245:W248" si="67">V245/U245</f>
        <v>0.86725782897508896</v>
      </c>
      <c r="X245" s="71">
        <f>U245/V245</f>
        <v>1.1530596399248232</v>
      </c>
      <c r="Z245" s="167"/>
      <c r="AA245" s="168"/>
    </row>
    <row r="246" spans="1:27" x14ac:dyDescent="0.25">
      <c r="A246" s="3" t="s">
        <v>25</v>
      </c>
      <c r="B246" s="177" t="s">
        <v>23</v>
      </c>
      <c r="C246" s="219"/>
      <c r="D246" s="5"/>
      <c r="E246" s="53"/>
      <c r="F246" s="219"/>
      <c r="G246" s="5"/>
      <c r="H246" s="53"/>
      <c r="I246" s="219"/>
      <c r="J246" s="5"/>
      <c r="K246" s="53"/>
      <c r="L246" s="219"/>
      <c r="M246" s="5"/>
      <c r="N246" s="53"/>
      <c r="O246" s="219"/>
      <c r="P246" s="5"/>
      <c r="Q246" s="53"/>
      <c r="R246" s="219"/>
      <c r="S246" s="5"/>
      <c r="T246" s="53"/>
      <c r="U246" s="216">
        <f>U238-U7-U76-U78-U17-U62-U63-U4-U9-U27-U31-U33-U42-U56-U64-U69-U77</f>
        <v>11050408147</v>
      </c>
      <c r="V246" s="216">
        <f>V238-V7-V76-V78-V17-V62-V63-V4-V9-V27-V31-V33-V42-V56-V64-V69-V77</f>
        <v>8438721453</v>
      </c>
      <c r="W246" s="72">
        <f t="shared" si="67"/>
        <v>0.76365699264157683</v>
      </c>
      <c r="X246" s="53">
        <f t="shared" ref="X246:X248" si="68">U246/V246</f>
        <v>1.3094884347760447</v>
      </c>
      <c r="Z246" s="167"/>
      <c r="AA246" s="168"/>
    </row>
    <row r="247" spans="1:27" x14ac:dyDescent="0.25">
      <c r="A247" s="3" t="s">
        <v>20</v>
      </c>
      <c r="B247" s="177" t="s">
        <v>20</v>
      </c>
      <c r="C247" s="219"/>
      <c r="D247" s="5"/>
      <c r="E247" s="53"/>
      <c r="F247" s="219"/>
      <c r="G247" s="5"/>
      <c r="H247" s="53"/>
      <c r="I247" s="219"/>
      <c r="J247" s="5"/>
      <c r="K247" s="53"/>
      <c r="L247" s="219"/>
      <c r="M247" s="5"/>
      <c r="N247" s="53"/>
      <c r="O247" s="219"/>
      <c r="P247" s="5"/>
      <c r="Q247" s="53"/>
      <c r="R247" s="219"/>
      <c r="S247" s="5"/>
      <c r="T247" s="53"/>
      <c r="U247" s="216">
        <f>U240-U211-U210</f>
        <v>25070261990</v>
      </c>
      <c r="V247" s="5">
        <f>V240-V211-V210</f>
        <v>22026505165</v>
      </c>
      <c r="W247" s="72">
        <f t="shared" si="67"/>
        <v>0.87859094467325105</v>
      </c>
      <c r="X247" s="53">
        <f t="shared" si="68"/>
        <v>1.1381860990746964</v>
      </c>
      <c r="Z247" s="167"/>
      <c r="AA247" s="168"/>
    </row>
    <row r="248" spans="1:27" ht="15.75" thickBot="1" x14ac:dyDescent="0.3">
      <c r="A248" s="4" t="s">
        <v>0</v>
      </c>
      <c r="B248" s="32" t="s">
        <v>0</v>
      </c>
      <c r="C248" s="220"/>
      <c r="D248" s="206"/>
      <c r="E248" s="54"/>
      <c r="F248" s="220"/>
      <c r="G248" s="206"/>
      <c r="H248" s="54"/>
      <c r="I248" s="220"/>
      <c r="J248" s="206"/>
      <c r="K248" s="54"/>
      <c r="L248" s="220"/>
      <c r="M248" s="206"/>
      <c r="N248" s="54"/>
      <c r="O248" s="220"/>
      <c r="P248" s="206"/>
      <c r="Q248" s="54"/>
      <c r="R248" s="220"/>
      <c r="S248" s="206"/>
      <c r="T248" s="54"/>
      <c r="U248" s="217">
        <f>U241-U221-U223-U213-U214-U215-U216-U218-U219-U220-U222-U225-U228-U229-U231</f>
        <v>10898249772</v>
      </c>
      <c r="V248" s="217">
        <f>V241-V221-V223-V213-V214-V215-V216-V218-V219-V220-V222-V225-V228-V229-V231</f>
        <v>10274339846</v>
      </c>
      <c r="W248" s="73">
        <f t="shared" si="67"/>
        <v>0.94275136475556265</v>
      </c>
      <c r="X248" s="54">
        <f t="shared" si="68"/>
        <v>1.060725062179338</v>
      </c>
      <c r="Z248" s="167"/>
      <c r="AA248" s="168"/>
    </row>
    <row r="249" spans="1:27" ht="15.75" thickBot="1" x14ac:dyDescent="0.3"/>
    <row r="250" spans="1:27" ht="15.75" thickBot="1" x14ac:dyDescent="0.3">
      <c r="V250" s="344" t="s">
        <v>80</v>
      </c>
      <c r="W250" s="345"/>
      <c r="X250" s="231">
        <v>1.0602892745432102</v>
      </c>
    </row>
  </sheetData>
  <mergeCells count="19">
    <mergeCell ref="O235:Q235"/>
    <mergeCell ref="R1:T1"/>
    <mergeCell ref="R235:T235"/>
    <mergeCell ref="V250:W250"/>
    <mergeCell ref="A1:A2"/>
    <mergeCell ref="B1:B2"/>
    <mergeCell ref="C1:E1"/>
    <mergeCell ref="A235:A236"/>
    <mergeCell ref="B235:B236"/>
    <mergeCell ref="C235:E235"/>
    <mergeCell ref="U1:X1"/>
    <mergeCell ref="U235:X235"/>
    <mergeCell ref="F1:H1"/>
    <mergeCell ref="F235:H235"/>
    <mergeCell ref="I1:K1"/>
    <mergeCell ref="I235:K235"/>
    <mergeCell ref="L1:N1"/>
    <mergeCell ref="L235:N235"/>
    <mergeCell ref="O1:Q1"/>
  </mergeCells>
  <pageMargins left="0.7" right="0.7" top="0.75" bottom="0.75" header="0.3" footer="0.3"/>
  <pageSetup paperSize="9" orientation="portrait" horizontalDpi="90" verticalDpi="90" r:id="rId1"/>
  <ignoredErrors>
    <ignoredError sqref="W4:W231 E3:E231 E233:T233 K3:K231 H3:H231 N3:T231 W3 F242:G242 I242:J242 L242:M242 O242:P242 R242:S242" evalError="1"/>
    <ignoredError sqref="U240:V240 C240:D240 W241:X241 C241:D241 F241:G241 U241:V241 C239:D239 F239:G239 I239:J239 L239:M239 O239:P239 R239" formulaRange="1"/>
    <ignoredError sqref="E243 H243 K243 N243" formula="1"/>
    <ignoredError sqref="F240:G240 I240:J240 R240:S240 L240:M240 O240:P240" evalError="1" formulaRange="1"/>
    <ignoredError sqref="E237:E238 H237:H238 N242 N237:N238 K242 K237:K238 H242 E242 K240 N240 Q242:Q243 Q237:Q238 Q240 T242:T243 T237:T238 T239:T240 E240 H240" evalError="1" formula="1"/>
    <ignoredError sqref="J241:T241 Q239 N239 K239 H239 E239" evalError="1" formula="1" formulaRange="1"/>
    <ignoredError sqref="E241 H241:I241"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9A3C0-6141-4D9C-AFDC-C510670B1DC5}">
  <dimension ref="A1:G259"/>
  <sheetViews>
    <sheetView topLeftCell="A238" workbookViewId="0">
      <pane xSplit="1" topLeftCell="B1" activePane="topRight" state="frozen"/>
      <selection pane="topRight" activeCell="G246" sqref="G246"/>
    </sheetView>
  </sheetViews>
  <sheetFormatPr defaultColWidth="8.7109375" defaultRowHeight="15" x14ac:dyDescent="0.25"/>
  <cols>
    <col min="1" max="2" width="25.5703125" style="1" customWidth="1"/>
    <col min="3" max="3" width="15.5703125" style="18" customWidth="1"/>
    <col min="4" max="8" width="15.5703125" style="1" customWidth="1"/>
    <col min="9" max="16384" width="8.7109375" style="1"/>
  </cols>
  <sheetData>
    <row r="1" spans="1:7" x14ac:dyDescent="0.25">
      <c r="A1" s="334" t="s">
        <v>5</v>
      </c>
      <c r="B1" s="336" t="s">
        <v>6</v>
      </c>
      <c r="C1" s="82" t="s">
        <v>40</v>
      </c>
      <c r="D1" s="82"/>
      <c r="E1" s="198"/>
      <c r="G1" s="82" t="s">
        <v>73</v>
      </c>
    </row>
    <row r="2" spans="1:7" ht="15.75" thickBot="1" x14ac:dyDescent="0.3">
      <c r="A2" s="335"/>
      <c r="B2" s="337"/>
      <c r="C2" s="94" t="s">
        <v>41</v>
      </c>
      <c r="D2" s="94" t="s">
        <v>72</v>
      </c>
      <c r="E2" s="202"/>
      <c r="G2" s="94" t="s">
        <v>74</v>
      </c>
    </row>
    <row r="3" spans="1:7" s="27" customFormat="1" x14ac:dyDescent="0.25">
      <c r="A3" s="25">
        <v>1</v>
      </c>
      <c r="B3" s="26" t="s">
        <v>22</v>
      </c>
      <c r="C3" s="91"/>
      <c r="D3" s="91"/>
      <c r="E3" s="202"/>
      <c r="G3" s="91"/>
    </row>
    <row r="4" spans="1:7" s="27" customFormat="1" x14ac:dyDescent="0.25">
      <c r="A4" s="28">
        <v>2</v>
      </c>
      <c r="B4" s="29" t="s">
        <v>23</v>
      </c>
      <c r="C4" s="92"/>
      <c r="D4" s="92"/>
      <c r="E4" s="202"/>
      <c r="G4" s="92"/>
    </row>
    <row r="5" spans="1:7" s="27" customFormat="1" x14ac:dyDescent="0.25">
      <c r="A5" s="28">
        <v>3</v>
      </c>
      <c r="B5" s="29" t="s">
        <v>22</v>
      </c>
      <c r="C5" s="92"/>
      <c r="D5" s="92"/>
      <c r="E5" s="202"/>
      <c r="G5" s="92"/>
    </row>
    <row r="6" spans="1:7" s="27" customFormat="1" x14ac:dyDescent="0.25">
      <c r="A6" s="28">
        <v>4</v>
      </c>
      <c r="B6" s="29" t="s">
        <v>22</v>
      </c>
      <c r="C6" s="92"/>
      <c r="D6" s="92"/>
      <c r="E6" s="202"/>
      <c r="G6" s="92"/>
    </row>
    <row r="7" spans="1:7" s="27" customFormat="1" x14ac:dyDescent="0.25">
      <c r="A7" s="28">
        <v>5</v>
      </c>
      <c r="B7" s="29" t="s">
        <v>23</v>
      </c>
      <c r="C7" s="92"/>
      <c r="D7" s="92"/>
      <c r="E7" s="202"/>
      <c r="G7" s="92"/>
    </row>
    <row r="8" spans="1:7" s="27" customFormat="1" x14ac:dyDescent="0.25">
      <c r="A8" s="28">
        <v>6</v>
      </c>
      <c r="B8" s="29" t="s">
        <v>23</v>
      </c>
      <c r="C8" s="92"/>
      <c r="D8" s="92"/>
      <c r="E8" s="202"/>
      <c r="G8" s="92"/>
    </row>
    <row r="9" spans="1:7" s="27" customFormat="1" x14ac:dyDescent="0.25">
      <c r="A9" s="28">
        <v>7</v>
      </c>
      <c r="B9" s="29" t="s">
        <v>23</v>
      </c>
      <c r="C9" s="92"/>
      <c r="D9" s="92"/>
      <c r="E9" s="202"/>
      <c r="G9" s="92"/>
    </row>
    <row r="10" spans="1:7" s="27" customFormat="1" x14ac:dyDescent="0.25">
      <c r="A10" s="28">
        <v>8</v>
      </c>
      <c r="B10" s="29" t="s">
        <v>23</v>
      </c>
      <c r="C10" s="92"/>
      <c r="D10" s="92"/>
      <c r="E10" s="202"/>
      <c r="G10" s="92"/>
    </row>
    <row r="11" spans="1:7" s="27" customFormat="1" x14ac:dyDescent="0.25">
      <c r="A11" s="28">
        <v>9</v>
      </c>
      <c r="B11" s="29" t="s">
        <v>22</v>
      </c>
      <c r="C11" s="92"/>
      <c r="D11" s="92"/>
      <c r="E11" s="202"/>
      <c r="G11" s="92"/>
    </row>
    <row r="12" spans="1:7" s="27" customFormat="1" x14ac:dyDescent="0.25">
      <c r="A12" s="28">
        <v>10</v>
      </c>
      <c r="B12" s="29" t="s">
        <v>22</v>
      </c>
      <c r="C12" s="92"/>
      <c r="D12" s="92"/>
      <c r="E12" s="202"/>
      <c r="G12" s="92"/>
    </row>
    <row r="13" spans="1:7" s="27" customFormat="1" x14ac:dyDescent="0.25">
      <c r="A13" s="28">
        <v>11</v>
      </c>
      <c r="B13" s="29" t="s">
        <v>22</v>
      </c>
      <c r="C13" s="92"/>
      <c r="D13" s="92"/>
      <c r="E13" s="202"/>
      <c r="G13" s="92"/>
    </row>
    <row r="14" spans="1:7" s="27" customFormat="1" x14ac:dyDescent="0.25">
      <c r="A14" s="28">
        <v>12</v>
      </c>
      <c r="B14" s="29" t="s">
        <v>22</v>
      </c>
      <c r="C14" s="92"/>
      <c r="D14" s="92"/>
      <c r="E14" s="202"/>
      <c r="G14" s="92"/>
    </row>
    <row r="15" spans="1:7" s="27" customFormat="1" x14ac:dyDescent="0.25">
      <c r="A15" s="28">
        <v>13</v>
      </c>
      <c r="B15" s="29" t="s">
        <v>22</v>
      </c>
      <c r="C15" s="92"/>
      <c r="D15" s="92"/>
      <c r="E15" s="202"/>
      <c r="G15" s="92"/>
    </row>
    <row r="16" spans="1:7" s="27" customFormat="1" x14ac:dyDescent="0.25">
      <c r="A16" s="28">
        <v>14</v>
      </c>
      <c r="B16" s="29" t="s">
        <v>22</v>
      </c>
      <c r="C16" s="92"/>
      <c r="D16" s="92"/>
      <c r="E16" s="202"/>
      <c r="G16" s="92"/>
    </row>
    <row r="17" spans="1:7" s="27" customFormat="1" x14ac:dyDescent="0.25">
      <c r="A17" s="28">
        <v>15</v>
      </c>
      <c r="B17" s="29" t="s">
        <v>23</v>
      </c>
      <c r="C17" s="92"/>
      <c r="D17" s="92"/>
      <c r="E17" s="202"/>
      <c r="G17" s="92"/>
    </row>
    <row r="18" spans="1:7" s="27" customFormat="1" x14ac:dyDescent="0.25">
      <c r="A18" s="28">
        <v>16</v>
      </c>
      <c r="B18" s="29" t="s">
        <v>22</v>
      </c>
      <c r="C18" s="92"/>
      <c r="D18" s="92"/>
      <c r="E18" s="202"/>
      <c r="G18" s="92"/>
    </row>
    <row r="19" spans="1:7" s="27" customFormat="1" x14ac:dyDescent="0.25">
      <c r="A19" s="28">
        <v>17</v>
      </c>
      <c r="B19" s="29" t="s">
        <v>22</v>
      </c>
      <c r="C19" s="92"/>
      <c r="D19" s="92"/>
      <c r="E19" s="202"/>
      <c r="G19" s="92"/>
    </row>
    <row r="20" spans="1:7" s="27" customFormat="1" x14ac:dyDescent="0.25">
      <c r="A20" s="28">
        <v>18</v>
      </c>
      <c r="B20" s="29" t="s">
        <v>22</v>
      </c>
      <c r="C20" s="92"/>
      <c r="D20" s="92"/>
      <c r="E20" s="202"/>
      <c r="G20" s="92"/>
    </row>
    <row r="21" spans="1:7" s="27" customFormat="1" x14ac:dyDescent="0.25">
      <c r="A21" s="28">
        <v>19</v>
      </c>
      <c r="B21" s="29" t="s">
        <v>22</v>
      </c>
      <c r="C21" s="92"/>
      <c r="D21" s="92"/>
      <c r="E21" s="202"/>
      <c r="G21" s="92"/>
    </row>
    <row r="22" spans="1:7" s="27" customFormat="1" x14ac:dyDescent="0.25">
      <c r="A22" s="28">
        <v>20</v>
      </c>
      <c r="B22" s="29" t="s">
        <v>22</v>
      </c>
      <c r="C22" s="92"/>
      <c r="D22" s="92"/>
      <c r="E22" s="202"/>
      <c r="G22" s="92"/>
    </row>
    <row r="23" spans="1:7" s="27" customFormat="1" x14ac:dyDescent="0.25">
      <c r="A23" s="28">
        <v>21</v>
      </c>
      <c r="B23" s="29" t="s">
        <v>22</v>
      </c>
      <c r="C23" s="92"/>
      <c r="D23" s="92"/>
      <c r="E23" s="202"/>
      <c r="G23" s="92"/>
    </row>
    <row r="24" spans="1:7" s="27" customFormat="1" x14ac:dyDescent="0.25">
      <c r="A24" s="28">
        <v>22</v>
      </c>
      <c r="B24" s="29" t="s">
        <v>22</v>
      </c>
      <c r="C24" s="92"/>
      <c r="D24" s="92"/>
      <c r="E24" s="202"/>
      <c r="G24" s="92"/>
    </row>
    <row r="25" spans="1:7" s="27" customFormat="1" x14ac:dyDescent="0.25">
      <c r="A25" s="28">
        <v>23</v>
      </c>
      <c r="B25" s="29" t="s">
        <v>22</v>
      </c>
      <c r="C25" s="92"/>
      <c r="D25" s="92"/>
      <c r="E25" s="202"/>
      <c r="G25" s="92"/>
    </row>
    <row r="26" spans="1:7" s="27" customFormat="1" x14ac:dyDescent="0.25">
      <c r="A26" s="28">
        <v>24</v>
      </c>
      <c r="B26" s="29" t="s">
        <v>22</v>
      </c>
      <c r="C26" s="92"/>
      <c r="D26" s="92"/>
      <c r="E26" s="202"/>
      <c r="G26" s="92"/>
    </row>
    <row r="27" spans="1:7" s="27" customFormat="1" x14ac:dyDescent="0.25">
      <c r="A27" s="28">
        <v>25</v>
      </c>
      <c r="B27" s="29" t="s">
        <v>23</v>
      </c>
      <c r="C27" s="92"/>
      <c r="D27" s="92"/>
      <c r="E27" s="202"/>
      <c r="G27" s="92"/>
    </row>
    <row r="28" spans="1:7" s="27" customFormat="1" x14ac:dyDescent="0.25">
      <c r="A28" s="28">
        <v>26</v>
      </c>
      <c r="B28" s="29" t="s">
        <v>23</v>
      </c>
      <c r="C28" s="92"/>
      <c r="D28" s="92"/>
      <c r="E28" s="202"/>
      <c r="G28" s="92"/>
    </row>
    <row r="29" spans="1:7" s="27" customFormat="1" ht="14.25" customHeight="1" x14ac:dyDescent="0.25">
      <c r="A29" s="28">
        <v>27</v>
      </c>
      <c r="B29" s="29" t="s">
        <v>22</v>
      </c>
      <c r="C29" s="92"/>
      <c r="D29" s="92"/>
      <c r="E29" s="202"/>
      <c r="G29" s="92"/>
    </row>
    <row r="30" spans="1:7" s="27" customFormat="1" x14ac:dyDescent="0.25">
      <c r="A30" s="28">
        <v>28</v>
      </c>
      <c r="B30" s="29" t="s">
        <v>22</v>
      </c>
      <c r="C30" s="92"/>
      <c r="D30" s="92"/>
      <c r="E30" s="202"/>
      <c r="G30" s="92"/>
    </row>
    <row r="31" spans="1:7" s="27" customFormat="1" x14ac:dyDescent="0.25">
      <c r="A31" s="28">
        <v>29</v>
      </c>
      <c r="B31" s="29" t="s">
        <v>23</v>
      </c>
      <c r="C31" s="92"/>
      <c r="D31" s="92"/>
      <c r="E31" s="202"/>
      <c r="G31" s="92"/>
    </row>
    <row r="32" spans="1:7" s="27" customFormat="1" x14ac:dyDescent="0.25">
      <c r="A32" s="28">
        <v>30</v>
      </c>
      <c r="B32" s="29" t="s">
        <v>22</v>
      </c>
      <c r="C32" s="92"/>
      <c r="D32" s="92"/>
      <c r="E32" s="202"/>
      <c r="G32" s="92"/>
    </row>
    <row r="33" spans="1:7" s="27" customFormat="1" x14ac:dyDescent="0.25">
      <c r="A33" s="28">
        <v>31</v>
      </c>
      <c r="B33" s="29" t="s">
        <v>23</v>
      </c>
      <c r="C33" s="92"/>
      <c r="D33" s="92"/>
      <c r="E33" s="202"/>
      <c r="G33" s="92"/>
    </row>
    <row r="34" spans="1:7" s="27" customFormat="1" x14ac:dyDescent="0.25">
      <c r="A34" s="28">
        <v>32</v>
      </c>
      <c r="B34" s="29" t="s">
        <v>22</v>
      </c>
      <c r="C34" s="92"/>
      <c r="D34" s="92"/>
      <c r="E34" s="202"/>
      <c r="G34" s="92"/>
    </row>
    <row r="35" spans="1:7" s="27" customFormat="1" x14ac:dyDescent="0.25">
      <c r="A35" s="28">
        <v>33</v>
      </c>
      <c r="B35" s="29" t="s">
        <v>22</v>
      </c>
      <c r="C35" s="92"/>
      <c r="D35" s="92"/>
      <c r="E35" s="202"/>
      <c r="G35" s="92"/>
    </row>
    <row r="36" spans="1:7" s="27" customFormat="1" x14ac:dyDescent="0.25">
      <c r="A36" s="28">
        <v>34</v>
      </c>
      <c r="B36" s="29" t="s">
        <v>22</v>
      </c>
      <c r="C36" s="92"/>
      <c r="D36" s="92"/>
      <c r="E36" s="202"/>
      <c r="G36" s="92"/>
    </row>
    <row r="37" spans="1:7" s="27" customFormat="1" x14ac:dyDescent="0.25">
      <c r="A37" s="28">
        <v>35</v>
      </c>
      <c r="B37" s="29" t="s">
        <v>22</v>
      </c>
      <c r="C37" s="92"/>
      <c r="D37" s="92"/>
      <c r="E37" s="202"/>
      <c r="G37" s="92"/>
    </row>
    <row r="38" spans="1:7" s="27" customFormat="1" x14ac:dyDescent="0.25">
      <c r="A38" s="28">
        <v>36</v>
      </c>
      <c r="B38" s="29" t="s">
        <v>22</v>
      </c>
      <c r="C38" s="92"/>
      <c r="D38" s="92"/>
      <c r="E38" s="202"/>
      <c r="G38" s="92"/>
    </row>
    <row r="39" spans="1:7" s="27" customFormat="1" x14ac:dyDescent="0.25">
      <c r="A39" s="28">
        <v>37</v>
      </c>
      <c r="B39" s="29" t="s">
        <v>22</v>
      </c>
      <c r="C39" s="92"/>
      <c r="D39" s="92"/>
      <c r="E39" s="202"/>
      <c r="G39" s="92"/>
    </row>
    <row r="40" spans="1:7" s="27" customFormat="1" x14ac:dyDescent="0.25">
      <c r="A40" s="28">
        <v>38</v>
      </c>
      <c r="B40" s="29" t="s">
        <v>23</v>
      </c>
      <c r="C40" s="92"/>
      <c r="D40" s="92"/>
      <c r="E40" s="202"/>
      <c r="G40" s="92"/>
    </row>
    <row r="41" spans="1:7" s="27" customFormat="1" x14ac:dyDescent="0.25">
      <c r="A41" s="28">
        <v>39</v>
      </c>
      <c r="B41" s="29" t="s">
        <v>22</v>
      </c>
      <c r="C41" s="92"/>
      <c r="D41" s="92"/>
      <c r="E41" s="202"/>
      <c r="G41" s="92"/>
    </row>
    <row r="42" spans="1:7" s="27" customFormat="1" x14ac:dyDescent="0.25">
      <c r="A42" s="28">
        <v>40</v>
      </c>
      <c r="B42" s="29" t="s">
        <v>23</v>
      </c>
      <c r="C42" s="92"/>
      <c r="D42" s="92"/>
      <c r="E42" s="202"/>
      <c r="G42" s="92"/>
    </row>
    <row r="43" spans="1:7" s="27" customFormat="1" x14ac:dyDescent="0.25">
      <c r="A43" s="28">
        <v>41</v>
      </c>
      <c r="B43" s="29" t="s">
        <v>22</v>
      </c>
      <c r="C43" s="92"/>
      <c r="D43" s="92"/>
      <c r="E43" s="202"/>
      <c r="G43" s="92"/>
    </row>
    <row r="44" spans="1:7" s="27" customFormat="1" x14ac:dyDescent="0.25">
      <c r="A44" s="28">
        <v>42</v>
      </c>
      <c r="B44" s="29" t="s">
        <v>22</v>
      </c>
      <c r="C44" s="92"/>
      <c r="D44" s="92"/>
      <c r="E44" s="202"/>
      <c r="G44" s="92"/>
    </row>
    <row r="45" spans="1:7" s="27" customFormat="1" x14ac:dyDescent="0.25">
      <c r="A45" s="28">
        <v>43</v>
      </c>
      <c r="B45" s="29" t="s">
        <v>22</v>
      </c>
      <c r="C45" s="92"/>
      <c r="D45" s="92"/>
      <c r="E45" s="202"/>
      <c r="G45" s="92"/>
    </row>
    <row r="46" spans="1:7" s="27" customFormat="1" x14ac:dyDescent="0.25">
      <c r="A46" s="28">
        <v>44</v>
      </c>
      <c r="B46" s="29" t="s">
        <v>22</v>
      </c>
      <c r="C46" s="92"/>
      <c r="D46" s="92"/>
      <c r="E46" s="202"/>
      <c r="G46" s="92"/>
    </row>
    <row r="47" spans="1:7" s="27" customFormat="1" x14ac:dyDescent="0.25">
      <c r="A47" s="28">
        <v>45</v>
      </c>
      <c r="B47" s="29" t="s">
        <v>23</v>
      </c>
      <c r="C47" s="92"/>
      <c r="D47" s="92"/>
      <c r="E47" s="202"/>
      <c r="G47" s="92"/>
    </row>
    <row r="48" spans="1:7" s="27" customFormat="1" x14ac:dyDescent="0.25">
      <c r="A48" s="28">
        <v>46</v>
      </c>
      <c r="B48" s="29" t="s">
        <v>23</v>
      </c>
      <c r="C48" s="92"/>
      <c r="D48" s="92"/>
      <c r="E48" s="202"/>
      <c r="G48" s="92"/>
    </row>
    <row r="49" spans="1:7" s="27" customFormat="1" x14ac:dyDescent="0.25">
      <c r="A49" s="28">
        <v>47</v>
      </c>
      <c r="B49" s="29" t="s">
        <v>22</v>
      </c>
      <c r="C49" s="92"/>
      <c r="D49" s="92"/>
      <c r="E49" s="202"/>
      <c r="G49" s="92"/>
    </row>
    <row r="50" spans="1:7" s="27" customFormat="1" x14ac:dyDescent="0.25">
      <c r="A50" s="28">
        <v>48</v>
      </c>
      <c r="B50" s="29" t="s">
        <v>23</v>
      </c>
      <c r="C50" s="92"/>
      <c r="D50" s="92"/>
      <c r="E50" s="202"/>
      <c r="G50" s="92"/>
    </row>
    <row r="51" spans="1:7" s="27" customFormat="1" x14ac:dyDescent="0.25">
      <c r="A51" s="28">
        <v>49</v>
      </c>
      <c r="B51" s="29" t="s">
        <v>22</v>
      </c>
      <c r="C51" s="92"/>
      <c r="D51" s="92"/>
      <c r="E51" s="202"/>
      <c r="G51" s="92"/>
    </row>
    <row r="52" spans="1:7" s="27" customFormat="1" x14ac:dyDescent="0.25">
      <c r="A52" s="28">
        <v>50</v>
      </c>
      <c r="B52" s="29" t="s">
        <v>23</v>
      </c>
      <c r="C52" s="92"/>
      <c r="D52" s="92"/>
      <c r="E52" s="202"/>
      <c r="G52" s="92"/>
    </row>
    <row r="53" spans="1:7" s="27" customFormat="1" x14ac:dyDescent="0.25">
      <c r="A53" s="28">
        <v>51</v>
      </c>
      <c r="B53" s="29" t="s">
        <v>23</v>
      </c>
      <c r="C53" s="92"/>
      <c r="D53" s="92"/>
      <c r="E53" s="202"/>
      <c r="G53" s="92"/>
    </row>
    <row r="54" spans="1:7" s="27" customFormat="1" x14ac:dyDescent="0.25">
      <c r="A54" s="28">
        <v>52</v>
      </c>
      <c r="B54" s="29" t="s">
        <v>22</v>
      </c>
      <c r="C54" s="92"/>
      <c r="D54" s="92"/>
      <c r="E54" s="202"/>
      <c r="G54" s="92"/>
    </row>
    <row r="55" spans="1:7" s="27" customFormat="1" x14ac:dyDescent="0.25">
      <c r="A55" s="28">
        <v>53</v>
      </c>
      <c r="B55" s="29" t="s">
        <v>22</v>
      </c>
      <c r="C55" s="92"/>
      <c r="D55" s="92"/>
      <c r="E55" s="202"/>
      <c r="G55" s="92"/>
    </row>
    <row r="56" spans="1:7" s="27" customFormat="1" x14ac:dyDescent="0.25">
      <c r="A56" s="28">
        <v>54</v>
      </c>
      <c r="B56" s="29" t="s">
        <v>23</v>
      </c>
      <c r="C56" s="92"/>
      <c r="D56" s="92"/>
      <c r="E56" s="202"/>
      <c r="G56" s="92"/>
    </row>
    <row r="57" spans="1:7" s="27" customFormat="1" x14ac:dyDescent="0.25">
      <c r="A57" s="28">
        <v>55</v>
      </c>
      <c r="B57" s="29" t="s">
        <v>22</v>
      </c>
      <c r="C57" s="92"/>
      <c r="D57" s="92"/>
      <c r="E57" s="202"/>
      <c r="G57" s="92"/>
    </row>
    <row r="58" spans="1:7" s="27" customFormat="1" x14ac:dyDescent="0.25">
      <c r="A58" s="28">
        <v>56</v>
      </c>
      <c r="B58" s="29" t="s">
        <v>22</v>
      </c>
      <c r="C58" s="92"/>
      <c r="D58" s="92"/>
      <c r="E58" s="202"/>
      <c r="G58" s="92"/>
    </row>
    <row r="59" spans="1:7" s="27" customFormat="1" x14ac:dyDescent="0.25">
      <c r="A59" s="28">
        <v>57</v>
      </c>
      <c r="B59" s="29" t="s">
        <v>22</v>
      </c>
      <c r="C59" s="92"/>
      <c r="D59" s="92"/>
      <c r="E59" s="202"/>
      <c r="G59" s="92"/>
    </row>
    <row r="60" spans="1:7" s="27" customFormat="1" x14ac:dyDescent="0.25">
      <c r="A60" s="28">
        <v>58</v>
      </c>
      <c r="B60" s="29" t="s">
        <v>22</v>
      </c>
      <c r="C60" s="92"/>
      <c r="D60" s="92"/>
      <c r="E60" s="202"/>
      <c r="G60" s="92"/>
    </row>
    <row r="61" spans="1:7" s="27" customFormat="1" x14ac:dyDescent="0.25">
      <c r="A61" s="28">
        <v>59</v>
      </c>
      <c r="B61" s="29" t="s">
        <v>22</v>
      </c>
      <c r="C61" s="92"/>
      <c r="D61" s="92"/>
      <c r="E61" s="202"/>
      <c r="G61" s="92"/>
    </row>
    <row r="62" spans="1:7" s="27" customFormat="1" x14ac:dyDescent="0.25">
      <c r="A62" s="28">
        <v>60</v>
      </c>
      <c r="B62" s="29" t="s">
        <v>23</v>
      </c>
      <c r="C62" s="92"/>
      <c r="D62" s="92"/>
      <c r="E62" s="202"/>
      <c r="G62" s="92"/>
    </row>
    <row r="63" spans="1:7" s="27" customFormat="1" x14ac:dyDescent="0.25">
      <c r="A63" s="28">
        <v>61</v>
      </c>
      <c r="B63" s="29" t="s">
        <v>23</v>
      </c>
      <c r="C63" s="92"/>
      <c r="D63" s="92"/>
      <c r="E63" s="202"/>
      <c r="G63" s="92"/>
    </row>
    <row r="64" spans="1:7" s="27" customFormat="1" x14ac:dyDescent="0.25">
      <c r="A64" s="28">
        <v>62</v>
      </c>
      <c r="B64" s="29" t="s">
        <v>23</v>
      </c>
      <c r="C64" s="92"/>
      <c r="D64" s="92"/>
      <c r="E64" s="202"/>
      <c r="G64" s="92"/>
    </row>
    <row r="65" spans="1:7" s="27" customFormat="1" x14ac:dyDescent="0.25">
      <c r="A65" s="28">
        <v>63</v>
      </c>
      <c r="B65" s="29" t="s">
        <v>22</v>
      </c>
      <c r="C65" s="92"/>
      <c r="D65" s="92"/>
      <c r="E65" s="202"/>
      <c r="G65" s="92"/>
    </row>
    <row r="66" spans="1:7" s="27" customFormat="1" x14ac:dyDescent="0.25">
      <c r="A66" s="28">
        <v>64</v>
      </c>
      <c r="B66" s="29" t="s">
        <v>22</v>
      </c>
      <c r="C66" s="92"/>
      <c r="D66" s="92"/>
      <c r="E66" s="202"/>
      <c r="G66" s="92"/>
    </row>
    <row r="67" spans="1:7" s="27" customFormat="1" x14ac:dyDescent="0.25">
      <c r="A67" s="28">
        <v>65</v>
      </c>
      <c r="B67" s="29" t="s">
        <v>22</v>
      </c>
      <c r="C67" s="92"/>
      <c r="D67" s="92"/>
      <c r="E67" s="202"/>
      <c r="G67" s="92"/>
    </row>
    <row r="68" spans="1:7" s="27" customFormat="1" x14ac:dyDescent="0.25">
      <c r="A68" s="28">
        <v>66</v>
      </c>
      <c r="B68" s="29" t="s">
        <v>22</v>
      </c>
      <c r="C68" s="92"/>
      <c r="D68" s="92"/>
      <c r="E68" s="202"/>
      <c r="G68" s="92"/>
    </row>
    <row r="69" spans="1:7" s="27" customFormat="1" x14ac:dyDescent="0.25">
      <c r="A69" s="28">
        <v>67</v>
      </c>
      <c r="B69" s="29" t="s">
        <v>23</v>
      </c>
      <c r="C69" s="92"/>
      <c r="D69" s="92"/>
      <c r="E69" s="202"/>
      <c r="G69" s="92"/>
    </row>
    <row r="70" spans="1:7" s="27" customFormat="1" x14ac:dyDescent="0.25">
      <c r="A70" s="28">
        <v>68</v>
      </c>
      <c r="B70" s="29" t="s">
        <v>22</v>
      </c>
      <c r="C70" s="92"/>
      <c r="D70" s="92"/>
      <c r="E70" s="202"/>
      <c r="G70" s="92"/>
    </row>
    <row r="71" spans="1:7" s="27" customFormat="1" x14ac:dyDescent="0.25">
      <c r="A71" s="28">
        <v>69</v>
      </c>
      <c r="B71" s="29" t="s">
        <v>22</v>
      </c>
      <c r="C71" s="92"/>
      <c r="D71" s="92"/>
      <c r="E71" s="202"/>
      <c r="G71" s="92"/>
    </row>
    <row r="72" spans="1:7" s="27" customFormat="1" x14ac:dyDescent="0.25">
      <c r="A72" s="28">
        <v>70</v>
      </c>
      <c r="B72" s="29" t="s">
        <v>22</v>
      </c>
      <c r="C72" s="92"/>
      <c r="D72" s="92"/>
      <c r="E72" s="202"/>
      <c r="G72" s="92"/>
    </row>
    <row r="73" spans="1:7" s="27" customFormat="1" x14ac:dyDescent="0.25">
      <c r="A73" s="28">
        <v>71</v>
      </c>
      <c r="B73" s="29" t="s">
        <v>22</v>
      </c>
      <c r="C73" s="92"/>
      <c r="D73" s="92"/>
      <c r="E73" s="202"/>
      <c r="G73" s="92"/>
    </row>
    <row r="74" spans="1:7" s="27" customFormat="1" x14ac:dyDescent="0.25">
      <c r="A74" s="28">
        <v>72</v>
      </c>
      <c r="B74" s="29" t="s">
        <v>22</v>
      </c>
      <c r="C74" s="92"/>
      <c r="D74" s="92"/>
      <c r="E74" s="202"/>
      <c r="G74" s="92"/>
    </row>
    <row r="75" spans="1:7" s="27" customFormat="1" x14ac:dyDescent="0.25">
      <c r="A75" s="28">
        <v>73</v>
      </c>
      <c r="B75" s="29" t="s">
        <v>22</v>
      </c>
      <c r="C75" s="92"/>
      <c r="D75" s="92"/>
      <c r="E75" s="202"/>
      <c r="G75" s="92"/>
    </row>
    <row r="76" spans="1:7" s="27" customFormat="1" x14ac:dyDescent="0.25">
      <c r="A76" s="28">
        <v>74</v>
      </c>
      <c r="B76" s="29" t="s">
        <v>23</v>
      </c>
      <c r="C76" s="92"/>
      <c r="D76" s="92"/>
      <c r="E76" s="202"/>
      <c r="G76" s="92"/>
    </row>
    <row r="77" spans="1:7" s="27" customFormat="1" x14ac:dyDescent="0.25">
      <c r="A77" s="28">
        <v>75</v>
      </c>
      <c r="B77" s="29" t="s">
        <v>23</v>
      </c>
      <c r="C77" s="92"/>
      <c r="D77" s="92"/>
      <c r="E77" s="202"/>
      <c r="G77" s="92"/>
    </row>
    <row r="78" spans="1:7" s="27" customFormat="1" x14ac:dyDescent="0.25">
      <c r="A78" s="28">
        <v>76</v>
      </c>
      <c r="B78" s="29" t="s">
        <v>23</v>
      </c>
      <c r="C78" s="92"/>
      <c r="D78" s="92"/>
      <c r="E78" s="202"/>
      <c r="G78" s="92"/>
    </row>
    <row r="79" spans="1:7" s="27" customFormat="1" x14ac:dyDescent="0.25">
      <c r="A79" s="28">
        <v>77</v>
      </c>
      <c r="B79" s="29" t="s">
        <v>23</v>
      </c>
      <c r="C79" s="92"/>
      <c r="D79" s="92"/>
      <c r="E79" s="202"/>
      <c r="G79" s="92"/>
    </row>
    <row r="80" spans="1:7" s="27" customFormat="1" x14ac:dyDescent="0.25">
      <c r="A80" s="28">
        <v>78</v>
      </c>
      <c r="B80" s="29" t="s">
        <v>23</v>
      </c>
      <c r="C80" s="92"/>
      <c r="D80" s="92"/>
      <c r="E80" s="202"/>
      <c r="G80" s="92"/>
    </row>
    <row r="81" spans="1:7" s="27" customFormat="1" x14ac:dyDescent="0.25">
      <c r="A81" s="28">
        <v>79</v>
      </c>
      <c r="B81" s="29" t="s">
        <v>22</v>
      </c>
      <c r="C81" s="92"/>
      <c r="D81" s="92"/>
      <c r="E81" s="202"/>
      <c r="G81" s="92"/>
    </row>
    <row r="82" spans="1:7" s="27" customFormat="1" x14ac:dyDescent="0.25">
      <c r="A82" s="28">
        <v>80</v>
      </c>
      <c r="B82" s="29" t="s">
        <v>22</v>
      </c>
      <c r="C82" s="92"/>
      <c r="D82" s="92"/>
      <c r="E82" s="202"/>
      <c r="G82" s="92"/>
    </row>
    <row r="83" spans="1:7" s="27" customFormat="1" x14ac:dyDescent="0.25">
      <c r="A83" s="28">
        <v>81</v>
      </c>
      <c r="B83" s="29" t="s">
        <v>22</v>
      </c>
      <c r="C83" s="92"/>
      <c r="D83" s="92"/>
      <c r="E83" s="202"/>
      <c r="G83" s="92"/>
    </row>
    <row r="84" spans="1:7" s="27" customFormat="1" x14ac:dyDescent="0.25">
      <c r="A84" s="28">
        <v>82</v>
      </c>
      <c r="B84" s="29" t="s">
        <v>22</v>
      </c>
      <c r="C84" s="92"/>
      <c r="D84" s="92"/>
      <c r="E84" s="202"/>
      <c r="G84" s="92"/>
    </row>
    <row r="85" spans="1:7" s="27" customFormat="1" x14ac:dyDescent="0.25">
      <c r="A85" s="28">
        <v>83</v>
      </c>
      <c r="B85" s="29" t="s">
        <v>22</v>
      </c>
      <c r="C85" s="92"/>
      <c r="D85" s="92"/>
      <c r="E85" s="202"/>
      <c r="G85" s="92"/>
    </row>
    <row r="86" spans="1:7" s="27" customFormat="1" x14ac:dyDescent="0.25">
      <c r="A86" s="28">
        <v>84</v>
      </c>
      <c r="B86" s="29" t="s">
        <v>7</v>
      </c>
      <c r="C86" s="85">
        <v>2844268</v>
      </c>
      <c r="D86" s="197">
        <f>C86/$C$246</f>
        <v>9.0235221564525982E-3</v>
      </c>
      <c r="E86" s="201"/>
      <c r="G86" s="203">
        <f>$F$246*D86</f>
        <v>2717278.2714876109</v>
      </c>
    </row>
    <row r="87" spans="1:7" s="27" customFormat="1" x14ac:dyDescent="0.25">
      <c r="A87" s="28">
        <v>85</v>
      </c>
      <c r="B87" s="29" t="s">
        <v>7</v>
      </c>
      <c r="C87" s="85">
        <v>2077837</v>
      </c>
      <c r="D87" s="197">
        <f t="shared" ref="D87:D96" si="0">C87/$C$246</f>
        <v>6.5919977326317344E-3</v>
      </c>
      <c r="E87" s="201"/>
      <c r="G87" s="203">
        <f t="shared" ref="G87:G96" si="1">$F$246*D87</f>
        <v>1985066.5731193414</v>
      </c>
    </row>
    <row r="88" spans="1:7" s="27" customFormat="1" x14ac:dyDescent="0.25">
      <c r="A88" s="28">
        <v>86</v>
      </c>
      <c r="B88" s="29" t="s">
        <v>7</v>
      </c>
      <c r="C88" s="85">
        <v>0</v>
      </c>
      <c r="D88" s="197">
        <f t="shared" si="0"/>
        <v>0</v>
      </c>
      <c r="E88" s="201"/>
      <c r="G88" s="203">
        <f t="shared" si="1"/>
        <v>0</v>
      </c>
    </row>
    <row r="89" spans="1:7" s="27" customFormat="1" x14ac:dyDescent="0.25">
      <c r="A89" s="28">
        <v>87</v>
      </c>
      <c r="B89" s="29" t="s">
        <v>7</v>
      </c>
      <c r="C89" s="85">
        <v>23677521</v>
      </c>
      <c r="D89" s="197">
        <f t="shared" si="0"/>
        <v>7.5117617381122909E-2</v>
      </c>
      <c r="E89" s="201"/>
      <c r="G89" s="203">
        <f t="shared" si="1"/>
        <v>22620376.608671058</v>
      </c>
    </row>
    <row r="90" spans="1:7" s="27" customFormat="1" x14ac:dyDescent="0.25">
      <c r="A90" s="28">
        <v>88</v>
      </c>
      <c r="B90" s="29" t="s">
        <v>7</v>
      </c>
      <c r="C90" s="85">
        <v>50470504</v>
      </c>
      <c r="D90" s="197">
        <f t="shared" si="0"/>
        <v>0.16011912769518535</v>
      </c>
      <c r="E90" s="201"/>
      <c r="G90" s="203">
        <f t="shared" si="1"/>
        <v>48217117.328686513</v>
      </c>
    </row>
    <row r="91" spans="1:7" s="27" customFormat="1" x14ac:dyDescent="0.25">
      <c r="A91" s="28">
        <v>89</v>
      </c>
      <c r="B91" s="29" t="s">
        <v>7</v>
      </c>
      <c r="C91" s="85">
        <v>20325523</v>
      </c>
      <c r="D91" s="197">
        <f t="shared" si="0"/>
        <v>6.4483307174987334E-2</v>
      </c>
      <c r="E91" s="201"/>
      <c r="G91" s="203">
        <f t="shared" si="1"/>
        <v>19418037.261088502</v>
      </c>
    </row>
    <row r="92" spans="1:7" s="27" customFormat="1" x14ac:dyDescent="0.25">
      <c r="A92" s="28">
        <v>90</v>
      </c>
      <c r="B92" s="29" t="s">
        <v>7</v>
      </c>
      <c r="C92" s="85">
        <v>20129094</v>
      </c>
      <c r="D92" s="197">
        <f t="shared" si="0"/>
        <v>6.3860130514535568E-2</v>
      </c>
      <c r="E92" s="201"/>
      <c r="G92" s="203">
        <f t="shared" si="1"/>
        <v>19230378.343718536</v>
      </c>
    </row>
    <row r="93" spans="1:7" s="27" customFormat="1" x14ac:dyDescent="0.25">
      <c r="A93" s="28">
        <v>91</v>
      </c>
      <c r="B93" s="29" t="s">
        <v>7</v>
      </c>
      <c r="C93" s="85">
        <v>2367780</v>
      </c>
      <c r="D93" s="197">
        <f t="shared" si="0"/>
        <v>7.5118502516659238E-3</v>
      </c>
      <c r="E93" s="201"/>
      <c r="G93" s="203">
        <f t="shared" si="1"/>
        <v>2262064.3151991777</v>
      </c>
    </row>
    <row r="94" spans="1:7" s="27" customFormat="1" x14ac:dyDescent="0.25">
      <c r="A94" s="28">
        <v>92</v>
      </c>
      <c r="B94" s="29" t="s">
        <v>7</v>
      </c>
      <c r="C94" s="85">
        <v>10086940</v>
      </c>
      <c r="D94" s="197">
        <f t="shared" si="0"/>
        <v>3.2001107694776994E-2</v>
      </c>
      <c r="E94" s="201"/>
      <c r="G94" s="203">
        <f t="shared" si="1"/>
        <v>9636582.3782425709</v>
      </c>
    </row>
    <row r="95" spans="1:7" s="27" customFormat="1" x14ac:dyDescent="0.25">
      <c r="A95" s="28">
        <v>93</v>
      </c>
      <c r="B95" s="29" t="s">
        <v>7</v>
      </c>
      <c r="C95" s="85">
        <v>110287597</v>
      </c>
      <c r="D95" s="197">
        <f t="shared" si="0"/>
        <v>0.34989057821253661</v>
      </c>
      <c r="E95" s="201"/>
      <c r="G95" s="203">
        <f t="shared" si="1"/>
        <v>105363520.92794427</v>
      </c>
    </row>
    <row r="96" spans="1:7" s="27" customFormat="1" x14ac:dyDescent="0.25">
      <c r="A96" s="28">
        <v>94</v>
      </c>
      <c r="B96" s="29" t="s">
        <v>7</v>
      </c>
      <c r="C96" s="85">
        <v>72938900</v>
      </c>
      <c r="D96" s="197">
        <f t="shared" si="0"/>
        <v>0.23140076118610498</v>
      </c>
      <c r="E96" s="201"/>
      <c r="G96" s="203">
        <f t="shared" si="1"/>
        <v>69682353.461842448</v>
      </c>
    </row>
    <row r="97" spans="1:7" s="27" customFormat="1" x14ac:dyDescent="0.25">
      <c r="A97" s="28">
        <v>95</v>
      </c>
      <c r="B97" s="29" t="s">
        <v>8</v>
      </c>
      <c r="C97" s="85">
        <v>64721087</v>
      </c>
      <c r="D97" s="197">
        <f>C97/$C$247</f>
        <v>0.15968777074619753</v>
      </c>
      <c r="E97" s="201"/>
      <c r="G97" s="203">
        <f>$F$247*D97</f>
        <v>65714359.56623178</v>
      </c>
    </row>
    <row r="98" spans="1:7" s="27" customFormat="1" x14ac:dyDescent="0.25">
      <c r="A98" s="28">
        <v>96</v>
      </c>
      <c r="B98" s="29" t="s">
        <v>8</v>
      </c>
      <c r="C98" s="85">
        <v>9867513</v>
      </c>
      <c r="D98" s="197">
        <f t="shared" ref="D98:D109" si="2">C98/$C$247</f>
        <v>2.4346333271243172E-2</v>
      </c>
      <c r="E98" s="201"/>
      <c r="G98" s="203">
        <f t="shared" ref="G98:G109" si="3">$F$247*D98</f>
        <v>10018949.423801649</v>
      </c>
    </row>
    <row r="99" spans="1:7" s="27" customFormat="1" x14ac:dyDescent="0.25">
      <c r="A99" s="28">
        <v>97</v>
      </c>
      <c r="B99" s="29" t="s">
        <v>8</v>
      </c>
      <c r="C99" s="85">
        <v>63346076</v>
      </c>
      <c r="D99" s="197">
        <f t="shared" si="2"/>
        <v>0.15629517566599593</v>
      </c>
      <c r="E99" s="201"/>
      <c r="G99" s="203">
        <f t="shared" si="3"/>
        <v>64318246.313969441</v>
      </c>
    </row>
    <row r="100" spans="1:7" s="27" customFormat="1" x14ac:dyDescent="0.25">
      <c r="A100" s="28">
        <v>98</v>
      </c>
      <c r="B100" s="29" t="s">
        <v>8</v>
      </c>
      <c r="C100" s="85">
        <v>8977861</v>
      </c>
      <c r="D100" s="197">
        <f t="shared" si="2"/>
        <v>2.2151275196586669E-2</v>
      </c>
      <c r="E100" s="201"/>
      <c r="G100" s="203">
        <f t="shared" si="3"/>
        <v>9115643.9614441153</v>
      </c>
    </row>
    <row r="101" spans="1:7" s="27" customFormat="1" x14ac:dyDescent="0.25">
      <c r="A101" s="28">
        <v>99</v>
      </c>
      <c r="B101" s="29" t="s">
        <v>8</v>
      </c>
      <c r="C101" s="85">
        <v>51480915</v>
      </c>
      <c r="D101" s="197">
        <f t="shared" si="2"/>
        <v>0.12702000126055488</v>
      </c>
      <c r="E101" s="201"/>
      <c r="G101" s="203">
        <f t="shared" si="3"/>
        <v>52270991.046683364</v>
      </c>
    </row>
    <row r="102" spans="1:7" s="27" customFormat="1" x14ac:dyDescent="0.25">
      <c r="A102" s="28">
        <v>100</v>
      </c>
      <c r="B102" s="29" t="s">
        <v>8</v>
      </c>
      <c r="C102" s="85">
        <v>12321120</v>
      </c>
      <c r="D102" s="197">
        <f t="shared" si="2"/>
        <v>3.040017214013092E-2</v>
      </c>
      <c r="E102" s="201"/>
      <c r="G102" s="203">
        <f t="shared" si="3"/>
        <v>12510211.856279388</v>
      </c>
    </row>
    <row r="103" spans="1:7" s="27" customFormat="1" x14ac:dyDescent="0.25">
      <c r="A103" s="28">
        <v>101</v>
      </c>
      <c r="B103" s="29" t="s">
        <v>8</v>
      </c>
      <c r="C103" s="85">
        <v>858703</v>
      </c>
      <c r="D103" s="197">
        <f t="shared" si="2"/>
        <v>2.1186969218096115E-3</v>
      </c>
      <c r="E103" s="201"/>
      <c r="G103" s="203">
        <f t="shared" si="3"/>
        <v>871881.4889898547</v>
      </c>
    </row>
    <row r="104" spans="1:7" s="27" customFormat="1" x14ac:dyDescent="0.25">
      <c r="A104" s="28">
        <v>102</v>
      </c>
      <c r="B104" s="29" t="s">
        <v>8</v>
      </c>
      <c r="C104" s="85">
        <v>6965982</v>
      </c>
      <c r="D104" s="197">
        <f t="shared" si="2"/>
        <v>1.7187321601043856E-2</v>
      </c>
      <c r="E104" s="201"/>
      <c r="G104" s="203">
        <f t="shared" si="3"/>
        <v>7072888.7152327709</v>
      </c>
    </row>
    <row r="105" spans="1:7" s="27" customFormat="1" x14ac:dyDescent="0.25">
      <c r="A105" s="28">
        <v>103</v>
      </c>
      <c r="B105" s="29" t="s">
        <v>8</v>
      </c>
      <c r="C105" s="85">
        <v>2203090</v>
      </c>
      <c r="D105" s="197">
        <f t="shared" si="2"/>
        <v>5.4357327288591479E-3</v>
      </c>
      <c r="E105" s="201"/>
      <c r="G105" s="203">
        <f t="shared" si="3"/>
        <v>2236900.7556496938</v>
      </c>
    </row>
    <row r="106" spans="1:7" s="27" customFormat="1" x14ac:dyDescent="0.25">
      <c r="A106" s="28">
        <v>104</v>
      </c>
      <c r="B106" s="29" t="s">
        <v>8</v>
      </c>
      <c r="C106" s="85">
        <v>1079269</v>
      </c>
      <c r="D106" s="197">
        <f t="shared" si="2"/>
        <v>2.6629042964849753E-3</v>
      </c>
      <c r="E106" s="201"/>
      <c r="G106" s="203">
        <f t="shared" si="3"/>
        <v>1095832.5087260574</v>
      </c>
    </row>
    <row r="107" spans="1:7" s="27" customFormat="1" x14ac:dyDescent="0.25">
      <c r="A107" s="28">
        <v>105</v>
      </c>
      <c r="B107" s="29" t="s">
        <v>8</v>
      </c>
      <c r="C107" s="85">
        <v>118190411</v>
      </c>
      <c r="D107" s="197">
        <f t="shared" si="2"/>
        <v>0.29161381755171795</v>
      </c>
      <c r="E107" s="201"/>
      <c r="G107" s="203">
        <f t="shared" si="3"/>
        <v>120004275.66574579</v>
      </c>
    </row>
    <row r="108" spans="1:7" s="27" customFormat="1" x14ac:dyDescent="0.25">
      <c r="A108" s="28">
        <v>106</v>
      </c>
      <c r="B108" s="29" t="s">
        <v>8</v>
      </c>
      <c r="C108" s="85">
        <v>64479276</v>
      </c>
      <c r="D108" s="197">
        <f t="shared" si="2"/>
        <v>0.15909114511270178</v>
      </c>
      <c r="E108" s="201"/>
      <c r="G108" s="203">
        <f t="shared" si="3"/>
        <v>65468837.500122629</v>
      </c>
    </row>
    <row r="109" spans="1:7" s="27" customFormat="1" x14ac:dyDescent="0.25">
      <c r="A109" s="28">
        <v>107</v>
      </c>
      <c r="B109" s="29" t="s">
        <v>8</v>
      </c>
      <c r="C109" s="85">
        <v>806402</v>
      </c>
      <c r="D109" s="197">
        <f t="shared" si="2"/>
        <v>1.9896535066735699E-3</v>
      </c>
      <c r="E109" s="201"/>
      <c r="G109" s="203">
        <f t="shared" si="3"/>
        <v>818777.82712346048</v>
      </c>
    </row>
    <row r="110" spans="1:7" s="27" customFormat="1" x14ac:dyDescent="0.25">
      <c r="A110" s="28">
        <v>108</v>
      </c>
      <c r="B110" s="29" t="s">
        <v>9</v>
      </c>
      <c r="C110" s="85">
        <v>3586201</v>
      </c>
      <c r="D110" s="197">
        <f>C110/$C$248</f>
        <v>1.3030890123025166E-2</v>
      </c>
      <c r="E110" s="201"/>
      <c r="G110" s="158">
        <f>$F$248*D110</f>
        <v>3178444.8230087818</v>
      </c>
    </row>
    <row r="111" spans="1:7" s="27" customFormat="1" x14ac:dyDescent="0.25">
      <c r="A111" s="28">
        <v>109</v>
      </c>
      <c r="B111" s="29" t="s">
        <v>9</v>
      </c>
      <c r="C111" s="85">
        <v>1126642</v>
      </c>
      <c r="D111" s="197">
        <f t="shared" ref="D111:D118" si="4">C111/$C$248</f>
        <v>4.0937884156480127E-3</v>
      </c>
      <c r="E111" s="201"/>
      <c r="G111" s="158">
        <f t="shared" ref="G111:G118" si="5">$F$248*D111</f>
        <v>998541.19506526808</v>
      </c>
    </row>
    <row r="112" spans="1:7" s="27" customFormat="1" x14ac:dyDescent="0.25">
      <c r="A112" s="28">
        <v>110</v>
      </c>
      <c r="B112" s="29" t="s">
        <v>9</v>
      </c>
      <c r="C112" s="85">
        <v>13868151</v>
      </c>
      <c r="D112" s="197">
        <f t="shared" si="4"/>
        <v>5.0391584824866643E-2</v>
      </c>
      <c r="E112" s="201"/>
      <c r="G112" s="158">
        <f t="shared" si="5"/>
        <v>12291322.419087512</v>
      </c>
    </row>
    <row r="113" spans="1:7" s="27" customFormat="1" x14ac:dyDescent="0.25">
      <c r="A113" s="28">
        <v>111</v>
      </c>
      <c r="B113" s="29" t="s">
        <v>9</v>
      </c>
      <c r="C113" s="85">
        <v>16610330</v>
      </c>
      <c r="D113" s="197">
        <f t="shared" si="4"/>
        <v>6.0355620094129862E-2</v>
      </c>
      <c r="E113" s="201"/>
      <c r="G113" s="158">
        <f t="shared" si="5"/>
        <v>14721711.74927659</v>
      </c>
    </row>
    <row r="114" spans="1:7" s="27" customFormat="1" x14ac:dyDescent="0.25">
      <c r="A114" s="28">
        <v>112</v>
      </c>
      <c r="B114" s="29" t="s">
        <v>9</v>
      </c>
      <c r="C114" s="85">
        <v>120179959</v>
      </c>
      <c r="D114" s="197">
        <f t="shared" si="4"/>
        <v>0.43668825052434856</v>
      </c>
      <c r="E114" s="201"/>
      <c r="G114" s="158">
        <f t="shared" si="5"/>
        <v>106515325.9711203</v>
      </c>
    </row>
    <row r="115" spans="1:7" s="27" customFormat="1" x14ac:dyDescent="0.25">
      <c r="A115" s="28">
        <v>113</v>
      </c>
      <c r="B115" s="29" t="s">
        <v>9</v>
      </c>
      <c r="C115" s="85">
        <v>46858561</v>
      </c>
      <c r="D115" s="197">
        <f t="shared" si="4"/>
        <v>0.17026618410793823</v>
      </c>
      <c r="E115" s="201"/>
      <c r="G115" s="158">
        <f t="shared" si="5"/>
        <v>41530675.67157869</v>
      </c>
    </row>
    <row r="116" spans="1:7" s="27" customFormat="1" x14ac:dyDescent="0.25">
      <c r="A116" s="28">
        <v>114</v>
      </c>
      <c r="B116" s="29" t="s">
        <v>9</v>
      </c>
      <c r="C116" s="85">
        <v>8332710</v>
      </c>
      <c r="D116" s="197">
        <f t="shared" si="4"/>
        <v>3.027789809802435E-2</v>
      </c>
      <c r="E116" s="201"/>
      <c r="G116" s="158">
        <f t="shared" si="5"/>
        <v>7385268.9687871654</v>
      </c>
    </row>
    <row r="117" spans="1:7" s="27" customFormat="1" x14ac:dyDescent="0.25">
      <c r="A117" s="28">
        <v>115</v>
      </c>
      <c r="B117" s="29" t="s">
        <v>9</v>
      </c>
      <c r="C117" s="85">
        <v>5080452</v>
      </c>
      <c r="D117" s="197">
        <f t="shared" si="4"/>
        <v>1.8460429793897067E-2</v>
      </c>
      <c r="E117" s="201"/>
      <c r="G117" s="158">
        <f t="shared" si="5"/>
        <v>4502797.3496032739</v>
      </c>
    </row>
    <row r="118" spans="1:7" s="27" customFormat="1" x14ac:dyDescent="0.25">
      <c r="A118" s="28">
        <v>116</v>
      </c>
      <c r="B118" s="29" t="s">
        <v>9</v>
      </c>
      <c r="C118" s="85">
        <v>59564671</v>
      </c>
      <c r="D118" s="197">
        <f t="shared" si="4"/>
        <v>0.21643535401812211</v>
      </c>
      <c r="E118" s="201"/>
      <c r="G118" s="158">
        <f t="shared" si="5"/>
        <v>52792082.812472388</v>
      </c>
    </row>
    <row r="119" spans="1:7" s="27" customFormat="1" x14ac:dyDescent="0.25">
      <c r="A119" s="28">
        <v>117</v>
      </c>
      <c r="B119" s="29" t="s">
        <v>10</v>
      </c>
      <c r="C119" s="85">
        <v>55604210</v>
      </c>
      <c r="D119" s="197">
        <f>C119/$C$249</f>
        <v>0.23312613622568082</v>
      </c>
      <c r="E119" s="201"/>
      <c r="G119" s="158">
        <f>$F$249*D119</f>
        <v>48580107.465230256</v>
      </c>
    </row>
    <row r="120" spans="1:7" s="27" customFormat="1" x14ac:dyDescent="0.25">
      <c r="A120" s="28">
        <v>118</v>
      </c>
      <c r="B120" s="29" t="s">
        <v>10</v>
      </c>
      <c r="C120" s="85">
        <v>2848927</v>
      </c>
      <c r="D120" s="197">
        <f t="shared" ref="D120:D133" si="6">C120/$C$249</f>
        <v>1.1944407516967154E-2</v>
      </c>
      <c r="E120" s="201"/>
      <c r="G120" s="158">
        <f t="shared" ref="G120:G133" si="7">$F$249*D120</f>
        <v>2489041.384107355</v>
      </c>
    </row>
    <row r="121" spans="1:7" s="27" customFormat="1" x14ac:dyDescent="0.25">
      <c r="A121" s="28">
        <v>119</v>
      </c>
      <c r="B121" s="29" t="s">
        <v>10</v>
      </c>
      <c r="C121" s="85">
        <v>157846</v>
      </c>
      <c r="D121" s="197">
        <f t="shared" si="6"/>
        <v>6.617849277721743E-4</v>
      </c>
      <c r="E121" s="201"/>
      <c r="G121" s="158">
        <f t="shared" si="7"/>
        <v>137906.38591856146</v>
      </c>
    </row>
    <row r="122" spans="1:7" s="27" customFormat="1" x14ac:dyDescent="0.25">
      <c r="A122" s="28">
        <v>120</v>
      </c>
      <c r="B122" s="29" t="s">
        <v>10</v>
      </c>
      <c r="C122" s="85">
        <v>40002877</v>
      </c>
      <c r="D122" s="197">
        <f t="shared" si="6"/>
        <v>0.16771600842672083</v>
      </c>
      <c r="E122" s="201"/>
      <c r="G122" s="158">
        <f t="shared" si="7"/>
        <v>34949584.996862426</v>
      </c>
    </row>
    <row r="123" spans="1:7" s="27" customFormat="1" x14ac:dyDescent="0.25">
      <c r="A123" s="28">
        <v>121</v>
      </c>
      <c r="B123" s="29" t="s">
        <v>10</v>
      </c>
      <c r="C123" s="85">
        <v>56000000</v>
      </c>
      <c r="D123" s="197">
        <f t="shared" si="6"/>
        <v>0.2347855248485344</v>
      </c>
      <c r="E123" s="201"/>
      <c r="G123" s="158">
        <f t="shared" si="7"/>
        <v>48925900.000249878</v>
      </c>
    </row>
    <row r="124" spans="1:7" s="27" customFormat="1" x14ac:dyDescent="0.25">
      <c r="A124" s="28">
        <v>122</v>
      </c>
      <c r="B124" s="29" t="s">
        <v>10</v>
      </c>
      <c r="C124" s="85">
        <v>1806988</v>
      </c>
      <c r="D124" s="197">
        <f t="shared" si="6"/>
        <v>7.5759754638393484E-3</v>
      </c>
      <c r="E124" s="201"/>
      <c r="G124" s="158">
        <f t="shared" si="7"/>
        <v>1578723.4676723487</v>
      </c>
    </row>
    <row r="125" spans="1:7" s="27" customFormat="1" x14ac:dyDescent="0.25">
      <c r="A125" s="28">
        <v>123</v>
      </c>
      <c r="B125" s="29" t="s">
        <v>10</v>
      </c>
      <c r="C125" s="85">
        <v>148471</v>
      </c>
      <c r="D125" s="197">
        <f t="shared" si="6"/>
        <v>6.2247931535333481E-4</v>
      </c>
      <c r="E125" s="201"/>
      <c r="G125" s="158">
        <f t="shared" si="7"/>
        <v>129715.6660524482</v>
      </c>
    </row>
    <row r="126" spans="1:7" s="27" customFormat="1" x14ac:dyDescent="0.25">
      <c r="A126" s="28">
        <v>124</v>
      </c>
      <c r="B126" s="29" t="s">
        <v>10</v>
      </c>
      <c r="C126" s="85">
        <v>1156178</v>
      </c>
      <c r="D126" s="197">
        <f t="shared" si="6"/>
        <v>4.8473903312201572E-3</v>
      </c>
      <c r="E126" s="201"/>
      <c r="G126" s="158">
        <f t="shared" si="7"/>
        <v>1010125.8787587304</v>
      </c>
    </row>
    <row r="127" spans="1:7" s="27" customFormat="1" x14ac:dyDescent="0.25">
      <c r="A127" s="28">
        <v>125</v>
      </c>
      <c r="B127" s="29" t="s">
        <v>10</v>
      </c>
      <c r="C127" s="85">
        <v>14089321</v>
      </c>
      <c r="D127" s="197">
        <f t="shared" si="6"/>
        <v>5.9070868316865671E-2</v>
      </c>
      <c r="E127" s="201"/>
      <c r="G127" s="158">
        <f t="shared" si="7"/>
        <v>12309512.684239654</v>
      </c>
    </row>
    <row r="128" spans="1:7" s="27" customFormat="1" x14ac:dyDescent="0.25">
      <c r="A128" s="28">
        <v>126</v>
      </c>
      <c r="B128" s="29" t="s">
        <v>10</v>
      </c>
      <c r="C128" s="85">
        <v>1049364</v>
      </c>
      <c r="D128" s="197">
        <f t="shared" si="6"/>
        <v>4.399562098163526E-3</v>
      </c>
      <c r="E128" s="201"/>
      <c r="G128" s="158">
        <f t="shared" si="7"/>
        <v>916804.96656896814</v>
      </c>
    </row>
    <row r="129" spans="1:7" s="27" customFormat="1" x14ac:dyDescent="0.25">
      <c r="A129" s="28">
        <v>127</v>
      </c>
      <c r="B129" s="29" t="s">
        <v>10</v>
      </c>
      <c r="C129" s="85">
        <v>0</v>
      </c>
      <c r="D129" s="197">
        <f t="shared" si="6"/>
        <v>0</v>
      </c>
      <c r="E129" s="201"/>
      <c r="G129" s="158">
        <f t="shared" si="7"/>
        <v>0</v>
      </c>
    </row>
    <row r="130" spans="1:7" s="27" customFormat="1" x14ac:dyDescent="0.25">
      <c r="A130" s="28">
        <v>128</v>
      </c>
      <c r="B130" s="29" t="s">
        <v>10</v>
      </c>
      <c r="C130" s="85">
        <v>39506950</v>
      </c>
      <c r="D130" s="197">
        <f t="shared" si="6"/>
        <v>0.16563678555205011</v>
      </c>
      <c r="E130" s="201"/>
      <c r="G130" s="158">
        <f t="shared" si="7"/>
        <v>34516305.089551285</v>
      </c>
    </row>
    <row r="131" spans="1:7" s="27" customFormat="1" x14ac:dyDescent="0.25">
      <c r="A131" s="28">
        <v>129</v>
      </c>
      <c r="B131" s="29" t="s">
        <v>10</v>
      </c>
      <c r="C131" s="85">
        <v>4490616</v>
      </c>
      <c r="D131" s="197">
        <f t="shared" si="6"/>
        <v>1.8827350615236181E-2</v>
      </c>
      <c r="E131" s="201"/>
      <c r="G131" s="158">
        <f t="shared" si="7"/>
        <v>3923346.9527771804</v>
      </c>
    </row>
    <row r="132" spans="1:7" s="27" customFormat="1" x14ac:dyDescent="0.25">
      <c r="A132" s="28">
        <v>130</v>
      </c>
      <c r="B132" s="29" t="s">
        <v>10</v>
      </c>
      <c r="C132" s="85">
        <v>572053</v>
      </c>
      <c r="D132" s="197">
        <f t="shared" si="6"/>
        <v>2.3983886401103332E-3</v>
      </c>
      <c r="E132" s="201"/>
      <c r="G132" s="158">
        <f t="shared" si="7"/>
        <v>499789.42630076688</v>
      </c>
    </row>
    <row r="133" spans="1:7" s="27" customFormat="1" x14ac:dyDescent="0.25">
      <c r="A133" s="28">
        <v>131</v>
      </c>
      <c r="B133" s="29" t="s">
        <v>10</v>
      </c>
      <c r="C133" s="85">
        <v>21081755</v>
      </c>
      <c r="D133" s="197">
        <f t="shared" si="6"/>
        <v>8.8387337721485978E-2</v>
      </c>
      <c r="E133" s="201"/>
      <c r="G133" s="158">
        <f t="shared" si="7"/>
        <v>18418639.945710141</v>
      </c>
    </row>
    <row r="134" spans="1:7" s="27" customFormat="1" x14ac:dyDescent="0.25">
      <c r="A134" s="28">
        <v>132</v>
      </c>
      <c r="B134" s="29" t="s">
        <v>11</v>
      </c>
      <c r="C134" s="85">
        <v>33307669</v>
      </c>
      <c r="D134" s="197">
        <f>C134/$C$250</f>
        <v>8.6000872612337603E-2</v>
      </c>
      <c r="E134" s="201"/>
      <c r="G134" s="158">
        <f>$F$250*D134</f>
        <v>35005625.093020022</v>
      </c>
    </row>
    <row r="135" spans="1:7" s="27" customFormat="1" x14ac:dyDescent="0.25">
      <c r="A135" s="28">
        <v>133</v>
      </c>
      <c r="B135" s="29" t="s">
        <v>11</v>
      </c>
      <c r="C135" s="85">
        <v>76147689</v>
      </c>
      <c r="D135" s="197">
        <f t="shared" ref="D135:D138" si="8">C135/$C$250</f>
        <v>0.19661441037536737</v>
      </c>
      <c r="E135" s="201"/>
      <c r="G135" s="158">
        <f t="shared" ref="G135:G138" si="9">$F$250*D135</f>
        <v>80029540.729310259</v>
      </c>
    </row>
    <row r="136" spans="1:7" s="27" customFormat="1" x14ac:dyDescent="0.25">
      <c r="A136" s="28">
        <v>134</v>
      </c>
      <c r="B136" s="29" t="s">
        <v>11</v>
      </c>
      <c r="C136" s="85">
        <v>111963144</v>
      </c>
      <c r="D136" s="197">
        <f t="shared" si="8"/>
        <v>0.28909042192117412</v>
      </c>
      <c r="E136" s="201"/>
      <c r="G136" s="158">
        <f t="shared" si="9"/>
        <v>117670793.56708553</v>
      </c>
    </row>
    <row r="137" spans="1:7" s="27" customFormat="1" x14ac:dyDescent="0.25">
      <c r="A137" s="28">
        <v>135</v>
      </c>
      <c r="B137" s="29" t="s">
        <v>11</v>
      </c>
      <c r="C137" s="85">
        <v>165776045</v>
      </c>
      <c r="D137" s="197">
        <f t="shared" si="8"/>
        <v>0.42803609367626855</v>
      </c>
      <c r="E137" s="201"/>
      <c r="G137" s="158">
        <f t="shared" si="9"/>
        <v>174226964.98736119</v>
      </c>
    </row>
    <row r="138" spans="1:7" s="27" customFormat="1" x14ac:dyDescent="0.25">
      <c r="A138" s="28">
        <v>136</v>
      </c>
      <c r="B138" s="29" t="s">
        <v>11</v>
      </c>
      <c r="C138" s="85">
        <v>100000</v>
      </c>
      <c r="D138" s="197">
        <f t="shared" si="8"/>
        <v>2.5820141485235007E-4</v>
      </c>
      <c r="E138" s="201"/>
      <c r="G138" s="158">
        <f t="shared" si="9"/>
        <v>105097.79322299623</v>
      </c>
    </row>
    <row r="139" spans="1:7" s="27" customFormat="1" x14ac:dyDescent="0.25">
      <c r="A139" s="28">
        <v>137</v>
      </c>
      <c r="B139" s="29" t="s">
        <v>12</v>
      </c>
      <c r="C139" s="85">
        <v>8037574</v>
      </c>
      <c r="D139" s="197">
        <f>C139/$C$251</f>
        <v>1.7368059786666484E-2</v>
      </c>
      <c r="E139" s="201"/>
      <c r="G139" s="158">
        <f>$F$251*D139</f>
        <v>7945443.9098816793</v>
      </c>
    </row>
    <row r="140" spans="1:7" s="27" customFormat="1" x14ac:dyDescent="0.25">
      <c r="A140" s="28">
        <v>138</v>
      </c>
      <c r="B140" s="29" t="s">
        <v>12</v>
      </c>
      <c r="C140" s="85">
        <v>131010708</v>
      </c>
      <c r="D140" s="197">
        <f t="shared" ref="D140:D149" si="10">C140/$C$251</f>
        <v>0.28309559690990155</v>
      </c>
      <c r="E140" s="201"/>
      <c r="G140" s="158">
        <f t="shared" ref="G140:G149" si="11">$F$251*D140</f>
        <v>129509007.56968297</v>
      </c>
    </row>
    <row r="141" spans="1:7" s="27" customFormat="1" x14ac:dyDescent="0.25">
      <c r="A141" s="28">
        <v>139</v>
      </c>
      <c r="B141" s="29" t="s">
        <v>12</v>
      </c>
      <c r="C141" s="85">
        <v>16370887</v>
      </c>
      <c r="D141" s="197">
        <f t="shared" si="10"/>
        <v>3.5375169693835612E-2</v>
      </c>
      <c r="E141" s="201"/>
      <c r="G141" s="158">
        <f t="shared" si="11"/>
        <v>16183236.933620907</v>
      </c>
    </row>
    <row r="142" spans="1:7" s="27" customFormat="1" x14ac:dyDescent="0.25">
      <c r="A142" s="28">
        <v>140</v>
      </c>
      <c r="B142" s="29" t="s">
        <v>12</v>
      </c>
      <c r="C142" s="85">
        <v>21678773</v>
      </c>
      <c r="D142" s="197">
        <f t="shared" si="10"/>
        <v>4.6844760068843048E-2</v>
      </c>
      <c r="E142" s="201"/>
      <c r="G142" s="158">
        <f t="shared" si="11"/>
        <v>21430281.687802482</v>
      </c>
    </row>
    <row r="143" spans="1:7" s="27" customFormat="1" x14ac:dyDescent="0.25">
      <c r="A143" s="28">
        <v>141</v>
      </c>
      <c r="B143" s="29" t="s">
        <v>12</v>
      </c>
      <c r="C143" s="85">
        <v>19815980</v>
      </c>
      <c r="D143" s="197">
        <f t="shared" si="10"/>
        <v>4.2819528053040297E-2</v>
      </c>
      <c r="E143" s="201"/>
      <c r="G143" s="158">
        <f t="shared" si="11"/>
        <v>19588840.813078318</v>
      </c>
    </row>
    <row r="144" spans="1:7" s="27" customFormat="1" x14ac:dyDescent="0.25">
      <c r="A144" s="28">
        <v>142</v>
      </c>
      <c r="B144" s="29" t="s">
        <v>12</v>
      </c>
      <c r="C144" s="85">
        <v>685222</v>
      </c>
      <c r="D144" s="197">
        <f t="shared" si="10"/>
        <v>1.4806677566065558E-3</v>
      </c>
      <c r="E144" s="201"/>
      <c r="G144" s="158">
        <f t="shared" si="11"/>
        <v>677367.69413469092</v>
      </c>
    </row>
    <row r="145" spans="1:7" s="27" customFormat="1" x14ac:dyDescent="0.25">
      <c r="A145" s="28">
        <v>143</v>
      </c>
      <c r="B145" s="29" t="s">
        <v>12</v>
      </c>
      <c r="C145" s="85">
        <v>29209411</v>
      </c>
      <c r="D145" s="197">
        <f t="shared" si="10"/>
        <v>6.3117402910544101E-2</v>
      </c>
      <c r="E145" s="201"/>
      <c r="G145" s="158">
        <f t="shared" si="11"/>
        <v>28874600.313624598</v>
      </c>
    </row>
    <row r="146" spans="1:7" s="27" customFormat="1" x14ac:dyDescent="0.25">
      <c r="A146" s="28">
        <v>144</v>
      </c>
      <c r="B146" s="29" t="s">
        <v>12</v>
      </c>
      <c r="C146" s="85">
        <v>39994219</v>
      </c>
      <c r="D146" s="197">
        <f t="shared" si="10"/>
        <v>8.6421846531432561E-2</v>
      </c>
      <c r="E146" s="201"/>
      <c r="G146" s="158">
        <f t="shared" si="11"/>
        <v>39535788.259495229</v>
      </c>
    </row>
    <row r="147" spans="1:7" s="27" customFormat="1" x14ac:dyDescent="0.25">
      <c r="A147" s="28">
        <v>145</v>
      </c>
      <c r="B147" s="29" t="s">
        <v>12</v>
      </c>
      <c r="C147" s="85">
        <v>99858652</v>
      </c>
      <c r="D147" s="197">
        <f t="shared" si="10"/>
        <v>0.21578041311369855</v>
      </c>
      <c r="E147" s="201"/>
      <c r="G147" s="158">
        <f t="shared" si="11"/>
        <v>98714029.678904846</v>
      </c>
    </row>
    <row r="148" spans="1:7" s="27" customFormat="1" x14ac:dyDescent="0.25">
      <c r="A148" s="28">
        <v>146</v>
      </c>
      <c r="B148" s="29" t="s">
        <v>12</v>
      </c>
      <c r="C148" s="85">
        <v>92041489</v>
      </c>
      <c r="D148" s="197">
        <f t="shared" si="10"/>
        <v>0.19888863030135778</v>
      </c>
      <c r="E148" s="201"/>
      <c r="G148" s="158">
        <f t="shared" si="11"/>
        <v>90986470.324440122</v>
      </c>
    </row>
    <row r="149" spans="1:7" s="27" customFormat="1" x14ac:dyDescent="0.25">
      <c r="A149" s="28">
        <v>147</v>
      </c>
      <c r="B149" s="29" t="s">
        <v>12</v>
      </c>
      <c r="C149" s="85">
        <v>4076123</v>
      </c>
      <c r="D149" s="197">
        <f t="shared" si="10"/>
        <v>8.8079248740734889E-3</v>
      </c>
      <c r="E149" s="201"/>
      <c r="G149" s="158">
        <f t="shared" si="11"/>
        <v>4029400.7453341815</v>
      </c>
    </row>
    <row r="150" spans="1:7" s="27" customFormat="1" x14ac:dyDescent="0.25">
      <c r="A150" s="28">
        <v>148</v>
      </c>
      <c r="B150" s="29" t="s">
        <v>13</v>
      </c>
      <c r="C150" s="85">
        <v>21639348</v>
      </c>
      <c r="D150" s="197">
        <f>C150/$C$252</f>
        <v>5.8702998254824466E-2</v>
      </c>
      <c r="E150" s="201"/>
      <c r="G150" s="158">
        <f>$F$252*D150</f>
        <v>20156186.250536144</v>
      </c>
    </row>
    <row r="151" spans="1:7" s="27" customFormat="1" x14ac:dyDescent="0.25">
      <c r="A151" s="28">
        <v>149</v>
      </c>
      <c r="B151" s="29" t="s">
        <v>13</v>
      </c>
      <c r="C151" s="85">
        <v>8201550</v>
      </c>
      <c r="D151" s="197">
        <f t="shared" ref="D151:D168" si="12">C151/$C$252</f>
        <v>2.2249079562695496E-2</v>
      </c>
      <c r="E151" s="201"/>
      <c r="G151" s="158">
        <f t="shared" ref="G151:G168" si="13">$F$252*D151</f>
        <v>7639415.4455617024</v>
      </c>
    </row>
    <row r="152" spans="1:7" s="27" customFormat="1" x14ac:dyDescent="0.25">
      <c r="A152" s="28">
        <v>150</v>
      </c>
      <c r="B152" s="29" t="s">
        <v>13</v>
      </c>
      <c r="C152" s="85">
        <v>14957981</v>
      </c>
      <c r="D152" s="197">
        <f t="shared" si="12"/>
        <v>4.0577855328113283E-2</v>
      </c>
      <c r="E152" s="201"/>
      <c r="G152" s="158">
        <f t="shared" si="13"/>
        <v>13932760.403316259</v>
      </c>
    </row>
    <row r="153" spans="1:7" s="27" customFormat="1" x14ac:dyDescent="0.25">
      <c r="A153" s="28">
        <v>151</v>
      </c>
      <c r="B153" s="29" t="s">
        <v>13</v>
      </c>
      <c r="C153" s="85">
        <v>21081766</v>
      </c>
      <c r="D153" s="197">
        <f t="shared" si="12"/>
        <v>5.7190395602798101E-2</v>
      </c>
      <c r="E153" s="201"/>
      <c r="G153" s="158">
        <f t="shared" si="13"/>
        <v>19636820.942397173</v>
      </c>
    </row>
    <row r="154" spans="1:7" s="27" customFormat="1" x14ac:dyDescent="0.25">
      <c r="A154" s="28">
        <v>152</v>
      </c>
      <c r="B154" s="29" t="s">
        <v>13</v>
      </c>
      <c r="C154" s="85">
        <v>56250554</v>
      </c>
      <c r="D154" s="197">
        <f t="shared" si="12"/>
        <v>0.15259591801448499</v>
      </c>
      <c r="E154" s="201"/>
      <c r="G154" s="158">
        <f t="shared" si="13"/>
        <v>52395138.851680793</v>
      </c>
    </row>
    <row r="155" spans="1:7" s="27" customFormat="1" x14ac:dyDescent="0.25">
      <c r="A155" s="28">
        <v>153</v>
      </c>
      <c r="B155" s="29" t="s">
        <v>13</v>
      </c>
      <c r="C155" s="85">
        <v>20624435</v>
      </c>
      <c r="D155" s="197">
        <f t="shared" si="12"/>
        <v>5.5949752821191322E-2</v>
      </c>
      <c r="E155" s="201"/>
      <c r="G155" s="158">
        <f t="shared" si="13"/>
        <v>19210835.426838022</v>
      </c>
    </row>
    <row r="156" spans="1:7" s="27" customFormat="1" x14ac:dyDescent="0.25">
      <c r="A156" s="28">
        <v>154</v>
      </c>
      <c r="B156" s="29" t="s">
        <v>13</v>
      </c>
      <c r="C156" s="85">
        <v>3854400</v>
      </c>
      <c r="D156" s="197">
        <f t="shared" si="12"/>
        <v>1.0456176243082529E-2</v>
      </c>
      <c r="E156" s="201"/>
      <c r="G156" s="158">
        <f t="shared" si="13"/>
        <v>3590219.2748167142</v>
      </c>
    </row>
    <row r="157" spans="1:7" s="27" customFormat="1" x14ac:dyDescent="0.25">
      <c r="A157" s="28">
        <v>155</v>
      </c>
      <c r="B157" s="29" t="s">
        <v>13</v>
      </c>
      <c r="C157" s="85">
        <v>66956781</v>
      </c>
      <c r="D157" s="197">
        <f t="shared" si="12"/>
        <v>0.18163965929988576</v>
      </c>
      <c r="E157" s="201"/>
      <c r="G157" s="158">
        <f t="shared" si="13"/>
        <v>62367560.63871979</v>
      </c>
    </row>
    <row r="158" spans="1:7" s="27" customFormat="1" x14ac:dyDescent="0.25">
      <c r="A158" s="28">
        <v>156</v>
      </c>
      <c r="B158" s="29" t="s">
        <v>13</v>
      </c>
      <c r="C158" s="85">
        <v>128262344</v>
      </c>
      <c r="D158" s="197">
        <f t="shared" si="12"/>
        <v>0.34794875316907403</v>
      </c>
      <c r="E158" s="201"/>
      <c r="G158" s="158">
        <f t="shared" si="13"/>
        <v>119471237.97788812</v>
      </c>
    </row>
    <row r="159" spans="1:7" s="27" customFormat="1" x14ac:dyDescent="0.25">
      <c r="A159" s="28">
        <v>157</v>
      </c>
      <c r="B159" s="29" t="s">
        <v>13</v>
      </c>
      <c r="C159" s="85">
        <v>1684385</v>
      </c>
      <c r="D159" s="197">
        <f t="shared" si="12"/>
        <v>4.5693821142602127E-3</v>
      </c>
      <c r="E159" s="201"/>
      <c r="G159" s="158">
        <f t="shared" si="13"/>
        <v>1568937.1869064318</v>
      </c>
    </row>
    <row r="160" spans="1:7" s="27" customFormat="1" x14ac:dyDescent="0.25">
      <c r="A160" s="28">
        <v>158</v>
      </c>
      <c r="B160" s="29" t="s">
        <v>13</v>
      </c>
      <c r="C160" s="85">
        <v>3068392</v>
      </c>
      <c r="D160" s="197">
        <f t="shared" si="12"/>
        <v>8.3239019133625174E-3</v>
      </c>
      <c r="E160" s="201"/>
      <c r="G160" s="158">
        <f t="shared" si="13"/>
        <v>2858084.2935588956</v>
      </c>
    </row>
    <row r="161" spans="1:7" s="27" customFormat="1" x14ac:dyDescent="0.25">
      <c r="A161" s="28">
        <v>159</v>
      </c>
      <c r="B161" s="29" t="s">
        <v>13</v>
      </c>
      <c r="C161" s="85">
        <v>155319</v>
      </c>
      <c r="D161" s="197">
        <f t="shared" si="12"/>
        <v>4.2134776823872337E-4</v>
      </c>
      <c r="E161" s="201"/>
      <c r="G161" s="158">
        <f t="shared" si="13"/>
        <v>144673.42972842915</v>
      </c>
    </row>
    <row r="162" spans="1:7" s="27" customFormat="1" x14ac:dyDescent="0.25">
      <c r="A162" s="28">
        <v>160</v>
      </c>
      <c r="B162" s="29" t="s">
        <v>13</v>
      </c>
      <c r="C162" s="85">
        <v>0</v>
      </c>
      <c r="D162" s="197">
        <f t="shared" si="12"/>
        <v>0</v>
      </c>
      <c r="E162" s="201"/>
      <c r="G162" s="158">
        <f t="shared" si="13"/>
        <v>0</v>
      </c>
    </row>
    <row r="163" spans="1:7" s="27" customFormat="1" x14ac:dyDescent="0.25">
      <c r="A163" s="28">
        <v>161</v>
      </c>
      <c r="B163" s="29" t="s">
        <v>13</v>
      </c>
      <c r="C163" s="85">
        <v>6920400</v>
      </c>
      <c r="D163" s="197">
        <f t="shared" si="12"/>
        <v>1.877358916371636E-2</v>
      </c>
      <c r="E163" s="201"/>
      <c r="G163" s="158">
        <f t="shared" si="13"/>
        <v>6446075.5161481919</v>
      </c>
    </row>
    <row r="164" spans="1:7" s="27" customFormat="1" x14ac:dyDescent="0.25">
      <c r="A164" s="28">
        <v>162</v>
      </c>
      <c r="B164" s="29" t="s">
        <v>13</v>
      </c>
      <c r="C164" s="85">
        <v>322112</v>
      </c>
      <c r="D164" s="197">
        <f t="shared" si="12"/>
        <v>8.7382208437416966E-4</v>
      </c>
      <c r="E164" s="201"/>
      <c r="G164" s="158">
        <f t="shared" si="13"/>
        <v>300034.43105276086</v>
      </c>
    </row>
    <row r="165" spans="1:7" s="27" customFormat="1" x14ac:dyDescent="0.25">
      <c r="A165" s="28">
        <v>163</v>
      </c>
      <c r="B165" s="29" t="s">
        <v>13</v>
      </c>
      <c r="C165" s="85">
        <v>1915791</v>
      </c>
      <c r="D165" s="197">
        <f t="shared" si="12"/>
        <v>5.1971379049686904E-3</v>
      </c>
      <c r="E165" s="201"/>
      <c r="G165" s="158">
        <f t="shared" si="13"/>
        <v>1784482.6107099387</v>
      </c>
    </row>
    <row r="166" spans="1:7" s="27" customFormat="1" x14ac:dyDescent="0.25">
      <c r="A166" s="28">
        <v>164</v>
      </c>
      <c r="B166" s="29" t="s">
        <v>13</v>
      </c>
      <c r="C166" s="85">
        <v>10726995</v>
      </c>
      <c r="D166" s="197">
        <f t="shared" si="12"/>
        <v>2.9100080499861215E-2</v>
      </c>
      <c r="E166" s="201"/>
      <c r="G166" s="158">
        <f t="shared" si="13"/>
        <v>9991766.3475151826</v>
      </c>
    </row>
    <row r="167" spans="1:7" s="27" customFormat="1" x14ac:dyDescent="0.25">
      <c r="A167" s="28">
        <v>165</v>
      </c>
      <c r="B167" s="29" t="s">
        <v>13</v>
      </c>
      <c r="C167" s="85">
        <v>1259250</v>
      </c>
      <c r="D167" s="197">
        <f t="shared" si="12"/>
        <v>3.4160803066888945E-3</v>
      </c>
      <c r="E167" s="201"/>
      <c r="G167" s="158">
        <f t="shared" si="13"/>
        <v>1172940.9562611424</v>
      </c>
    </row>
    <row r="168" spans="1:7" s="27" customFormat="1" x14ac:dyDescent="0.25">
      <c r="A168" s="28">
        <v>166</v>
      </c>
      <c r="B168" s="29" t="s">
        <v>13</v>
      </c>
      <c r="C168" s="85">
        <v>742435</v>
      </c>
      <c r="D168" s="197">
        <f t="shared" si="12"/>
        <v>2.0140699483792491E-3</v>
      </c>
      <c r="E168" s="201"/>
      <c r="G168" s="158">
        <f t="shared" si="13"/>
        <v>691548.47636429733</v>
      </c>
    </row>
    <row r="169" spans="1:7" s="27" customFormat="1" x14ac:dyDescent="0.25">
      <c r="A169" s="28">
        <v>167</v>
      </c>
      <c r="B169" s="29" t="s">
        <v>14</v>
      </c>
      <c r="C169" s="85">
        <v>86623407</v>
      </c>
      <c r="D169" s="197">
        <f>C169/$C$253</f>
        <v>0.17828951249508607</v>
      </c>
      <c r="E169" s="201"/>
      <c r="G169" s="158">
        <f>$F$253*D169</f>
        <v>80842941.674129277</v>
      </c>
    </row>
    <row r="170" spans="1:7" s="27" customFormat="1" x14ac:dyDescent="0.25">
      <c r="A170" s="28">
        <v>168</v>
      </c>
      <c r="B170" s="29" t="s">
        <v>14</v>
      </c>
      <c r="C170" s="85">
        <v>80373971</v>
      </c>
      <c r="D170" s="197">
        <f t="shared" ref="D170:D173" si="14">C170/$C$253</f>
        <v>0.16542683557671872</v>
      </c>
      <c r="E170" s="201"/>
      <c r="G170" s="158">
        <f t="shared" ref="G170:G173" si="15">$F$253*D170</f>
        <v>75010536.697906122</v>
      </c>
    </row>
    <row r="171" spans="1:7" s="27" customFormat="1" x14ac:dyDescent="0.25">
      <c r="A171" s="28">
        <v>169</v>
      </c>
      <c r="B171" s="29" t="s">
        <v>14</v>
      </c>
      <c r="C171" s="85">
        <v>19826107</v>
      </c>
      <c r="D171" s="197">
        <f t="shared" si="14"/>
        <v>4.0806371789387286E-2</v>
      </c>
      <c r="E171" s="201"/>
      <c r="G171" s="158">
        <f t="shared" si="15"/>
        <v>18503091.339111678</v>
      </c>
    </row>
    <row r="172" spans="1:7" s="27" customFormat="1" x14ac:dyDescent="0.25">
      <c r="A172" s="28">
        <v>170</v>
      </c>
      <c r="B172" s="29" t="s">
        <v>14</v>
      </c>
      <c r="C172" s="85">
        <v>192774633</v>
      </c>
      <c r="D172" s="197">
        <f t="shared" si="14"/>
        <v>0.39677145622994409</v>
      </c>
      <c r="E172" s="201"/>
      <c r="G172" s="158">
        <f t="shared" si="15"/>
        <v>179910591.7396054</v>
      </c>
    </row>
    <row r="173" spans="1:7" s="27" customFormat="1" x14ac:dyDescent="0.25">
      <c r="A173" s="28">
        <v>171</v>
      </c>
      <c r="B173" s="29" t="s">
        <v>14</v>
      </c>
      <c r="C173" s="85">
        <v>106260000</v>
      </c>
      <c r="D173" s="197">
        <f t="shared" si="14"/>
        <v>0.21870582390886387</v>
      </c>
      <c r="E173" s="201"/>
      <c r="G173" s="158">
        <f t="shared" si="15"/>
        <v>99169165.46924755</v>
      </c>
    </row>
    <row r="174" spans="1:7" s="27" customFormat="1" x14ac:dyDescent="0.25">
      <c r="A174" s="28">
        <v>172</v>
      </c>
      <c r="B174" s="29" t="s">
        <v>15</v>
      </c>
      <c r="C174" s="85">
        <v>90204529</v>
      </c>
      <c r="D174" s="197">
        <f>C174/$C$254</f>
        <v>0.25680476538754404</v>
      </c>
      <c r="E174" s="201"/>
      <c r="G174" s="158">
        <f>$F$254*D174</f>
        <v>78570814.094562218</v>
      </c>
    </row>
    <row r="175" spans="1:7" s="27" customFormat="1" x14ac:dyDescent="0.25">
      <c r="A175" s="28">
        <v>173</v>
      </c>
      <c r="B175" s="29" t="s">
        <v>15</v>
      </c>
      <c r="C175" s="85">
        <v>58866000</v>
      </c>
      <c r="D175" s="197">
        <f t="shared" ref="D175:D181" si="16">C175/$C$254</f>
        <v>0.16758658890955649</v>
      </c>
      <c r="E175" s="201"/>
      <c r="G175" s="158">
        <f t="shared" ref="G175:G181" si="17">$F$254*D175</f>
        <v>51274027.964721143</v>
      </c>
    </row>
    <row r="176" spans="1:7" s="27" customFormat="1" x14ac:dyDescent="0.25">
      <c r="A176" s="28">
        <v>174</v>
      </c>
      <c r="B176" s="29" t="s">
        <v>15</v>
      </c>
      <c r="C176" s="85">
        <v>0</v>
      </c>
      <c r="D176" s="197">
        <f t="shared" si="16"/>
        <v>0</v>
      </c>
      <c r="E176" s="201"/>
      <c r="G176" s="158">
        <f t="shared" si="17"/>
        <v>0</v>
      </c>
    </row>
    <row r="177" spans="1:7" s="27" customFormat="1" x14ac:dyDescent="0.25">
      <c r="A177" s="28">
        <v>175</v>
      </c>
      <c r="B177" s="29" t="s">
        <v>15</v>
      </c>
      <c r="C177" s="85">
        <v>106654165</v>
      </c>
      <c r="D177" s="197">
        <f t="shared" si="16"/>
        <v>0.30363550615545487</v>
      </c>
      <c r="E177" s="201"/>
      <c r="G177" s="158">
        <f t="shared" si="17"/>
        <v>92898933.828763336</v>
      </c>
    </row>
    <row r="178" spans="1:7" s="27" customFormat="1" x14ac:dyDescent="0.25">
      <c r="A178" s="28">
        <v>176</v>
      </c>
      <c r="B178" s="29" t="s">
        <v>15</v>
      </c>
      <c r="C178" s="85">
        <v>8410345</v>
      </c>
      <c r="D178" s="197">
        <f t="shared" si="16"/>
        <v>2.3943550268449427E-2</v>
      </c>
      <c r="E178" s="201"/>
      <c r="G178" s="158">
        <f t="shared" si="17"/>
        <v>7325659.3742220066</v>
      </c>
    </row>
    <row r="179" spans="1:7" s="27" customFormat="1" x14ac:dyDescent="0.25">
      <c r="A179" s="28">
        <v>177</v>
      </c>
      <c r="B179" s="29" t="s">
        <v>15</v>
      </c>
      <c r="C179" s="85">
        <v>12083873</v>
      </c>
      <c r="D179" s="197">
        <f t="shared" si="16"/>
        <v>3.4401777883435077E-2</v>
      </c>
      <c r="E179" s="201"/>
      <c r="G179" s="158">
        <f t="shared" si="17"/>
        <v>10525410.969390459</v>
      </c>
    </row>
    <row r="180" spans="1:7" s="27" customFormat="1" x14ac:dyDescent="0.25">
      <c r="A180" s="28">
        <v>178</v>
      </c>
      <c r="B180" s="29" t="s">
        <v>15</v>
      </c>
      <c r="C180" s="85">
        <v>38538881</v>
      </c>
      <c r="D180" s="197">
        <f t="shared" si="16"/>
        <v>0.10971697766420883</v>
      </c>
      <c r="E180" s="201"/>
      <c r="G180" s="158">
        <f t="shared" si="17"/>
        <v>33568505.794908099</v>
      </c>
    </row>
    <row r="181" spans="1:7" s="27" customFormat="1" x14ac:dyDescent="0.25">
      <c r="A181" s="28">
        <v>179</v>
      </c>
      <c r="B181" s="29" t="s">
        <v>15</v>
      </c>
      <c r="C181" s="85">
        <v>36499431</v>
      </c>
      <c r="D181" s="197">
        <f t="shared" si="16"/>
        <v>0.10391083373135125</v>
      </c>
      <c r="E181" s="201"/>
      <c r="G181" s="158">
        <f t="shared" si="17"/>
        <v>31792084.493432712</v>
      </c>
    </row>
    <row r="182" spans="1:7" s="27" customFormat="1" x14ac:dyDescent="0.25">
      <c r="A182" s="28">
        <v>180</v>
      </c>
      <c r="B182" s="29" t="s">
        <v>16</v>
      </c>
      <c r="C182" s="85">
        <v>18538754</v>
      </c>
      <c r="D182" s="197">
        <f>C182/$C$255</f>
        <v>7.0735529771582678E-2</v>
      </c>
      <c r="E182" s="201"/>
      <c r="G182" s="158">
        <f>$F$255*D182</f>
        <v>17559358.456930444</v>
      </c>
    </row>
    <row r="183" spans="1:7" s="27" customFormat="1" x14ac:dyDescent="0.25">
      <c r="A183" s="28">
        <v>181</v>
      </c>
      <c r="B183" s="29" t="s">
        <v>16</v>
      </c>
      <c r="C183" s="85">
        <v>8113486</v>
      </c>
      <c r="D183" s="197">
        <f t="shared" ref="D183:D194" si="18">C183/$C$255</f>
        <v>3.0957405794602984E-2</v>
      </c>
      <c r="E183" s="201"/>
      <c r="G183" s="158">
        <f t="shared" ref="G183:G194" si="19">$F$255*D183</f>
        <v>7684853.5240980461</v>
      </c>
    </row>
    <row r="184" spans="1:7" s="27" customFormat="1" x14ac:dyDescent="0.25">
      <c r="A184" s="28">
        <v>182</v>
      </c>
      <c r="B184" s="29" t="s">
        <v>16</v>
      </c>
      <c r="C184" s="85">
        <v>4951514</v>
      </c>
      <c r="D184" s="197">
        <f t="shared" si="18"/>
        <v>1.8892745756344167E-2</v>
      </c>
      <c r="E184" s="201"/>
      <c r="G184" s="158">
        <f t="shared" si="19"/>
        <v>4689927.3398044705</v>
      </c>
    </row>
    <row r="185" spans="1:7" s="27" customFormat="1" x14ac:dyDescent="0.25">
      <c r="A185" s="28">
        <v>183</v>
      </c>
      <c r="B185" s="29" t="s">
        <v>16</v>
      </c>
      <c r="C185" s="85">
        <v>27072091</v>
      </c>
      <c r="D185" s="197">
        <f t="shared" si="18"/>
        <v>0.10329489775361901</v>
      </c>
      <c r="E185" s="201"/>
      <c r="G185" s="158">
        <f t="shared" si="19"/>
        <v>25641882.40739591</v>
      </c>
    </row>
    <row r="186" spans="1:7" s="27" customFormat="1" x14ac:dyDescent="0.25">
      <c r="A186" s="28">
        <v>184</v>
      </c>
      <c r="B186" s="29" t="s">
        <v>16</v>
      </c>
      <c r="C186" s="85">
        <v>5928377</v>
      </c>
      <c r="D186" s="197">
        <f t="shared" si="18"/>
        <v>2.2620014688185947E-2</v>
      </c>
      <c r="E186" s="201"/>
      <c r="G186" s="158">
        <f t="shared" si="19"/>
        <v>5615183.0274473634</v>
      </c>
    </row>
    <row r="187" spans="1:7" s="27" customFormat="1" x14ac:dyDescent="0.25">
      <c r="A187" s="28">
        <v>185</v>
      </c>
      <c r="B187" s="29" t="s">
        <v>16</v>
      </c>
      <c r="C187" s="85">
        <v>19662708</v>
      </c>
      <c r="D187" s="197">
        <f t="shared" si="18"/>
        <v>7.5024031664907842E-2</v>
      </c>
      <c r="E187" s="201"/>
      <c r="G187" s="158">
        <f t="shared" si="19"/>
        <v>18623934.381240178</v>
      </c>
    </row>
    <row r="188" spans="1:7" s="27" customFormat="1" x14ac:dyDescent="0.25">
      <c r="A188" s="28">
        <v>186</v>
      </c>
      <c r="B188" s="29" t="s">
        <v>16</v>
      </c>
      <c r="C188" s="85">
        <v>29988051</v>
      </c>
      <c r="D188" s="197">
        <f t="shared" si="18"/>
        <v>0.11442088687849462</v>
      </c>
      <c r="E188" s="201"/>
      <c r="G188" s="158">
        <f t="shared" si="19"/>
        <v>28403793.31500442</v>
      </c>
    </row>
    <row r="189" spans="1:7" s="27" customFormat="1" x14ac:dyDescent="0.25">
      <c r="A189" s="28">
        <v>187</v>
      </c>
      <c r="B189" s="29" t="s">
        <v>16</v>
      </c>
      <c r="C189" s="85">
        <v>14410673</v>
      </c>
      <c r="D189" s="197">
        <f t="shared" si="18"/>
        <v>5.4984633218610197E-2</v>
      </c>
      <c r="E189" s="201"/>
      <c r="G189" s="158">
        <f t="shared" si="19"/>
        <v>13649362.45513637</v>
      </c>
    </row>
    <row r="190" spans="1:7" s="27" customFormat="1" x14ac:dyDescent="0.25">
      <c r="A190" s="28">
        <v>188</v>
      </c>
      <c r="B190" s="29" t="s">
        <v>16</v>
      </c>
      <c r="C190" s="85">
        <v>2785149</v>
      </c>
      <c r="D190" s="197">
        <f t="shared" si="18"/>
        <v>1.0626873305929499E-2</v>
      </c>
      <c r="E190" s="201"/>
      <c r="G190" s="158">
        <f t="shared" si="19"/>
        <v>2638010.6045401632</v>
      </c>
    </row>
    <row r="191" spans="1:7" s="27" customFormat="1" x14ac:dyDescent="0.25">
      <c r="A191" s="28">
        <v>189</v>
      </c>
      <c r="B191" s="29" t="s">
        <v>16</v>
      </c>
      <c r="C191" s="85">
        <v>45817300</v>
      </c>
      <c r="D191" s="197">
        <f t="shared" si="18"/>
        <v>0.17481816675508693</v>
      </c>
      <c r="E191" s="201"/>
      <c r="G191" s="158">
        <f t="shared" si="19"/>
        <v>43396788.92274633</v>
      </c>
    </row>
    <row r="192" spans="1:7" s="27" customFormat="1" x14ac:dyDescent="0.25">
      <c r="A192" s="28">
        <v>190</v>
      </c>
      <c r="B192" s="29" t="s">
        <v>16</v>
      </c>
      <c r="C192" s="85">
        <v>24447923</v>
      </c>
      <c r="D192" s="197">
        <f t="shared" si="18"/>
        <v>9.3282255388892954E-2</v>
      </c>
      <c r="E192" s="201"/>
      <c r="G192" s="158">
        <f t="shared" si="19"/>
        <v>23156348.235940468</v>
      </c>
    </row>
    <row r="193" spans="1:7" s="27" customFormat="1" x14ac:dyDescent="0.25">
      <c r="A193" s="28">
        <v>191</v>
      </c>
      <c r="B193" s="29" t="s">
        <v>16</v>
      </c>
      <c r="C193" s="85">
        <v>4023357</v>
      </c>
      <c r="D193" s="197">
        <f t="shared" si="18"/>
        <v>1.5351316968508539E-2</v>
      </c>
      <c r="E193" s="201"/>
      <c r="G193" s="158">
        <f t="shared" si="19"/>
        <v>3810804.5321276877</v>
      </c>
    </row>
    <row r="194" spans="1:7" s="27" customFormat="1" x14ac:dyDescent="0.25">
      <c r="A194" s="28">
        <v>192</v>
      </c>
      <c r="B194" s="29" t="s">
        <v>16</v>
      </c>
      <c r="C194" s="85">
        <v>56346079</v>
      </c>
      <c r="D194" s="197">
        <f t="shared" si="18"/>
        <v>0.21499124205523465</v>
      </c>
      <c r="E194" s="201"/>
      <c r="G194" s="158">
        <f t="shared" si="19"/>
        <v>53369336.407588176</v>
      </c>
    </row>
    <row r="195" spans="1:7" s="27" customFormat="1" x14ac:dyDescent="0.25">
      <c r="A195" s="28">
        <v>193</v>
      </c>
      <c r="B195" s="29" t="s">
        <v>17</v>
      </c>
      <c r="C195" s="85">
        <v>72462290</v>
      </c>
      <c r="D195" s="197">
        <f>C195/$C$256</f>
        <v>0.22276060242400636</v>
      </c>
      <c r="E195" s="201"/>
      <c r="G195" s="158">
        <f>$F$256*D195</f>
        <v>77545321.339249492</v>
      </c>
    </row>
    <row r="196" spans="1:7" s="27" customFormat="1" x14ac:dyDescent="0.25">
      <c r="A196" s="28">
        <v>194</v>
      </c>
      <c r="B196" s="29" t="s">
        <v>17</v>
      </c>
      <c r="C196" s="85">
        <v>54300264</v>
      </c>
      <c r="D196" s="197">
        <f t="shared" ref="D196:D205" si="20">C196/$C$256</f>
        <v>0.16692764637196236</v>
      </c>
      <c r="E196" s="201"/>
      <c r="G196" s="158">
        <f t="shared" ref="G196:G205" si="21">$F$256*D196</f>
        <v>58109278.918539293</v>
      </c>
    </row>
    <row r="197" spans="1:7" s="27" customFormat="1" x14ac:dyDescent="0.25">
      <c r="A197" s="28">
        <v>195</v>
      </c>
      <c r="B197" s="29" t="s">
        <v>17</v>
      </c>
      <c r="C197" s="85">
        <v>13572412</v>
      </c>
      <c r="D197" s="197">
        <f t="shared" si="20"/>
        <v>4.172375277495112E-2</v>
      </c>
      <c r="E197" s="201"/>
      <c r="G197" s="158">
        <f t="shared" si="21"/>
        <v>14524479.558797905</v>
      </c>
    </row>
    <row r="198" spans="1:7" s="27" customFormat="1" x14ac:dyDescent="0.25">
      <c r="A198" s="28">
        <v>196</v>
      </c>
      <c r="B198" s="29" t="s">
        <v>17</v>
      </c>
      <c r="C198" s="85">
        <v>59601211</v>
      </c>
      <c r="D198" s="197">
        <f t="shared" si="20"/>
        <v>0.18322360040733346</v>
      </c>
      <c r="E198" s="201"/>
      <c r="G198" s="158">
        <f t="shared" si="21"/>
        <v>63782072.843728952</v>
      </c>
    </row>
    <row r="199" spans="1:7" s="27" customFormat="1" x14ac:dyDescent="0.25">
      <c r="A199" s="28">
        <v>197</v>
      </c>
      <c r="B199" s="29" t="s">
        <v>17</v>
      </c>
      <c r="C199" s="85">
        <v>3634748</v>
      </c>
      <c r="D199" s="197">
        <f t="shared" si="20"/>
        <v>1.1173793350161198E-2</v>
      </c>
      <c r="E199" s="201"/>
      <c r="G199" s="158">
        <f t="shared" si="21"/>
        <v>3889715.6251506051</v>
      </c>
    </row>
    <row r="200" spans="1:7" s="27" customFormat="1" x14ac:dyDescent="0.25">
      <c r="A200" s="28">
        <v>198</v>
      </c>
      <c r="B200" s="29" t="s">
        <v>17</v>
      </c>
      <c r="C200" s="85">
        <v>28617658</v>
      </c>
      <c r="D200" s="197">
        <f t="shared" si="20"/>
        <v>8.7975231476181401E-2</v>
      </c>
      <c r="E200" s="201"/>
      <c r="G200" s="158">
        <f t="shared" si="21"/>
        <v>30625108.392058048</v>
      </c>
    </row>
    <row r="201" spans="1:7" s="27" customFormat="1" x14ac:dyDescent="0.25">
      <c r="A201" s="28">
        <v>199</v>
      </c>
      <c r="B201" s="29" t="s">
        <v>17</v>
      </c>
      <c r="C201" s="85">
        <v>18949988</v>
      </c>
      <c r="D201" s="197">
        <f t="shared" si="20"/>
        <v>5.8255276541877045E-2</v>
      </c>
      <c r="E201" s="201"/>
      <c r="G201" s="158">
        <f t="shared" si="21"/>
        <v>20279277.798630457</v>
      </c>
    </row>
    <row r="202" spans="1:7" s="27" customFormat="1" x14ac:dyDescent="0.25">
      <c r="A202" s="28">
        <v>200</v>
      </c>
      <c r="B202" s="29" t="s">
        <v>17</v>
      </c>
      <c r="C202" s="85">
        <v>9937704</v>
      </c>
      <c r="D202" s="197">
        <f t="shared" si="20"/>
        <v>3.0550082391150729E-2</v>
      </c>
      <c r="E202" s="201"/>
      <c r="G202" s="158">
        <f t="shared" si="21"/>
        <v>10634806.739537833</v>
      </c>
    </row>
    <row r="203" spans="1:7" s="27" customFormat="1" x14ac:dyDescent="0.25">
      <c r="A203" s="28">
        <v>201</v>
      </c>
      <c r="B203" s="29" t="s">
        <v>17</v>
      </c>
      <c r="C203" s="85">
        <v>60380901</v>
      </c>
      <c r="D203" s="197">
        <f t="shared" si="20"/>
        <v>0.18562049145375184</v>
      </c>
      <c r="E203" s="201"/>
      <c r="G203" s="158">
        <f t="shared" si="21"/>
        <v>64616455.963486813</v>
      </c>
    </row>
    <row r="204" spans="1:7" s="27" customFormat="1" x14ac:dyDescent="0.25">
      <c r="A204" s="28">
        <v>202</v>
      </c>
      <c r="B204" s="29" t="s">
        <v>17</v>
      </c>
      <c r="C204" s="85">
        <v>100000</v>
      </c>
      <c r="D204" s="197">
        <f t="shared" si="20"/>
        <v>3.0741590201469808E-4</v>
      </c>
      <c r="E204" s="201"/>
      <c r="G204" s="158">
        <f t="shared" si="21"/>
        <v>107014.72633455208</v>
      </c>
    </row>
    <row r="205" spans="1:7" s="27" customFormat="1" x14ac:dyDescent="0.25">
      <c r="A205" s="28">
        <v>203</v>
      </c>
      <c r="B205" s="29" t="s">
        <v>17</v>
      </c>
      <c r="C205" s="85">
        <v>3735040</v>
      </c>
      <c r="D205" s="197">
        <f t="shared" si="20"/>
        <v>1.1482106906609779E-2</v>
      </c>
      <c r="E205" s="201"/>
      <c r="G205" s="158">
        <f t="shared" si="21"/>
        <v>3997042.8344860538</v>
      </c>
    </row>
    <row r="206" spans="1:7" s="27" customFormat="1" x14ac:dyDescent="0.25">
      <c r="A206" s="28">
        <v>204</v>
      </c>
      <c r="B206" s="29" t="s">
        <v>18</v>
      </c>
      <c r="C206" s="85">
        <v>49451577</v>
      </c>
      <c r="D206" s="197">
        <f>C206/$C$257</f>
        <v>1</v>
      </c>
      <c r="E206" s="201"/>
      <c r="G206" s="158">
        <f>$F$257*D206</f>
        <v>42862282.612000003</v>
      </c>
    </row>
    <row r="207" spans="1:7" s="27" customFormat="1" x14ac:dyDescent="0.25">
      <c r="A207" s="28">
        <v>205</v>
      </c>
      <c r="B207" s="29" t="s">
        <v>19</v>
      </c>
      <c r="C207" s="85">
        <v>95648400</v>
      </c>
      <c r="D207" s="197">
        <f>C207/$C$258</f>
        <v>0.46120450153538584</v>
      </c>
      <c r="E207" s="201"/>
      <c r="G207" s="158">
        <f>$F$258*D207</f>
        <v>96023437.692185804</v>
      </c>
    </row>
    <row r="208" spans="1:7" s="27" customFormat="1" x14ac:dyDescent="0.25">
      <c r="A208" s="28">
        <v>206</v>
      </c>
      <c r="B208" s="29" t="s">
        <v>19</v>
      </c>
      <c r="C208" s="85">
        <v>36335708</v>
      </c>
      <c r="D208" s="197">
        <f t="shared" ref="D208:D209" si="22">C208/$C$258</f>
        <v>0.17520619368515658</v>
      </c>
      <c r="E208" s="201"/>
      <c r="G208" s="158">
        <f t="shared" ref="G208:G209" si="23">$F$258*D208</f>
        <v>36478180.431031331</v>
      </c>
    </row>
    <row r="209" spans="1:7" s="27" customFormat="1" x14ac:dyDescent="0.25">
      <c r="A209" s="28">
        <v>207</v>
      </c>
      <c r="B209" s="29" t="s">
        <v>19</v>
      </c>
      <c r="C209" s="85">
        <v>75404154</v>
      </c>
      <c r="D209" s="197">
        <f t="shared" si="22"/>
        <v>0.36358930477945756</v>
      </c>
      <c r="E209" s="201"/>
      <c r="G209" s="158">
        <f t="shared" si="23"/>
        <v>75699813.936782867</v>
      </c>
    </row>
    <row r="210" spans="1:7" s="27" customFormat="1" x14ac:dyDescent="0.25">
      <c r="A210" s="28">
        <v>208</v>
      </c>
      <c r="B210" s="29" t="s">
        <v>20</v>
      </c>
      <c r="C210" s="92"/>
      <c r="D210" s="92"/>
      <c r="E210" s="202"/>
      <c r="G210" s="204"/>
    </row>
    <row r="211" spans="1:7" s="27" customFormat="1" x14ac:dyDescent="0.25">
      <c r="A211" s="28">
        <v>209</v>
      </c>
      <c r="B211" s="29" t="s">
        <v>20</v>
      </c>
      <c r="C211" s="92"/>
      <c r="D211" s="92"/>
      <c r="E211" s="202"/>
      <c r="G211" s="204"/>
    </row>
    <row r="212" spans="1:7" s="27" customFormat="1" x14ac:dyDescent="0.25">
      <c r="A212" s="28">
        <v>210</v>
      </c>
      <c r="B212" s="29" t="s">
        <v>20</v>
      </c>
      <c r="C212" s="92"/>
      <c r="D212" s="92"/>
      <c r="E212" s="202"/>
      <c r="G212" s="204"/>
    </row>
    <row r="213" spans="1:7" s="27" customFormat="1" x14ac:dyDescent="0.25">
      <c r="A213" s="28">
        <v>211</v>
      </c>
      <c r="B213" s="29" t="s">
        <v>0</v>
      </c>
      <c r="C213" s="92"/>
      <c r="D213" s="92"/>
      <c r="E213" s="202"/>
      <c r="G213" s="204"/>
    </row>
    <row r="214" spans="1:7" s="27" customFormat="1" x14ac:dyDescent="0.25">
      <c r="A214" s="28">
        <v>212</v>
      </c>
      <c r="B214" s="29" t="s">
        <v>0</v>
      </c>
      <c r="C214" s="92"/>
      <c r="D214" s="92"/>
      <c r="E214" s="202"/>
      <c r="G214" s="204"/>
    </row>
    <row r="215" spans="1:7" s="27" customFormat="1" x14ac:dyDescent="0.25">
      <c r="A215" s="28">
        <v>213</v>
      </c>
      <c r="B215" s="29" t="s">
        <v>0</v>
      </c>
      <c r="C215" s="92"/>
      <c r="D215" s="92"/>
      <c r="E215" s="202"/>
      <c r="G215" s="204"/>
    </row>
    <row r="216" spans="1:7" s="27" customFormat="1" x14ac:dyDescent="0.25">
      <c r="A216" s="28">
        <v>214</v>
      </c>
      <c r="B216" s="29" t="s">
        <v>0</v>
      </c>
      <c r="C216" s="92"/>
      <c r="D216" s="92"/>
      <c r="E216" s="202"/>
      <c r="G216" s="204"/>
    </row>
    <row r="217" spans="1:7" s="27" customFormat="1" x14ac:dyDescent="0.25">
      <c r="A217" s="28">
        <v>215</v>
      </c>
      <c r="B217" s="29" t="s">
        <v>0</v>
      </c>
      <c r="C217" s="92"/>
      <c r="D217" s="92"/>
      <c r="E217" s="202"/>
      <c r="G217" s="204"/>
    </row>
    <row r="218" spans="1:7" s="27" customFormat="1" x14ac:dyDescent="0.25">
      <c r="A218" s="28">
        <v>216</v>
      </c>
      <c r="B218" s="29" t="s">
        <v>0</v>
      </c>
      <c r="C218" s="92"/>
      <c r="D218" s="92"/>
      <c r="E218" s="202"/>
      <c r="G218" s="204"/>
    </row>
    <row r="219" spans="1:7" s="27" customFormat="1" x14ac:dyDescent="0.25">
      <c r="A219" s="28">
        <v>217</v>
      </c>
      <c r="B219" s="29" t="s">
        <v>0</v>
      </c>
      <c r="C219" s="92"/>
      <c r="D219" s="92"/>
      <c r="E219" s="202"/>
      <c r="G219" s="204"/>
    </row>
    <row r="220" spans="1:7" s="27" customFormat="1" x14ac:dyDescent="0.25">
      <c r="A220" s="28">
        <v>218</v>
      </c>
      <c r="B220" s="29" t="s">
        <v>0</v>
      </c>
      <c r="C220" s="92"/>
      <c r="D220" s="92"/>
      <c r="E220" s="202"/>
      <c r="G220" s="204"/>
    </row>
    <row r="221" spans="1:7" s="27" customFormat="1" x14ac:dyDescent="0.25">
      <c r="A221" s="28">
        <v>219</v>
      </c>
      <c r="B221" s="29" t="s">
        <v>0</v>
      </c>
      <c r="C221" s="92"/>
      <c r="D221" s="92"/>
      <c r="E221" s="202"/>
      <c r="G221" s="204"/>
    </row>
    <row r="222" spans="1:7" s="27" customFormat="1" x14ac:dyDescent="0.25">
      <c r="A222" s="28">
        <v>220</v>
      </c>
      <c r="B222" s="29" t="s">
        <v>0</v>
      </c>
      <c r="C222" s="92"/>
      <c r="D222" s="92"/>
      <c r="E222" s="202"/>
      <c r="G222" s="204"/>
    </row>
    <row r="223" spans="1:7" s="27" customFormat="1" x14ac:dyDescent="0.25">
      <c r="A223" s="28">
        <v>221</v>
      </c>
      <c r="B223" s="29" t="s">
        <v>0</v>
      </c>
      <c r="C223" s="92"/>
      <c r="D223" s="92"/>
      <c r="E223" s="202"/>
      <c r="G223" s="204"/>
    </row>
    <row r="224" spans="1:7" s="27" customFormat="1" x14ac:dyDescent="0.25">
      <c r="A224" s="28">
        <v>222</v>
      </c>
      <c r="B224" s="29" t="s">
        <v>0</v>
      </c>
      <c r="C224" s="92"/>
      <c r="D224" s="92"/>
      <c r="E224" s="202"/>
      <c r="G224" s="204"/>
    </row>
    <row r="225" spans="1:7" s="27" customFormat="1" x14ac:dyDescent="0.25">
      <c r="A225" s="28">
        <v>223</v>
      </c>
      <c r="B225" s="29" t="s">
        <v>0</v>
      </c>
      <c r="C225" s="92"/>
      <c r="D225" s="92"/>
      <c r="E225" s="202"/>
      <c r="G225" s="204"/>
    </row>
    <row r="226" spans="1:7" s="27" customFormat="1" x14ac:dyDescent="0.25">
      <c r="A226" s="28">
        <v>224</v>
      </c>
      <c r="B226" s="29" t="s">
        <v>0</v>
      </c>
      <c r="C226" s="92"/>
      <c r="D226" s="92"/>
      <c r="E226" s="202"/>
      <c r="G226" s="204"/>
    </row>
    <row r="227" spans="1:7" s="27" customFormat="1" x14ac:dyDescent="0.25">
      <c r="A227" s="28">
        <v>225</v>
      </c>
      <c r="B227" s="29" t="s">
        <v>0</v>
      </c>
      <c r="C227" s="92"/>
      <c r="D227" s="92"/>
      <c r="E227" s="202"/>
      <c r="G227" s="204"/>
    </row>
    <row r="228" spans="1:7" s="27" customFormat="1" x14ac:dyDescent="0.25">
      <c r="A228" s="28">
        <v>226</v>
      </c>
      <c r="B228" s="29" t="s">
        <v>0</v>
      </c>
      <c r="C228" s="92"/>
      <c r="D228" s="92"/>
      <c r="E228" s="202"/>
      <c r="G228" s="204"/>
    </row>
    <row r="229" spans="1:7" s="27" customFormat="1" x14ac:dyDescent="0.25">
      <c r="A229" s="28">
        <v>227</v>
      </c>
      <c r="B229" s="29" t="s">
        <v>0</v>
      </c>
      <c r="C229" s="92"/>
      <c r="D229" s="92"/>
      <c r="E229" s="202"/>
      <c r="G229" s="204"/>
    </row>
    <row r="230" spans="1:7" s="27" customFormat="1" x14ac:dyDescent="0.25">
      <c r="A230" s="28">
        <v>228</v>
      </c>
      <c r="B230" s="29" t="s">
        <v>0</v>
      </c>
      <c r="C230" s="92"/>
      <c r="D230" s="92"/>
      <c r="E230" s="202"/>
      <c r="G230" s="204"/>
    </row>
    <row r="231" spans="1:7" s="27" customFormat="1" ht="15.75" thickBot="1" x14ac:dyDescent="0.3">
      <c r="A231" s="28">
        <v>229</v>
      </c>
      <c r="B231" s="32" t="s">
        <v>0</v>
      </c>
      <c r="C231" s="93"/>
      <c r="D231" s="93"/>
      <c r="E231" s="202"/>
      <c r="G231" s="205"/>
    </row>
    <row r="232" spans="1:7" x14ac:dyDescent="0.25">
      <c r="D232" s="18"/>
    </row>
    <row r="233" spans="1:7" x14ac:dyDescent="0.25">
      <c r="C233" s="16">
        <f>SUM(C3:C231)</f>
        <v>4134257584</v>
      </c>
    </row>
    <row r="234" spans="1:7" ht="15.75" thickBot="1" x14ac:dyDescent="0.3"/>
    <row r="235" spans="1:7" x14ac:dyDescent="0.25">
      <c r="A235" s="334" t="s">
        <v>6</v>
      </c>
      <c r="B235" s="334" t="s">
        <v>6</v>
      </c>
      <c r="C235" s="82" t="s">
        <v>33</v>
      </c>
    </row>
    <row r="236" spans="1:7" ht="15.75" thickBot="1" x14ac:dyDescent="0.3">
      <c r="A236" s="335"/>
      <c r="B236" s="335"/>
      <c r="C236" s="83" t="s">
        <v>29</v>
      </c>
    </row>
    <row r="237" spans="1:7" x14ac:dyDescent="0.25">
      <c r="A237" s="12" t="s">
        <v>24</v>
      </c>
      <c r="B237" s="12" t="s">
        <v>24</v>
      </c>
      <c r="C237" s="91"/>
    </row>
    <row r="238" spans="1:7" x14ac:dyDescent="0.25">
      <c r="A238" s="39" t="s">
        <v>25</v>
      </c>
      <c r="B238" s="39" t="s">
        <v>25</v>
      </c>
      <c r="C238" s="92"/>
    </row>
    <row r="239" spans="1:7" x14ac:dyDescent="0.25">
      <c r="A239" s="3" t="s">
        <v>21</v>
      </c>
      <c r="B239" s="3" t="s">
        <v>21</v>
      </c>
      <c r="C239" s="88">
        <f t="shared" ref="C239" si="24">SUM(C86:C209)</f>
        <v>4134257584</v>
      </c>
    </row>
    <row r="240" spans="1:7" x14ac:dyDescent="0.25">
      <c r="A240" s="3" t="s">
        <v>20</v>
      </c>
      <c r="B240" s="3" t="s">
        <v>20</v>
      </c>
      <c r="C240" s="92"/>
    </row>
    <row r="241" spans="1:7" ht="15.75" thickBot="1" x14ac:dyDescent="0.3">
      <c r="A241" s="4" t="s">
        <v>0</v>
      </c>
      <c r="B241" s="4" t="s">
        <v>0</v>
      </c>
      <c r="C241" s="93"/>
    </row>
    <row r="242" spans="1:7" ht="15.75" thickBot="1" x14ac:dyDescent="0.3"/>
    <row r="243" spans="1:7" ht="15.75" thickBot="1" x14ac:dyDescent="0.3">
      <c r="A243" s="2" t="s">
        <v>4</v>
      </c>
      <c r="B243" s="2" t="s">
        <v>4</v>
      </c>
      <c r="C243" s="90">
        <f t="shared" ref="C243" si="25">SUM(C237:C241)</f>
        <v>4134257584</v>
      </c>
    </row>
    <row r="244" spans="1:7" x14ac:dyDescent="0.25">
      <c r="E244" s="198"/>
    </row>
    <row r="245" spans="1:7" x14ac:dyDescent="0.25">
      <c r="E245" s="199" t="s">
        <v>73</v>
      </c>
      <c r="F245" s="177"/>
    </row>
    <row r="246" spans="1:7" x14ac:dyDescent="0.25">
      <c r="B246" s="29" t="s">
        <v>7</v>
      </c>
      <c r="C246" s="16">
        <f>SUM(C86:C96)</f>
        <v>315205964</v>
      </c>
      <c r="D246" s="72">
        <f>SUM(D86:D96)</f>
        <v>1</v>
      </c>
      <c r="E246" s="200">
        <v>301.13277547000001</v>
      </c>
      <c r="F246" s="16">
        <f>E246*1000000</f>
        <v>301132775.47000003</v>
      </c>
      <c r="G246" s="16">
        <f>SUM(G86:G96)</f>
        <v>301132775.47000003</v>
      </c>
    </row>
    <row r="247" spans="1:7" x14ac:dyDescent="0.25">
      <c r="B247" s="29" t="s">
        <v>8</v>
      </c>
      <c r="C247" s="16">
        <f>SUM(C97:C109)</f>
        <v>405297705</v>
      </c>
      <c r="D247" s="72">
        <f>SUM(D97:D109)</f>
        <v>0.99999999999999989</v>
      </c>
      <c r="E247" s="200">
        <v>411.51779663000002</v>
      </c>
      <c r="F247" s="16">
        <f t="shared" ref="F247:F258" si="26">E247*1000000</f>
        <v>411517796.63</v>
      </c>
      <c r="G247" s="16">
        <f>SUM(G97:G109)</f>
        <v>411517796.63</v>
      </c>
    </row>
    <row r="248" spans="1:7" x14ac:dyDescent="0.25">
      <c r="B248" s="29" t="s">
        <v>9</v>
      </c>
      <c r="C248" s="16">
        <f>SUM(C110:C118)</f>
        <v>275207677</v>
      </c>
      <c r="D248" s="72">
        <f>SUM(D110:D118)</f>
        <v>1.0000000000000002</v>
      </c>
      <c r="E248" s="200">
        <v>243.91617095999999</v>
      </c>
      <c r="F248" s="16">
        <f t="shared" si="26"/>
        <v>243916170.95999998</v>
      </c>
      <c r="G248" s="16">
        <f>SUM(G110:G118)</f>
        <v>243916170.95999998</v>
      </c>
    </row>
    <row r="249" spans="1:7" x14ac:dyDescent="0.25">
      <c r="B249" s="29" t="s">
        <v>10</v>
      </c>
      <c r="C249" s="16">
        <f>SUM(C119:C133)</f>
        <v>238515556</v>
      </c>
      <c r="D249" s="72">
        <f>SUM(D119:D133)</f>
        <v>1</v>
      </c>
      <c r="E249" s="200">
        <v>208.38550430999999</v>
      </c>
      <c r="F249" s="16">
        <f t="shared" si="26"/>
        <v>208385504.31</v>
      </c>
      <c r="G249" s="16">
        <f>SUM(G119:G133)</f>
        <v>208385504.31</v>
      </c>
    </row>
    <row r="250" spans="1:7" x14ac:dyDescent="0.25">
      <c r="B250" s="29" t="s">
        <v>11</v>
      </c>
      <c r="C250" s="16">
        <f>SUM(C134:C138)</f>
        <v>387294547</v>
      </c>
      <c r="D250" s="72">
        <f>SUM(D134:D138)</f>
        <v>1.0000000000000002</v>
      </c>
      <c r="E250" s="200">
        <v>407.03802217000003</v>
      </c>
      <c r="F250" s="16">
        <f t="shared" si="26"/>
        <v>407038022.17000002</v>
      </c>
      <c r="G250" s="16">
        <f>SUM(G134:G138)</f>
        <v>407038022.17000002</v>
      </c>
    </row>
    <row r="251" spans="1:7" x14ac:dyDescent="0.25">
      <c r="B251" s="29" t="s">
        <v>12</v>
      </c>
      <c r="C251" s="16">
        <f>SUM(C139:C149)</f>
        <v>462779038</v>
      </c>
      <c r="D251" s="72">
        <f>SUM(D139:D149)</f>
        <v>0.99999999999999989</v>
      </c>
      <c r="E251" s="200">
        <v>457.47446793</v>
      </c>
      <c r="F251" s="16">
        <f t="shared" si="26"/>
        <v>457474467.93000001</v>
      </c>
      <c r="G251" s="16">
        <f>SUM(G139:G149)</f>
        <v>457474467.93000001</v>
      </c>
    </row>
    <row r="252" spans="1:7" x14ac:dyDescent="0.25">
      <c r="B252" s="29" t="s">
        <v>13</v>
      </c>
      <c r="C252" s="16">
        <f>SUM(C150:C168)</f>
        <v>368624238</v>
      </c>
      <c r="D252" s="72">
        <f>SUM(D150:D168)</f>
        <v>1</v>
      </c>
      <c r="E252" s="200">
        <v>343.35871845999998</v>
      </c>
      <c r="F252" s="16">
        <f t="shared" si="26"/>
        <v>343358718.45999998</v>
      </c>
      <c r="G252" s="16">
        <f>SUM(G150:G168)</f>
        <v>343358718.4600001</v>
      </c>
    </row>
    <row r="253" spans="1:7" x14ac:dyDescent="0.25">
      <c r="B253" s="29" t="s">
        <v>14</v>
      </c>
      <c r="C253" s="16">
        <f>SUM(C169:C173)</f>
        <v>485858118</v>
      </c>
      <c r="D253" s="72">
        <f>SUM(D169:D173)</f>
        <v>1</v>
      </c>
      <c r="E253" s="200">
        <v>453.43632692</v>
      </c>
      <c r="F253" s="16">
        <f t="shared" si="26"/>
        <v>453436326.92000002</v>
      </c>
      <c r="G253" s="16">
        <f>SUM(G169:G173)</f>
        <v>453436326.92000008</v>
      </c>
    </row>
    <row r="254" spans="1:7" x14ac:dyDescent="0.25">
      <c r="B254" s="29" t="s">
        <v>15</v>
      </c>
      <c r="C254" s="16">
        <f>SUM(C174:C181)</f>
        <v>351257224</v>
      </c>
      <c r="D254" s="72">
        <f>SUM(D174:D181)</f>
        <v>1</v>
      </c>
      <c r="E254" s="200">
        <v>305.95543651999998</v>
      </c>
      <c r="F254" s="16">
        <f t="shared" si="26"/>
        <v>305955436.51999998</v>
      </c>
      <c r="G254" s="16">
        <f>SUM(G174:G181)</f>
        <v>305955436.51999992</v>
      </c>
    </row>
    <row r="255" spans="1:7" x14ac:dyDescent="0.25">
      <c r="B255" s="29" t="s">
        <v>16</v>
      </c>
      <c r="C255" s="16">
        <f>SUM(C182:C194)</f>
        <v>262085462</v>
      </c>
      <c r="D255" s="72">
        <f>SUM(D182:D194)</f>
        <v>1</v>
      </c>
      <c r="E255" s="200">
        <v>248.23958361000001</v>
      </c>
      <c r="F255" s="16">
        <f t="shared" si="26"/>
        <v>248239583.61000001</v>
      </c>
      <c r="G255" s="16">
        <f>SUM(G182:G194)</f>
        <v>248239583.61000001</v>
      </c>
    </row>
    <row r="256" spans="1:7" x14ac:dyDescent="0.25">
      <c r="B256" s="29" t="s">
        <v>17</v>
      </c>
      <c r="C256" s="16">
        <f>SUM(C195:C205)</f>
        <v>325292216</v>
      </c>
      <c r="D256" s="72">
        <f>SUM(D195:D205)</f>
        <v>0.99999999999999989</v>
      </c>
      <c r="E256" s="200">
        <v>348.11057474</v>
      </c>
      <c r="F256" s="16">
        <f t="shared" si="26"/>
        <v>348110574.74000001</v>
      </c>
      <c r="G256" s="16">
        <f>SUM(G195:G205)</f>
        <v>348110574.74000001</v>
      </c>
    </row>
    <row r="257" spans="2:7" x14ac:dyDescent="0.25">
      <c r="B257" s="29" t="s">
        <v>18</v>
      </c>
      <c r="C257" s="16">
        <f>SUM(C206)</f>
        <v>49451577</v>
      </c>
      <c r="D257" s="72">
        <f>SUM(D206)</f>
        <v>1</v>
      </c>
      <c r="E257" s="200">
        <v>42.862282612000001</v>
      </c>
      <c r="F257" s="16">
        <f t="shared" si="26"/>
        <v>42862282.612000003</v>
      </c>
      <c r="G257" s="16">
        <f>SUM(G206)</f>
        <v>42862282.612000003</v>
      </c>
    </row>
    <row r="258" spans="2:7" x14ac:dyDescent="0.25">
      <c r="B258" s="29" t="s">
        <v>19</v>
      </c>
      <c r="C258" s="16">
        <f>SUM(C207:C209)</f>
        <v>207388262</v>
      </c>
      <c r="D258" s="72">
        <f>SUM(D207:D209)</f>
        <v>1</v>
      </c>
      <c r="E258" s="200">
        <v>208.20143206</v>
      </c>
      <c r="F258" s="16">
        <f t="shared" si="26"/>
        <v>208201432.06</v>
      </c>
      <c r="G258" s="16">
        <f>SUM(G207:G209)</f>
        <v>208201432.06</v>
      </c>
    </row>
    <row r="259" spans="2:7" x14ac:dyDescent="0.25">
      <c r="C259" s="16">
        <f>SUM(C246:C258)</f>
        <v>4134257584</v>
      </c>
      <c r="E259" s="16">
        <f>SUM(E246:E258)</f>
        <v>3979.6290923920001</v>
      </c>
      <c r="F259" s="16">
        <f>SUM(F246:F258)</f>
        <v>3979629092.3920002</v>
      </c>
      <c r="G259" s="16">
        <f>SUM(G246:G258)</f>
        <v>3979629092.3920002</v>
      </c>
    </row>
  </sheetData>
  <mergeCells count="4">
    <mergeCell ref="A1:A2"/>
    <mergeCell ref="B1:B2"/>
    <mergeCell ref="A235:A236"/>
    <mergeCell ref="B235:B236"/>
  </mergeCells>
  <pageMargins left="0.7" right="0.7" top="0.75" bottom="0.75" header="0.3" footer="0.3"/>
  <pageSetup paperSize="9" orientation="portrait" horizontalDpi="90" verticalDpi="90" r:id="rId1"/>
  <ignoredErrors>
    <ignoredError sqref="C24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943B7-F375-46E9-A624-B919EEAD93F4}">
  <dimension ref="A1:F243"/>
  <sheetViews>
    <sheetView workbookViewId="0">
      <pane xSplit="1" topLeftCell="B1" activePane="topRight" state="frozen"/>
      <selection pane="topRight" activeCell="E100" sqref="E100"/>
    </sheetView>
  </sheetViews>
  <sheetFormatPr defaultColWidth="8.7109375" defaultRowHeight="15" x14ac:dyDescent="0.25"/>
  <cols>
    <col min="1" max="2" width="25.5703125" style="1" customWidth="1"/>
    <col min="3" max="3" width="15.5703125" style="18" customWidth="1"/>
    <col min="4" max="4" width="13.140625" style="1" bestFit="1" customWidth="1"/>
    <col min="5" max="16384" width="8.7109375" style="1"/>
  </cols>
  <sheetData>
    <row r="1" spans="1:3" x14ac:dyDescent="0.25">
      <c r="A1" s="334" t="s">
        <v>5</v>
      </c>
      <c r="B1" s="336" t="s">
        <v>6</v>
      </c>
      <c r="C1" s="82" t="s">
        <v>38</v>
      </c>
    </row>
    <row r="2" spans="1:3" ht="15.75" thickBot="1" x14ac:dyDescent="0.3">
      <c r="A2" s="335"/>
      <c r="B2" s="337"/>
      <c r="C2" s="94" t="s">
        <v>39</v>
      </c>
    </row>
    <row r="3" spans="1:3" s="27" customFormat="1" x14ac:dyDescent="0.25">
      <c r="A3" s="25">
        <v>1</v>
      </c>
      <c r="B3" s="26" t="s">
        <v>22</v>
      </c>
      <c r="C3" s="84">
        <v>27841745</v>
      </c>
    </row>
    <row r="4" spans="1:3" s="27" customFormat="1" x14ac:dyDescent="0.25">
      <c r="A4" s="28">
        <v>2</v>
      </c>
      <c r="B4" s="29" t="s">
        <v>23</v>
      </c>
      <c r="C4" s="85">
        <v>0</v>
      </c>
    </row>
    <row r="5" spans="1:3" s="27" customFormat="1" x14ac:dyDescent="0.25">
      <c r="A5" s="28">
        <v>3</v>
      </c>
      <c r="B5" s="29" t="s">
        <v>22</v>
      </c>
      <c r="C5" s="85">
        <v>0</v>
      </c>
    </row>
    <row r="6" spans="1:3" s="27" customFormat="1" x14ac:dyDescent="0.25">
      <c r="A6" s="28">
        <v>4</v>
      </c>
      <c r="B6" s="29" t="s">
        <v>22</v>
      </c>
      <c r="C6" s="85">
        <v>0</v>
      </c>
    </row>
    <row r="7" spans="1:3" s="27" customFormat="1" x14ac:dyDescent="0.25">
      <c r="A7" s="28">
        <v>5</v>
      </c>
      <c r="B7" s="29" t="s">
        <v>23</v>
      </c>
      <c r="C7" s="85">
        <v>1000000</v>
      </c>
    </row>
    <row r="8" spans="1:3" s="27" customFormat="1" x14ac:dyDescent="0.25">
      <c r="A8" s="28">
        <v>6</v>
      </c>
      <c r="B8" s="29" t="s">
        <v>23</v>
      </c>
      <c r="C8" s="85">
        <v>1979091</v>
      </c>
    </row>
    <row r="9" spans="1:3" s="27" customFormat="1" x14ac:dyDescent="0.25">
      <c r="A9" s="28">
        <v>7</v>
      </c>
      <c r="B9" s="29" t="s">
        <v>23</v>
      </c>
      <c r="C9" s="85">
        <v>0</v>
      </c>
    </row>
    <row r="10" spans="1:3" s="27" customFormat="1" x14ac:dyDescent="0.25">
      <c r="A10" s="28">
        <v>8</v>
      </c>
      <c r="B10" s="29" t="s">
        <v>23</v>
      </c>
      <c r="C10" s="85">
        <v>26790000</v>
      </c>
    </row>
    <row r="11" spans="1:3" s="27" customFormat="1" x14ac:dyDescent="0.25">
      <c r="A11" s="28">
        <v>9</v>
      </c>
      <c r="B11" s="29" t="s">
        <v>22</v>
      </c>
      <c r="C11" s="85">
        <v>1600000</v>
      </c>
    </row>
    <row r="12" spans="1:3" s="27" customFormat="1" x14ac:dyDescent="0.25">
      <c r="A12" s="28">
        <v>10</v>
      </c>
      <c r="B12" s="29" t="s">
        <v>22</v>
      </c>
      <c r="C12" s="85">
        <v>0</v>
      </c>
    </row>
    <row r="13" spans="1:3" s="27" customFormat="1" x14ac:dyDescent="0.25">
      <c r="A13" s="28">
        <v>11</v>
      </c>
      <c r="B13" s="29" t="s">
        <v>22</v>
      </c>
      <c r="C13" s="85">
        <v>0</v>
      </c>
    </row>
    <row r="14" spans="1:3" s="27" customFormat="1" x14ac:dyDescent="0.25">
      <c r="A14" s="28">
        <v>12</v>
      </c>
      <c r="B14" s="29" t="s">
        <v>22</v>
      </c>
      <c r="C14" s="85">
        <v>0</v>
      </c>
    </row>
    <row r="15" spans="1:3" s="27" customFormat="1" x14ac:dyDescent="0.25">
      <c r="A15" s="28">
        <v>13</v>
      </c>
      <c r="B15" s="29" t="s">
        <v>22</v>
      </c>
      <c r="C15" s="85">
        <v>0</v>
      </c>
    </row>
    <row r="16" spans="1:3" s="27" customFormat="1" x14ac:dyDescent="0.25">
      <c r="A16" s="28">
        <v>14</v>
      </c>
      <c r="B16" s="29" t="s">
        <v>22</v>
      </c>
      <c r="C16" s="85">
        <v>0</v>
      </c>
    </row>
    <row r="17" spans="1:3" s="27" customFormat="1" x14ac:dyDescent="0.25">
      <c r="A17" s="28">
        <v>15</v>
      </c>
      <c r="B17" s="29" t="s">
        <v>23</v>
      </c>
      <c r="C17" s="85">
        <v>85000</v>
      </c>
    </row>
    <row r="18" spans="1:3" s="27" customFormat="1" x14ac:dyDescent="0.25">
      <c r="A18" s="28">
        <v>16</v>
      </c>
      <c r="B18" s="29" t="s">
        <v>22</v>
      </c>
      <c r="C18" s="85">
        <v>0</v>
      </c>
    </row>
    <row r="19" spans="1:3" s="27" customFormat="1" x14ac:dyDescent="0.25">
      <c r="A19" s="28">
        <v>17</v>
      </c>
      <c r="B19" s="29" t="s">
        <v>22</v>
      </c>
      <c r="C19" s="85">
        <v>0</v>
      </c>
    </row>
    <row r="20" spans="1:3" s="27" customFormat="1" x14ac:dyDescent="0.25">
      <c r="A20" s="28">
        <v>18</v>
      </c>
      <c r="B20" s="29" t="s">
        <v>22</v>
      </c>
      <c r="C20" s="85">
        <v>0</v>
      </c>
    </row>
    <row r="21" spans="1:3" s="27" customFormat="1" x14ac:dyDescent="0.25">
      <c r="A21" s="28">
        <v>19</v>
      </c>
      <c r="B21" s="29" t="s">
        <v>22</v>
      </c>
      <c r="C21" s="85">
        <v>0</v>
      </c>
    </row>
    <row r="22" spans="1:3" s="27" customFormat="1" x14ac:dyDescent="0.25">
      <c r="A22" s="28">
        <v>20</v>
      </c>
      <c r="B22" s="29" t="s">
        <v>22</v>
      </c>
      <c r="C22" s="85">
        <v>0</v>
      </c>
    </row>
    <row r="23" spans="1:3" s="27" customFormat="1" x14ac:dyDescent="0.25">
      <c r="A23" s="28">
        <v>21</v>
      </c>
      <c r="B23" s="29" t="s">
        <v>22</v>
      </c>
      <c r="C23" s="85">
        <v>0</v>
      </c>
    </row>
    <row r="24" spans="1:3" s="27" customFormat="1" x14ac:dyDescent="0.25">
      <c r="A24" s="28">
        <v>22</v>
      </c>
      <c r="B24" s="29" t="s">
        <v>22</v>
      </c>
      <c r="C24" s="85">
        <v>0</v>
      </c>
    </row>
    <row r="25" spans="1:3" s="27" customFormat="1" x14ac:dyDescent="0.25">
      <c r="A25" s="28">
        <v>23</v>
      </c>
      <c r="B25" s="29" t="s">
        <v>22</v>
      </c>
      <c r="C25" s="85">
        <v>0</v>
      </c>
    </row>
    <row r="26" spans="1:3" s="27" customFormat="1" x14ac:dyDescent="0.25">
      <c r="A26" s="28">
        <v>24</v>
      </c>
      <c r="B26" s="29" t="s">
        <v>22</v>
      </c>
      <c r="C26" s="85">
        <v>0</v>
      </c>
    </row>
    <row r="27" spans="1:3" s="27" customFormat="1" x14ac:dyDescent="0.25">
      <c r="A27" s="28">
        <v>25</v>
      </c>
      <c r="B27" s="29" t="s">
        <v>23</v>
      </c>
      <c r="C27" s="85">
        <v>0</v>
      </c>
    </row>
    <row r="28" spans="1:3" s="27" customFormat="1" x14ac:dyDescent="0.25">
      <c r="A28" s="28">
        <v>26</v>
      </c>
      <c r="B28" s="29" t="s">
        <v>23</v>
      </c>
      <c r="C28" s="85">
        <v>1700000</v>
      </c>
    </row>
    <row r="29" spans="1:3" s="27" customFormat="1" ht="14.25" customHeight="1" x14ac:dyDescent="0.25">
      <c r="A29" s="28">
        <v>27</v>
      </c>
      <c r="B29" s="29" t="s">
        <v>22</v>
      </c>
      <c r="C29" s="85">
        <v>0</v>
      </c>
    </row>
    <row r="30" spans="1:3" s="27" customFormat="1" x14ac:dyDescent="0.25">
      <c r="A30" s="28">
        <v>28</v>
      </c>
      <c r="B30" s="29" t="s">
        <v>22</v>
      </c>
      <c r="C30" s="85">
        <v>0</v>
      </c>
    </row>
    <row r="31" spans="1:3" s="27" customFormat="1" x14ac:dyDescent="0.25">
      <c r="A31" s="28">
        <v>29</v>
      </c>
      <c r="B31" s="29" t="s">
        <v>23</v>
      </c>
      <c r="C31" s="85">
        <v>0</v>
      </c>
    </row>
    <row r="32" spans="1:3" s="27" customFormat="1" x14ac:dyDescent="0.25">
      <c r="A32" s="28">
        <v>30</v>
      </c>
      <c r="B32" s="29" t="s">
        <v>22</v>
      </c>
      <c r="C32" s="85">
        <v>0</v>
      </c>
    </row>
    <row r="33" spans="1:3" s="27" customFormat="1" x14ac:dyDescent="0.25">
      <c r="A33" s="28">
        <v>31</v>
      </c>
      <c r="B33" s="29" t="s">
        <v>23</v>
      </c>
      <c r="C33" s="85">
        <v>445000</v>
      </c>
    </row>
    <row r="34" spans="1:3" s="27" customFormat="1" x14ac:dyDescent="0.25">
      <c r="A34" s="28">
        <v>32</v>
      </c>
      <c r="B34" s="29" t="s">
        <v>22</v>
      </c>
      <c r="C34" s="85">
        <v>31700000</v>
      </c>
    </row>
    <row r="35" spans="1:3" s="27" customFormat="1" x14ac:dyDescent="0.25">
      <c r="A35" s="28">
        <v>33</v>
      </c>
      <c r="B35" s="29" t="s">
        <v>22</v>
      </c>
      <c r="C35" s="85">
        <v>39840000</v>
      </c>
    </row>
    <row r="36" spans="1:3" s="27" customFormat="1" x14ac:dyDescent="0.25">
      <c r="A36" s="28">
        <v>34</v>
      </c>
      <c r="B36" s="29" t="s">
        <v>22</v>
      </c>
      <c r="C36" s="85">
        <v>0</v>
      </c>
    </row>
    <row r="37" spans="1:3" s="27" customFormat="1" x14ac:dyDescent="0.25">
      <c r="A37" s="28">
        <v>35</v>
      </c>
      <c r="B37" s="29" t="s">
        <v>22</v>
      </c>
      <c r="C37" s="85">
        <v>95336184</v>
      </c>
    </row>
    <row r="38" spans="1:3" s="27" customFormat="1" x14ac:dyDescent="0.25">
      <c r="A38" s="28">
        <v>36</v>
      </c>
      <c r="B38" s="29" t="s">
        <v>22</v>
      </c>
      <c r="C38" s="85">
        <v>18000000</v>
      </c>
    </row>
    <row r="39" spans="1:3" s="27" customFormat="1" x14ac:dyDescent="0.25">
      <c r="A39" s="28">
        <v>37</v>
      </c>
      <c r="B39" s="29" t="s">
        <v>22</v>
      </c>
      <c r="C39" s="85">
        <v>2800000</v>
      </c>
    </row>
    <row r="40" spans="1:3" s="27" customFormat="1" x14ac:dyDescent="0.25">
      <c r="A40" s="28">
        <v>38</v>
      </c>
      <c r="B40" s="29" t="s">
        <v>23</v>
      </c>
      <c r="C40" s="85">
        <v>0</v>
      </c>
    </row>
    <row r="41" spans="1:3" s="27" customFormat="1" x14ac:dyDescent="0.25">
      <c r="A41" s="28">
        <v>39</v>
      </c>
      <c r="B41" s="29" t="s">
        <v>22</v>
      </c>
      <c r="C41" s="85">
        <v>8000000</v>
      </c>
    </row>
    <row r="42" spans="1:3" s="27" customFormat="1" x14ac:dyDescent="0.25">
      <c r="A42" s="28">
        <v>40</v>
      </c>
      <c r="B42" s="29" t="s">
        <v>23</v>
      </c>
      <c r="C42" s="85">
        <v>0</v>
      </c>
    </row>
    <row r="43" spans="1:3" s="27" customFormat="1" x14ac:dyDescent="0.25">
      <c r="A43" s="28">
        <v>41</v>
      </c>
      <c r="B43" s="29" t="s">
        <v>22</v>
      </c>
      <c r="C43" s="85">
        <v>0</v>
      </c>
    </row>
    <row r="44" spans="1:3" s="27" customFormat="1" x14ac:dyDescent="0.25">
      <c r="A44" s="28">
        <v>42</v>
      </c>
      <c r="B44" s="29" t="s">
        <v>22</v>
      </c>
      <c r="C44" s="85">
        <v>3500000</v>
      </c>
    </row>
    <row r="45" spans="1:3" s="27" customFormat="1" x14ac:dyDescent="0.25">
      <c r="A45" s="28">
        <v>43</v>
      </c>
      <c r="B45" s="29" t="s">
        <v>22</v>
      </c>
      <c r="C45" s="85">
        <v>38660000</v>
      </c>
    </row>
    <row r="46" spans="1:3" s="27" customFormat="1" x14ac:dyDescent="0.25">
      <c r="A46" s="28">
        <v>44</v>
      </c>
      <c r="B46" s="29" t="s">
        <v>22</v>
      </c>
      <c r="C46" s="85">
        <v>0</v>
      </c>
    </row>
    <row r="47" spans="1:3" s="27" customFormat="1" x14ac:dyDescent="0.25">
      <c r="A47" s="28">
        <v>45</v>
      </c>
      <c r="B47" s="29" t="s">
        <v>23</v>
      </c>
      <c r="C47" s="85">
        <v>9055895</v>
      </c>
    </row>
    <row r="48" spans="1:3" s="27" customFormat="1" x14ac:dyDescent="0.25">
      <c r="A48" s="28">
        <v>46</v>
      </c>
      <c r="B48" s="29" t="s">
        <v>23</v>
      </c>
      <c r="C48" s="85">
        <v>3433103</v>
      </c>
    </row>
    <row r="49" spans="1:4" s="27" customFormat="1" x14ac:dyDescent="0.25">
      <c r="A49" s="28">
        <v>47</v>
      </c>
      <c r="B49" s="29" t="s">
        <v>22</v>
      </c>
      <c r="C49" s="85">
        <v>18316938</v>
      </c>
    </row>
    <row r="50" spans="1:4" s="27" customFormat="1" x14ac:dyDescent="0.25">
      <c r="A50" s="28">
        <v>48</v>
      </c>
      <c r="B50" s="29" t="s">
        <v>23</v>
      </c>
      <c r="C50" s="85">
        <v>0</v>
      </c>
    </row>
    <row r="51" spans="1:4" s="27" customFormat="1" x14ac:dyDescent="0.25">
      <c r="A51" s="28">
        <v>49</v>
      </c>
      <c r="B51" s="29" t="s">
        <v>22</v>
      </c>
      <c r="C51" s="85">
        <v>12349999</v>
      </c>
    </row>
    <row r="52" spans="1:4" s="27" customFormat="1" x14ac:dyDescent="0.25">
      <c r="A52" s="28">
        <v>50</v>
      </c>
      <c r="B52" s="29" t="s">
        <v>23</v>
      </c>
      <c r="C52" s="85">
        <v>11732444</v>
      </c>
    </row>
    <row r="53" spans="1:4" s="27" customFormat="1" x14ac:dyDescent="0.25">
      <c r="A53" s="28">
        <v>51</v>
      </c>
      <c r="B53" s="29" t="s">
        <v>23</v>
      </c>
      <c r="C53" s="85">
        <v>0</v>
      </c>
    </row>
    <row r="54" spans="1:4" s="27" customFormat="1" x14ac:dyDescent="0.25">
      <c r="A54" s="28">
        <v>52</v>
      </c>
      <c r="B54" s="29" t="s">
        <v>22</v>
      </c>
      <c r="C54" s="85">
        <v>0</v>
      </c>
    </row>
    <row r="55" spans="1:4" s="27" customFormat="1" x14ac:dyDescent="0.25">
      <c r="A55" s="28">
        <v>53</v>
      </c>
      <c r="B55" s="29" t="s">
        <v>22</v>
      </c>
      <c r="C55" s="85">
        <v>43799041</v>
      </c>
    </row>
    <row r="56" spans="1:4" s="27" customFormat="1" x14ac:dyDescent="0.25">
      <c r="A56" s="28">
        <v>54</v>
      </c>
      <c r="B56" s="29" t="s">
        <v>23</v>
      </c>
      <c r="C56" s="85">
        <v>0</v>
      </c>
    </row>
    <row r="57" spans="1:4" s="27" customFormat="1" x14ac:dyDescent="0.25">
      <c r="A57" s="28">
        <v>55</v>
      </c>
      <c r="B57" s="29" t="s">
        <v>22</v>
      </c>
      <c r="C57" s="85">
        <v>0</v>
      </c>
    </row>
    <row r="58" spans="1:4" s="27" customFormat="1" x14ac:dyDescent="0.25">
      <c r="A58" s="28">
        <v>56</v>
      </c>
      <c r="B58" s="29" t="s">
        <v>22</v>
      </c>
      <c r="C58" s="85">
        <v>52700000</v>
      </c>
    </row>
    <row r="59" spans="1:4" s="27" customFormat="1" x14ac:dyDescent="0.25">
      <c r="A59" s="28">
        <v>57</v>
      </c>
      <c r="B59" s="29" t="s">
        <v>22</v>
      </c>
      <c r="C59" s="85">
        <v>0</v>
      </c>
    </row>
    <row r="60" spans="1:4" s="27" customFormat="1" x14ac:dyDescent="0.25">
      <c r="A60" s="28">
        <v>58</v>
      </c>
      <c r="B60" s="29" t="s">
        <v>22</v>
      </c>
      <c r="C60" s="85">
        <v>82000000</v>
      </c>
    </row>
    <row r="61" spans="1:4" s="27" customFormat="1" x14ac:dyDescent="0.25">
      <c r="A61" s="28">
        <v>59</v>
      </c>
      <c r="B61" s="29" t="s">
        <v>22</v>
      </c>
      <c r="C61" s="85">
        <v>42637000</v>
      </c>
      <c r="D61" s="166"/>
    </row>
    <row r="62" spans="1:4" s="27" customFormat="1" x14ac:dyDescent="0.25">
      <c r="A62" s="28">
        <v>60</v>
      </c>
      <c r="B62" s="29" t="s">
        <v>23</v>
      </c>
      <c r="C62" s="85">
        <v>4103000</v>
      </c>
    </row>
    <row r="63" spans="1:4" s="27" customFormat="1" x14ac:dyDescent="0.25">
      <c r="A63" s="28">
        <v>61</v>
      </c>
      <c r="B63" s="29" t="s">
        <v>23</v>
      </c>
      <c r="C63" s="85">
        <v>11488400</v>
      </c>
    </row>
    <row r="64" spans="1:4" s="27" customFormat="1" x14ac:dyDescent="0.25">
      <c r="A64" s="28">
        <v>62</v>
      </c>
      <c r="B64" s="29" t="s">
        <v>23</v>
      </c>
      <c r="C64" s="85">
        <v>0</v>
      </c>
    </row>
    <row r="65" spans="1:3" s="27" customFormat="1" x14ac:dyDescent="0.25">
      <c r="A65" s="28">
        <v>63</v>
      </c>
      <c r="B65" s="29" t="s">
        <v>22</v>
      </c>
      <c r="C65" s="85">
        <v>18316938</v>
      </c>
    </row>
    <row r="66" spans="1:3" s="27" customFormat="1" x14ac:dyDescent="0.25">
      <c r="A66" s="28">
        <v>64</v>
      </c>
      <c r="B66" s="29" t="s">
        <v>22</v>
      </c>
      <c r="C66" s="85">
        <v>0</v>
      </c>
    </row>
    <row r="67" spans="1:3" s="27" customFormat="1" x14ac:dyDescent="0.25">
      <c r="A67" s="28">
        <v>65</v>
      </c>
      <c r="B67" s="29" t="s">
        <v>22</v>
      </c>
      <c r="C67" s="85">
        <v>26750000</v>
      </c>
    </row>
    <row r="68" spans="1:3" s="27" customFormat="1" x14ac:dyDescent="0.25">
      <c r="A68" s="28">
        <v>66</v>
      </c>
      <c r="B68" s="29" t="s">
        <v>22</v>
      </c>
      <c r="C68" s="85">
        <v>0</v>
      </c>
    </row>
    <row r="69" spans="1:3" s="27" customFormat="1" x14ac:dyDescent="0.25">
      <c r="A69" s="28">
        <v>67</v>
      </c>
      <c r="B69" s="29" t="s">
        <v>23</v>
      </c>
      <c r="C69" s="85">
        <v>8300000</v>
      </c>
    </row>
    <row r="70" spans="1:3" s="27" customFormat="1" x14ac:dyDescent="0.25">
      <c r="A70" s="28">
        <v>68</v>
      </c>
      <c r="B70" s="29" t="s">
        <v>22</v>
      </c>
      <c r="C70" s="85">
        <v>0</v>
      </c>
    </row>
    <row r="71" spans="1:3" s="27" customFormat="1" x14ac:dyDescent="0.25">
      <c r="A71" s="28">
        <v>69</v>
      </c>
      <c r="B71" s="29" t="s">
        <v>22</v>
      </c>
      <c r="C71" s="85">
        <v>0</v>
      </c>
    </row>
    <row r="72" spans="1:3" s="27" customFormat="1" x14ac:dyDescent="0.25">
      <c r="A72" s="28">
        <v>70</v>
      </c>
      <c r="B72" s="29" t="s">
        <v>22</v>
      </c>
      <c r="C72" s="85">
        <v>0</v>
      </c>
    </row>
    <row r="73" spans="1:3" s="27" customFormat="1" x14ac:dyDescent="0.25">
      <c r="A73" s="28">
        <v>71</v>
      </c>
      <c r="B73" s="29" t="s">
        <v>22</v>
      </c>
      <c r="C73" s="85">
        <v>0</v>
      </c>
    </row>
    <row r="74" spans="1:3" s="27" customFormat="1" x14ac:dyDescent="0.25">
      <c r="A74" s="28">
        <v>72</v>
      </c>
      <c r="B74" s="29" t="s">
        <v>22</v>
      </c>
      <c r="C74" s="85">
        <v>0</v>
      </c>
    </row>
    <row r="75" spans="1:3" s="27" customFormat="1" x14ac:dyDescent="0.25">
      <c r="A75" s="28">
        <v>73</v>
      </c>
      <c r="B75" s="29" t="s">
        <v>22</v>
      </c>
      <c r="C75" s="85">
        <v>0</v>
      </c>
    </row>
    <row r="76" spans="1:3" s="27" customFormat="1" x14ac:dyDescent="0.25">
      <c r="A76" s="28">
        <v>74</v>
      </c>
      <c r="B76" s="29" t="s">
        <v>23</v>
      </c>
      <c r="C76" s="85">
        <v>92000</v>
      </c>
    </row>
    <row r="77" spans="1:3" s="27" customFormat="1" x14ac:dyDescent="0.25">
      <c r="A77" s="28">
        <v>75</v>
      </c>
      <c r="B77" s="29" t="s">
        <v>23</v>
      </c>
      <c r="C77" s="85">
        <v>0</v>
      </c>
    </row>
    <row r="78" spans="1:3" s="27" customFormat="1" x14ac:dyDescent="0.25">
      <c r="A78" s="28">
        <v>76</v>
      </c>
      <c r="B78" s="29" t="s">
        <v>23</v>
      </c>
      <c r="C78" s="85">
        <v>1173840</v>
      </c>
    </row>
    <row r="79" spans="1:3" s="27" customFormat="1" x14ac:dyDescent="0.25">
      <c r="A79" s="28">
        <v>77</v>
      </c>
      <c r="B79" s="29" t="s">
        <v>23</v>
      </c>
      <c r="C79" s="85">
        <v>4200000</v>
      </c>
    </row>
    <row r="80" spans="1:3" s="27" customFormat="1" x14ac:dyDescent="0.25">
      <c r="A80" s="28">
        <v>78</v>
      </c>
      <c r="B80" s="29" t="s">
        <v>23</v>
      </c>
      <c r="C80" s="85">
        <v>0</v>
      </c>
    </row>
    <row r="81" spans="1:3" s="27" customFormat="1" x14ac:dyDescent="0.25">
      <c r="A81" s="28">
        <v>79</v>
      </c>
      <c r="B81" s="29" t="s">
        <v>22</v>
      </c>
      <c r="C81" s="85">
        <v>0</v>
      </c>
    </row>
    <row r="82" spans="1:3" s="27" customFormat="1" x14ac:dyDescent="0.25">
      <c r="A82" s="28">
        <v>80</v>
      </c>
      <c r="B82" s="29" t="s">
        <v>22</v>
      </c>
      <c r="C82" s="85">
        <v>1458334</v>
      </c>
    </row>
    <row r="83" spans="1:3" s="27" customFormat="1" x14ac:dyDescent="0.25">
      <c r="A83" s="28">
        <v>81</v>
      </c>
      <c r="B83" s="29" t="s">
        <v>22</v>
      </c>
      <c r="C83" s="85">
        <v>0</v>
      </c>
    </row>
    <row r="84" spans="1:3" s="27" customFormat="1" x14ac:dyDescent="0.25">
      <c r="A84" s="28">
        <v>82</v>
      </c>
      <c r="B84" s="29" t="s">
        <v>22</v>
      </c>
      <c r="C84" s="85">
        <v>0</v>
      </c>
    </row>
    <row r="85" spans="1:3" s="27" customFormat="1" x14ac:dyDescent="0.25">
      <c r="A85" s="28">
        <v>83</v>
      </c>
      <c r="B85" s="29" t="s">
        <v>22</v>
      </c>
      <c r="C85" s="85">
        <v>0</v>
      </c>
    </row>
    <row r="86" spans="1:3" s="27" customFormat="1" x14ac:dyDescent="0.25">
      <c r="A86" s="28">
        <v>84</v>
      </c>
      <c r="B86" s="29" t="s">
        <v>7</v>
      </c>
      <c r="C86" s="85">
        <v>2731960</v>
      </c>
    </row>
    <row r="87" spans="1:3" s="27" customFormat="1" x14ac:dyDescent="0.25">
      <c r="A87" s="28">
        <v>85</v>
      </c>
      <c r="B87" s="29" t="s">
        <v>7</v>
      </c>
      <c r="C87" s="85">
        <v>2077837</v>
      </c>
    </row>
    <row r="88" spans="1:3" s="27" customFormat="1" x14ac:dyDescent="0.25">
      <c r="A88" s="28">
        <v>86</v>
      </c>
      <c r="B88" s="29" t="s">
        <v>7</v>
      </c>
      <c r="C88" s="85">
        <v>0</v>
      </c>
    </row>
    <row r="89" spans="1:3" s="27" customFormat="1" x14ac:dyDescent="0.25">
      <c r="A89" s="28">
        <v>87</v>
      </c>
      <c r="B89" s="29" t="s">
        <v>7</v>
      </c>
      <c r="C89" s="85">
        <v>20622606</v>
      </c>
    </row>
    <row r="90" spans="1:3" s="27" customFormat="1" x14ac:dyDescent="0.25">
      <c r="A90" s="28">
        <v>88</v>
      </c>
      <c r="B90" s="29" t="s">
        <v>7</v>
      </c>
      <c r="C90" s="85">
        <v>50470504</v>
      </c>
    </row>
    <row r="91" spans="1:3" s="27" customFormat="1" x14ac:dyDescent="0.25">
      <c r="A91" s="28">
        <v>89</v>
      </c>
      <c r="B91" s="29" t="s">
        <v>7</v>
      </c>
      <c r="C91" s="85">
        <v>22138144</v>
      </c>
    </row>
    <row r="92" spans="1:3" s="27" customFormat="1" x14ac:dyDescent="0.25">
      <c r="A92" s="28">
        <v>90</v>
      </c>
      <c r="B92" s="29" t="s">
        <v>7</v>
      </c>
      <c r="C92" s="85">
        <v>16281005</v>
      </c>
    </row>
    <row r="93" spans="1:3" s="27" customFormat="1" x14ac:dyDescent="0.25">
      <c r="A93" s="28">
        <v>91</v>
      </c>
      <c r="B93" s="29" t="s">
        <v>7</v>
      </c>
      <c r="C93" s="85">
        <v>2367780</v>
      </c>
    </row>
    <row r="94" spans="1:3" s="27" customFormat="1" x14ac:dyDescent="0.25">
      <c r="A94" s="28">
        <v>92</v>
      </c>
      <c r="B94" s="29" t="s">
        <v>7</v>
      </c>
      <c r="C94" s="85">
        <v>10086940</v>
      </c>
    </row>
    <row r="95" spans="1:3" s="27" customFormat="1" x14ac:dyDescent="0.25">
      <c r="A95" s="28">
        <v>93</v>
      </c>
      <c r="B95" s="29" t="s">
        <v>7</v>
      </c>
      <c r="C95" s="85">
        <v>104462230</v>
      </c>
    </row>
    <row r="96" spans="1:3" s="27" customFormat="1" x14ac:dyDescent="0.25">
      <c r="A96" s="28">
        <v>94</v>
      </c>
      <c r="B96" s="29" t="s">
        <v>7</v>
      </c>
      <c r="C96" s="85">
        <v>72938900</v>
      </c>
    </row>
    <row r="97" spans="1:3" s="27" customFormat="1" x14ac:dyDescent="0.25">
      <c r="A97" s="28">
        <v>95</v>
      </c>
      <c r="B97" s="29" t="s">
        <v>8</v>
      </c>
      <c r="C97" s="85">
        <v>59229584</v>
      </c>
    </row>
    <row r="98" spans="1:3" s="27" customFormat="1" x14ac:dyDescent="0.25">
      <c r="A98" s="28">
        <v>96</v>
      </c>
      <c r="B98" s="29" t="s">
        <v>8</v>
      </c>
      <c r="C98" s="85">
        <v>9867513</v>
      </c>
    </row>
    <row r="99" spans="1:3" s="27" customFormat="1" x14ac:dyDescent="0.25">
      <c r="A99" s="28">
        <v>97</v>
      </c>
      <c r="B99" s="29" t="s">
        <v>8</v>
      </c>
      <c r="C99" s="85">
        <v>55825856</v>
      </c>
    </row>
    <row r="100" spans="1:3" s="27" customFormat="1" x14ac:dyDescent="0.25">
      <c r="A100" s="28">
        <v>98</v>
      </c>
      <c r="B100" s="29" t="s">
        <v>8</v>
      </c>
      <c r="C100" s="85">
        <v>8977861</v>
      </c>
    </row>
    <row r="101" spans="1:3" s="27" customFormat="1" x14ac:dyDescent="0.25">
      <c r="A101" s="28">
        <v>99</v>
      </c>
      <c r="B101" s="29" t="s">
        <v>8</v>
      </c>
      <c r="C101" s="85">
        <v>47516641</v>
      </c>
    </row>
    <row r="102" spans="1:3" s="27" customFormat="1" x14ac:dyDescent="0.25">
      <c r="A102" s="28">
        <v>100</v>
      </c>
      <c r="B102" s="29" t="s">
        <v>8</v>
      </c>
      <c r="C102" s="85">
        <v>12321120</v>
      </c>
    </row>
    <row r="103" spans="1:3" s="27" customFormat="1" x14ac:dyDescent="0.25">
      <c r="A103" s="28">
        <v>101</v>
      </c>
      <c r="B103" s="29" t="s">
        <v>8</v>
      </c>
      <c r="C103" s="85">
        <v>858703</v>
      </c>
    </row>
    <row r="104" spans="1:3" s="27" customFormat="1" x14ac:dyDescent="0.25">
      <c r="A104" s="28">
        <v>102</v>
      </c>
      <c r="B104" s="29" t="s">
        <v>8</v>
      </c>
      <c r="C104" s="85">
        <v>6965982</v>
      </c>
    </row>
    <row r="105" spans="1:3" s="27" customFormat="1" x14ac:dyDescent="0.25">
      <c r="A105" s="28">
        <v>103</v>
      </c>
      <c r="B105" s="29" t="s">
        <v>8</v>
      </c>
      <c r="C105" s="85">
        <v>2459852</v>
      </c>
    </row>
    <row r="106" spans="1:3" s="27" customFormat="1" x14ac:dyDescent="0.25">
      <c r="A106" s="28">
        <v>104</v>
      </c>
      <c r="B106" s="29" t="s">
        <v>8</v>
      </c>
      <c r="C106" s="85">
        <v>1079269</v>
      </c>
    </row>
    <row r="107" spans="1:3" s="27" customFormat="1" x14ac:dyDescent="0.25">
      <c r="A107" s="28">
        <v>105</v>
      </c>
      <c r="B107" s="29" t="s">
        <v>8</v>
      </c>
      <c r="C107" s="85">
        <v>118190411</v>
      </c>
    </row>
    <row r="108" spans="1:3" s="27" customFormat="1" x14ac:dyDescent="0.25">
      <c r="A108" s="28">
        <v>106</v>
      </c>
      <c r="B108" s="29" t="s">
        <v>8</v>
      </c>
      <c r="C108" s="85">
        <v>56364567</v>
      </c>
    </row>
    <row r="109" spans="1:3" s="27" customFormat="1" x14ac:dyDescent="0.25">
      <c r="A109" s="28">
        <v>107</v>
      </c>
      <c r="B109" s="29" t="s">
        <v>8</v>
      </c>
      <c r="C109" s="85">
        <v>529635</v>
      </c>
    </row>
    <row r="110" spans="1:3" s="27" customFormat="1" x14ac:dyDescent="0.25">
      <c r="A110" s="28">
        <v>108</v>
      </c>
      <c r="B110" s="29" t="s">
        <v>9</v>
      </c>
      <c r="C110" s="85">
        <v>3586201</v>
      </c>
    </row>
    <row r="111" spans="1:3" s="27" customFormat="1" x14ac:dyDescent="0.25">
      <c r="A111" s="28">
        <v>109</v>
      </c>
      <c r="B111" s="29" t="s">
        <v>9</v>
      </c>
      <c r="C111" s="85">
        <v>1126642</v>
      </c>
    </row>
    <row r="112" spans="1:3" s="27" customFormat="1" x14ac:dyDescent="0.25">
      <c r="A112" s="28">
        <v>110</v>
      </c>
      <c r="B112" s="29" t="s">
        <v>9</v>
      </c>
      <c r="C112" s="85">
        <v>13868151</v>
      </c>
    </row>
    <row r="113" spans="1:3" s="27" customFormat="1" x14ac:dyDescent="0.25">
      <c r="A113" s="28">
        <v>111</v>
      </c>
      <c r="B113" s="29" t="s">
        <v>9</v>
      </c>
      <c r="C113" s="85">
        <v>16610330</v>
      </c>
    </row>
    <row r="114" spans="1:3" s="27" customFormat="1" x14ac:dyDescent="0.25">
      <c r="A114" s="28">
        <v>112</v>
      </c>
      <c r="B114" s="29" t="s">
        <v>9</v>
      </c>
      <c r="C114" s="85">
        <v>120179959</v>
      </c>
    </row>
    <row r="115" spans="1:3" s="27" customFormat="1" x14ac:dyDescent="0.25">
      <c r="A115" s="28">
        <v>113</v>
      </c>
      <c r="B115" s="29" t="s">
        <v>9</v>
      </c>
      <c r="C115" s="85">
        <v>46858561</v>
      </c>
    </row>
    <row r="116" spans="1:3" s="27" customFormat="1" x14ac:dyDescent="0.25">
      <c r="A116" s="28">
        <v>114</v>
      </c>
      <c r="B116" s="29" t="s">
        <v>9</v>
      </c>
      <c r="C116" s="85">
        <v>8332710</v>
      </c>
    </row>
    <row r="117" spans="1:3" s="27" customFormat="1" x14ac:dyDescent="0.25">
      <c r="A117" s="28">
        <v>115</v>
      </c>
      <c r="B117" s="29" t="s">
        <v>9</v>
      </c>
      <c r="C117" s="85">
        <v>5080452</v>
      </c>
    </row>
    <row r="118" spans="1:3" s="27" customFormat="1" x14ac:dyDescent="0.25">
      <c r="A118" s="28">
        <v>116</v>
      </c>
      <c r="B118" s="29" t="s">
        <v>9</v>
      </c>
      <c r="C118" s="85">
        <v>59564671</v>
      </c>
    </row>
    <row r="119" spans="1:3" s="27" customFormat="1" x14ac:dyDescent="0.25">
      <c r="A119" s="28">
        <v>117</v>
      </c>
      <c r="B119" s="29" t="s">
        <v>10</v>
      </c>
      <c r="C119" s="85">
        <v>55604210</v>
      </c>
    </row>
    <row r="120" spans="1:3" s="27" customFormat="1" x14ac:dyDescent="0.25">
      <c r="A120" s="28">
        <v>118</v>
      </c>
      <c r="B120" s="29" t="s">
        <v>10</v>
      </c>
      <c r="C120" s="85">
        <v>2848927</v>
      </c>
    </row>
    <row r="121" spans="1:3" s="27" customFormat="1" x14ac:dyDescent="0.25">
      <c r="A121" s="28">
        <v>119</v>
      </c>
      <c r="B121" s="29" t="s">
        <v>10</v>
      </c>
      <c r="C121" s="85">
        <v>57846</v>
      </c>
    </row>
    <row r="122" spans="1:3" s="27" customFormat="1" x14ac:dyDescent="0.25">
      <c r="A122" s="28">
        <v>120</v>
      </c>
      <c r="B122" s="29" t="s">
        <v>10</v>
      </c>
      <c r="C122" s="85">
        <v>40002877</v>
      </c>
    </row>
    <row r="123" spans="1:3" s="27" customFormat="1" x14ac:dyDescent="0.25">
      <c r="A123" s="28">
        <v>121</v>
      </c>
      <c r="B123" s="29" t="s">
        <v>10</v>
      </c>
      <c r="C123" s="85">
        <v>56000000</v>
      </c>
    </row>
    <row r="124" spans="1:3" s="27" customFormat="1" x14ac:dyDescent="0.25">
      <c r="A124" s="28">
        <v>122</v>
      </c>
      <c r="B124" s="29" t="s">
        <v>10</v>
      </c>
      <c r="C124" s="85">
        <v>1806988</v>
      </c>
    </row>
    <row r="125" spans="1:3" s="27" customFormat="1" x14ac:dyDescent="0.25">
      <c r="A125" s="28">
        <v>123</v>
      </c>
      <c r="B125" s="29" t="s">
        <v>10</v>
      </c>
      <c r="C125" s="85">
        <v>148471</v>
      </c>
    </row>
    <row r="126" spans="1:3" s="27" customFormat="1" x14ac:dyDescent="0.25">
      <c r="A126" s="28">
        <v>124</v>
      </c>
      <c r="B126" s="29" t="s">
        <v>10</v>
      </c>
      <c r="C126" s="85">
        <v>1156178</v>
      </c>
    </row>
    <row r="127" spans="1:3" s="27" customFormat="1" x14ac:dyDescent="0.25">
      <c r="A127" s="28">
        <v>125</v>
      </c>
      <c r="B127" s="29" t="s">
        <v>10</v>
      </c>
      <c r="C127" s="85">
        <v>14089321</v>
      </c>
    </row>
    <row r="128" spans="1:3" s="27" customFormat="1" x14ac:dyDescent="0.25">
      <c r="A128" s="28">
        <v>126</v>
      </c>
      <c r="B128" s="29" t="s">
        <v>10</v>
      </c>
      <c r="C128" s="85">
        <v>949364</v>
      </c>
    </row>
    <row r="129" spans="1:3" s="27" customFormat="1" x14ac:dyDescent="0.25">
      <c r="A129" s="28">
        <v>127</v>
      </c>
      <c r="B129" s="29" t="s">
        <v>10</v>
      </c>
      <c r="C129" s="85">
        <v>0</v>
      </c>
    </row>
    <row r="130" spans="1:3" s="27" customFormat="1" x14ac:dyDescent="0.25">
      <c r="A130" s="28">
        <v>128</v>
      </c>
      <c r="B130" s="29" t="s">
        <v>10</v>
      </c>
      <c r="C130" s="85">
        <v>39506950</v>
      </c>
    </row>
    <row r="131" spans="1:3" s="27" customFormat="1" x14ac:dyDescent="0.25">
      <c r="A131" s="28">
        <v>129</v>
      </c>
      <c r="B131" s="29" t="s">
        <v>10</v>
      </c>
      <c r="C131" s="85">
        <v>4490616</v>
      </c>
    </row>
    <row r="132" spans="1:3" s="27" customFormat="1" x14ac:dyDescent="0.25">
      <c r="A132" s="28">
        <v>130</v>
      </c>
      <c r="B132" s="29" t="s">
        <v>10</v>
      </c>
      <c r="C132" s="85">
        <v>572053</v>
      </c>
    </row>
    <row r="133" spans="1:3" s="27" customFormat="1" x14ac:dyDescent="0.25">
      <c r="A133" s="28">
        <v>131</v>
      </c>
      <c r="B133" s="29" t="s">
        <v>10</v>
      </c>
      <c r="C133" s="85">
        <v>21081755</v>
      </c>
    </row>
    <row r="134" spans="1:3" s="27" customFormat="1" x14ac:dyDescent="0.25">
      <c r="A134" s="28">
        <v>132</v>
      </c>
      <c r="B134" s="29" t="s">
        <v>11</v>
      </c>
      <c r="C134" s="85">
        <v>33307669</v>
      </c>
    </row>
    <row r="135" spans="1:3" s="27" customFormat="1" x14ac:dyDescent="0.25">
      <c r="A135" s="28">
        <v>133</v>
      </c>
      <c r="B135" s="29" t="s">
        <v>11</v>
      </c>
      <c r="C135" s="85">
        <v>76147689</v>
      </c>
    </row>
    <row r="136" spans="1:3" s="27" customFormat="1" x14ac:dyDescent="0.25">
      <c r="A136" s="28">
        <v>134</v>
      </c>
      <c r="B136" s="29" t="s">
        <v>11</v>
      </c>
      <c r="C136" s="85">
        <v>111963144</v>
      </c>
    </row>
    <row r="137" spans="1:3" s="27" customFormat="1" x14ac:dyDescent="0.25">
      <c r="A137" s="28">
        <v>135</v>
      </c>
      <c r="B137" s="29" t="s">
        <v>11</v>
      </c>
      <c r="C137" s="85">
        <v>164876045</v>
      </c>
    </row>
    <row r="138" spans="1:3" s="27" customFormat="1" x14ac:dyDescent="0.25">
      <c r="A138" s="28">
        <v>136</v>
      </c>
      <c r="B138" s="29" t="s">
        <v>11</v>
      </c>
      <c r="C138" s="85">
        <v>100000</v>
      </c>
    </row>
    <row r="139" spans="1:3" s="27" customFormat="1" x14ac:dyDescent="0.25">
      <c r="A139" s="28">
        <v>137</v>
      </c>
      <c r="B139" s="29" t="s">
        <v>12</v>
      </c>
      <c r="C139" s="85">
        <v>8037574</v>
      </c>
    </row>
    <row r="140" spans="1:3" s="27" customFormat="1" x14ac:dyDescent="0.25">
      <c r="A140" s="28">
        <v>138</v>
      </c>
      <c r="B140" s="29" t="s">
        <v>12</v>
      </c>
      <c r="C140" s="85">
        <v>123939267</v>
      </c>
    </row>
    <row r="141" spans="1:3" s="27" customFormat="1" x14ac:dyDescent="0.25">
      <c r="A141" s="28">
        <v>139</v>
      </c>
      <c r="B141" s="29" t="s">
        <v>12</v>
      </c>
      <c r="C141" s="85">
        <v>16370887</v>
      </c>
    </row>
    <row r="142" spans="1:3" s="27" customFormat="1" x14ac:dyDescent="0.25">
      <c r="A142" s="28">
        <v>140</v>
      </c>
      <c r="B142" s="29" t="s">
        <v>12</v>
      </c>
      <c r="C142" s="85">
        <v>18387106</v>
      </c>
    </row>
    <row r="143" spans="1:3" s="27" customFormat="1" x14ac:dyDescent="0.25">
      <c r="A143" s="28">
        <v>141</v>
      </c>
      <c r="B143" s="29" t="s">
        <v>12</v>
      </c>
      <c r="C143" s="85">
        <v>15464650</v>
      </c>
    </row>
    <row r="144" spans="1:3" s="27" customFormat="1" x14ac:dyDescent="0.25">
      <c r="A144" s="28">
        <v>142</v>
      </c>
      <c r="B144" s="29" t="s">
        <v>12</v>
      </c>
      <c r="C144" s="85">
        <v>685222</v>
      </c>
    </row>
    <row r="145" spans="1:3" s="27" customFormat="1" x14ac:dyDescent="0.25">
      <c r="A145" s="28">
        <v>143</v>
      </c>
      <c r="B145" s="29" t="s">
        <v>12</v>
      </c>
      <c r="C145" s="85">
        <v>29209411</v>
      </c>
    </row>
    <row r="146" spans="1:3" s="27" customFormat="1" x14ac:dyDescent="0.25">
      <c r="A146" s="28">
        <v>144</v>
      </c>
      <c r="B146" s="29" t="s">
        <v>12</v>
      </c>
      <c r="C146" s="85">
        <v>39994219</v>
      </c>
    </row>
    <row r="147" spans="1:3" s="27" customFormat="1" x14ac:dyDescent="0.25">
      <c r="A147" s="28">
        <v>145</v>
      </c>
      <c r="B147" s="29" t="s">
        <v>12</v>
      </c>
      <c r="C147" s="85">
        <v>99858652</v>
      </c>
    </row>
    <row r="148" spans="1:3" s="27" customFormat="1" x14ac:dyDescent="0.25">
      <c r="A148" s="28">
        <v>146</v>
      </c>
      <c r="B148" s="29" t="s">
        <v>12</v>
      </c>
      <c r="C148" s="85">
        <v>92041489</v>
      </c>
    </row>
    <row r="149" spans="1:3" s="27" customFormat="1" x14ac:dyDescent="0.25">
      <c r="A149" s="28">
        <v>147</v>
      </c>
      <c r="B149" s="29" t="s">
        <v>12</v>
      </c>
      <c r="C149" s="85">
        <v>4076123</v>
      </c>
    </row>
    <row r="150" spans="1:3" s="27" customFormat="1" x14ac:dyDescent="0.25">
      <c r="A150" s="28">
        <v>148</v>
      </c>
      <c r="B150" s="29" t="s">
        <v>13</v>
      </c>
      <c r="C150" s="85">
        <v>21639348</v>
      </c>
    </row>
    <row r="151" spans="1:3" s="27" customFormat="1" x14ac:dyDescent="0.25">
      <c r="A151" s="28">
        <v>149</v>
      </c>
      <c r="B151" s="29" t="s">
        <v>13</v>
      </c>
      <c r="C151" s="85">
        <v>7519525</v>
      </c>
    </row>
    <row r="152" spans="1:3" s="27" customFormat="1" x14ac:dyDescent="0.25">
      <c r="A152" s="28">
        <v>150</v>
      </c>
      <c r="B152" s="29" t="s">
        <v>13</v>
      </c>
      <c r="C152" s="85">
        <v>14957981</v>
      </c>
    </row>
    <row r="153" spans="1:3" s="27" customFormat="1" x14ac:dyDescent="0.25">
      <c r="A153" s="28">
        <v>151</v>
      </c>
      <c r="B153" s="29" t="s">
        <v>13</v>
      </c>
      <c r="C153" s="85">
        <v>21081766</v>
      </c>
    </row>
    <row r="154" spans="1:3" s="27" customFormat="1" x14ac:dyDescent="0.25">
      <c r="A154" s="28">
        <v>152</v>
      </c>
      <c r="B154" s="29" t="s">
        <v>13</v>
      </c>
      <c r="C154" s="85">
        <v>56250554</v>
      </c>
    </row>
    <row r="155" spans="1:3" s="27" customFormat="1" x14ac:dyDescent="0.25">
      <c r="A155" s="28">
        <v>153</v>
      </c>
      <c r="B155" s="29" t="s">
        <v>13</v>
      </c>
      <c r="C155" s="85">
        <v>20624435</v>
      </c>
    </row>
    <row r="156" spans="1:3" s="27" customFormat="1" x14ac:dyDescent="0.25">
      <c r="A156" s="28">
        <v>154</v>
      </c>
      <c r="B156" s="29" t="s">
        <v>13</v>
      </c>
      <c r="C156" s="85">
        <v>3576724</v>
      </c>
    </row>
    <row r="157" spans="1:3" s="27" customFormat="1" x14ac:dyDescent="0.25">
      <c r="A157" s="28">
        <v>155</v>
      </c>
      <c r="B157" s="29" t="s">
        <v>13</v>
      </c>
      <c r="C157" s="85">
        <v>66956781</v>
      </c>
    </row>
    <row r="158" spans="1:3" s="27" customFormat="1" x14ac:dyDescent="0.25">
      <c r="A158" s="28">
        <v>156</v>
      </c>
      <c r="B158" s="29" t="s">
        <v>13</v>
      </c>
      <c r="C158" s="85">
        <v>128262344</v>
      </c>
    </row>
    <row r="159" spans="1:3" s="27" customFormat="1" x14ac:dyDescent="0.25">
      <c r="A159" s="28">
        <v>157</v>
      </c>
      <c r="B159" s="29" t="s">
        <v>13</v>
      </c>
      <c r="C159" s="85">
        <v>1684385</v>
      </c>
    </row>
    <row r="160" spans="1:3" s="27" customFormat="1" x14ac:dyDescent="0.25">
      <c r="A160" s="28">
        <v>158</v>
      </c>
      <c r="B160" s="29" t="s">
        <v>13</v>
      </c>
      <c r="C160" s="85">
        <v>3068392</v>
      </c>
    </row>
    <row r="161" spans="1:3" s="27" customFormat="1" x14ac:dyDescent="0.25">
      <c r="A161" s="28">
        <v>159</v>
      </c>
      <c r="B161" s="29" t="s">
        <v>13</v>
      </c>
      <c r="C161" s="85">
        <v>155319</v>
      </c>
    </row>
    <row r="162" spans="1:3" s="27" customFormat="1" x14ac:dyDescent="0.25">
      <c r="A162" s="28">
        <v>160</v>
      </c>
      <c r="B162" s="29" t="s">
        <v>13</v>
      </c>
      <c r="C162" s="85">
        <v>0</v>
      </c>
    </row>
    <row r="163" spans="1:3" s="27" customFormat="1" x14ac:dyDescent="0.25">
      <c r="A163" s="28">
        <v>161</v>
      </c>
      <c r="B163" s="29" t="s">
        <v>13</v>
      </c>
      <c r="C163" s="85">
        <v>6757111</v>
      </c>
    </row>
    <row r="164" spans="1:3" s="27" customFormat="1" x14ac:dyDescent="0.25">
      <c r="A164" s="28">
        <v>162</v>
      </c>
      <c r="B164" s="29" t="s">
        <v>13</v>
      </c>
      <c r="C164" s="85">
        <v>322112</v>
      </c>
    </row>
    <row r="165" spans="1:3" s="27" customFormat="1" x14ac:dyDescent="0.25">
      <c r="A165" s="28">
        <v>163</v>
      </c>
      <c r="B165" s="29" t="s">
        <v>13</v>
      </c>
      <c r="C165" s="85">
        <v>1915791</v>
      </c>
    </row>
    <row r="166" spans="1:3" s="27" customFormat="1" x14ac:dyDescent="0.25">
      <c r="A166" s="28">
        <v>164</v>
      </c>
      <c r="B166" s="29" t="s">
        <v>13</v>
      </c>
      <c r="C166" s="85">
        <v>10726995</v>
      </c>
    </row>
    <row r="167" spans="1:3" s="27" customFormat="1" x14ac:dyDescent="0.25">
      <c r="A167" s="28">
        <v>165</v>
      </c>
      <c r="B167" s="29" t="s">
        <v>13</v>
      </c>
      <c r="C167" s="85">
        <v>1055917</v>
      </c>
    </row>
    <row r="168" spans="1:3" s="27" customFormat="1" x14ac:dyDescent="0.25">
      <c r="A168" s="28">
        <v>166</v>
      </c>
      <c r="B168" s="29" t="s">
        <v>13</v>
      </c>
      <c r="C168" s="85">
        <v>742435</v>
      </c>
    </row>
    <row r="169" spans="1:3" s="27" customFormat="1" x14ac:dyDescent="0.25">
      <c r="A169" s="28">
        <v>167</v>
      </c>
      <c r="B169" s="29" t="s">
        <v>14</v>
      </c>
      <c r="C169" s="85">
        <v>86623407</v>
      </c>
    </row>
    <row r="170" spans="1:3" s="27" customFormat="1" x14ac:dyDescent="0.25">
      <c r="A170" s="28">
        <v>168</v>
      </c>
      <c r="B170" s="29" t="s">
        <v>14</v>
      </c>
      <c r="C170" s="85">
        <v>80373971</v>
      </c>
    </row>
    <row r="171" spans="1:3" s="27" customFormat="1" x14ac:dyDescent="0.25">
      <c r="A171" s="28">
        <v>169</v>
      </c>
      <c r="B171" s="29" t="s">
        <v>14</v>
      </c>
      <c r="C171" s="85">
        <v>19826107</v>
      </c>
    </row>
    <row r="172" spans="1:3" s="27" customFormat="1" x14ac:dyDescent="0.25">
      <c r="A172" s="28">
        <v>170</v>
      </c>
      <c r="B172" s="29" t="s">
        <v>14</v>
      </c>
      <c r="C172" s="85">
        <v>192774633</v>
      </c>
    </row>
    <row r="173" spans="1:3" s="27" customFormat="1" x14ac:dyDescent="0.25">
      <c r="A173" s="28">
        <v>171</v>
      </c>
      <c r="B173" s="29" t="s">
        <v>14</v>
      </c>
      <c r="C173" s="85">
        <v>106260000</v>
      </c>
    </row>
    <row r="174" spans="1:3" s="27" customFormat="1" x14ac:dyDescent="0.25">
      <c r="A174" s="28">
        <v>172</v>
      </c>
      <c r="B174" s="29" t="s">
        <v>15</v>
      </c>
      <c r="C174" s="85">
        <v>102837744</v>
      </c>
    </row>
    <row r="175" spans="1:3" s="27" customFormat="1" x14ac:dyDescent="0.25">
      <c r="A175" s="28">
        <v>173</v>
      </c>
      <c r="B175" s="29" t="s">
        <v>15</v>
      </c>
      <c r="C175" s="85">
        <v>58866000</v>
      </c>
    </row>
    <row r="176" spans="1:3" s="27" customFormat="1" x14ac:dyDescent="0.25">
      <c r="A176" s="28">
        <v>174</v>
      </c>
      <c r="B176" s="29" t="s">
        <v>15</v>
      </c>
      <c r="C176" s="85">
        <v>0</v>
      </c>
    </row>
    <row r="177" spans="1:3" s="27" customFormat="1" x14ac:dyDescent="0.25">
      <c r="A177" s="28">
        <v>175</v>
      </c>
      <c r="B177" s="29" t="s">
        <v>15</v>
      </c>
      <c r="C177" s="85">
        <v>106654165</v>
      </c>
    </row>
    <row r="178" spans="1:3" s="27" customFormat="1" x14ac:dyDescent="0.25">
      <c r="A178" s="28">
        <v>176</v>
      </c>
      <c r="B178" s="29" t="s">
        <v>15</v>
      </c>
      <c r="C178" s="85">
        <v>8410345</v>
      </c>
    </row>
    <row r="179" spans="1:3" s="27" customFormat="1" x14ac:dyDescent="0.25">
      <c r="A179" s="28">
        <v>177</v>
      </c>
      <c r="B179" s="29" t="s">
        <v>15</v>
      </c>
      <c r="C179" s="85">
        <v>12083873</v>
      </c>
    </row>
    <row r="180" spans="1:3" s="27" customFormat="1" x14ac:dyDescent="0.25">
      <c r="A180" s="28">
        <v>178</v>
      </c>
      <c r="B180" s="29" t="s">
        <v>15</v>
      </c>
      <c r="C180" s="85">
        <v>38538881</v>
      </c>
    </row>
    <row r="181" spans="1:3" s="27" customFormat="1" x14ac:dyDescent="0.25">
      <c r="A181" s="28">
        <v>179</v>
      </c>
      <c r="B181" s="29" t="s">
        <v>15</v>
      </c>
      <c r="C181" s="85">
        <v>36499431</v>
      </c>
    </row>
    <row r="182" spans="1:3" s="27" customFormat="1" x14ac:dyDescent="0.25">
      <c r="A182" s="28">
        <v>180</v>
      </c>
      <c r="B182" s="29" t="s">
        <v>16</v>
      </c>
      <c r="C182" s="85">
        <v>19411359</v>
      </c>
    </row>
    <row r="183" spans="1:3" s="27" customFormat="1" x14ac:dyDescent="0.25">
      <c r="A183" s="28">
        <v>181</v>
      </c>
      <c r="B183" s="29" t="s">
        <v>16</v>
      </c>
      <c r="C183" s="85">
        <v>7417140</v>
      </c>
    </row>
    <row r="184" spans="1:3" s="27" customFormat="1" x14ac:dyDescent="0.25">
      <c r="A184" s="28">
        <v>182</v>
      </c>
      <c r="B184" s="29" t="s">
        <v>16</v>
      </c>
      <c r="C184" s="85">
        <v>5150000</v>
      </c>
    </row>
    <row r="185" spans="1:3" s="27" customFormat="1" x14ac:dyDescent="0.25">
      <c r="A185" s="28">
        <v>183</v>
      </c>
      <c r="B185" s="29" t="s">
        <v>16</v>
      </c>
      <c r="C185" s="85">
        <v>27072091</v>
      </c>
    </row>
    <row r="186" spans="1:3" s="27" customFormat="1" x14ac:dyDescent="0.25">
      <c r="A186" s="28">
        <v>184</v>
      </c>
      <c r="B186" s="29" t="s">
        <v>16</v>
      </c>
      <c r="C186" s="85">
        <v>6570000</v>
      </c>
    </row>
    <row r="187" spans="1:3" s="27" customFormat="1" x14ac:dyDescent="0.25">
      <c r="A187" s="28">
        <v>185</v>
      </c>
      <c r="B187" s="29" t="s">
        <v>16</v>
      </c>
      <c r="C187" s="85">
        <v>21964044</v>
      </c>
    </row>
    <row r="188" spans="1:3" s="27" customFormat="1" x14ac:dyDescent="0.25">
      <c r="A188" s="28">
        <v>186</v>
      </c>
      <c r="B188" s="29" t="s">
        <v>16</v>
      </c>
      <c r="C188" s="85">
        <v>32714223</v>
      </c>
    </row>
    <row r="189" spans="1:3" s="27" customFormat="1" x14ac:dyDescent="0.25">
      <c r="A189" s="28">
        <v>187</v>
      </c>
      <c r="B189" s="29" t="s">
        <v>16</v>
      </c>
      <c r="C189" s="85">
        <v>14000883</v>
      </c>
    </row>
    <row r="190" spans="1:3" s="27" customFormat="1" x14ac:dyDescent="0.25">
      <c r="A190" s="28">
        <v>188</v>
      </c>
      <c r="B190" s="29" t="s">
        <v>16</v>
      </c>
      <c r="C190" s="85">
        <v>2299463</v>
      </c>
    </row>
    <row r="191" spans="1:3" s="27" customFormat="1" x14ac:dyDescent="0.25">
      <c r="A191" s="28">
        <v>189</v>
      </c>
      <c r="B191" s="29" t="s">
        <v>16</v>
      </c>
      <c r="C191" s="85">
        <v>46264107</v>
      </c>
    </row>
    <row r="192" spans="1:3" s="27" customFormat="1" x14ac:dyDescent="0.25">
      <c r="A192" s="28">
        <v>190</v>
      </c>
      <c r="B192" s="29" t="s">
        <v>16</v>
      </c>
      <c r="C192" s="85">
        <v>25189843</v>
      </c>
    </row>
    <row r="193" spans="1:3" s="27" customFormat="1" x14ac:dyDescent="0.25">
      <c r="A193" s="28">
        <v>191</v>
      </c>
      <c r="B193" s="29" t="s">
        <v>16</v>
      </c>
      <c r="C193" s="85">
        <v>4023357</v>
      </c>
    </row>
    <row r="194" spans="1:3" s="27" customFormat="1" x14ac:dyDescent="0.25">
      <c r="A194" s="28">
        <v>192</v>
      </c>
      <c r="B194" s="29" t="s">
        <v>16</v>
      </c>
      <c r="C194" s="85">
        <v>53671473</v>
      </c>
    </row>
    <row r="195" spans="1:3" s="27" customFormat="1" x14ac:dyDescent="0.25">
      <c r="A195" s="28">
        <v>193</v>
      </c>
      <c r="B195" s="29" t="s">
        <v>17</v>
      </c>
      <c r="C195" s="85">
        <v>72462290</v>
      </c>
    </row>
    <row r="196" spans="1:3" s="27" customFormat="1" x14ac:dyDescent="0.25">
      <c r="A196" s="28">
        <v>194</v>
      </c>
      <c r="B196" s="29" t="s">
        <v>17</v>
      </c>
      <c r="C196" s="85">
        <v>50894176</v>
      </c>
    </row>
    <row r="197" spans="1:3" s="27" customFormat="1" x14ac:dyDescent="0.25">
      <c r="A197" s="28">
        <v>195</v>
      </c>
      <c r="B197" s="29" t="s">
        <v>17</v>
      </c>
      <c r="C197" s="85">
        <v>13572412</v>
      </c>
    </row>
    <row r="198" spans="1:3" s="27" customFormat="1" x14ac:dyDescent="0.25">
      <c r="A198" s="28">
        <v>196</v>
      </c>
      <c r="B198" s="29" t="s">
        <v>17</v>
      </c>
      <c r="C198" s="85">
        <v>59601211</v>
      </c>
    </row>
    <row r="199" spans="1:3" s="27" customFormat="1" x14ac:dyDescent="0.25">
      <c r="A199" s="28">
        <v>197</v>
      </c>
      <c r="B199" s="29" t="s">
        <v>17</v>
      </c>
      <c r="C199" s="85">
        <v>2586215</v>
      </c>
    </row>
    <row r="200" spans="1:3" s="27" customFormat="1" x14ac:dyDescent="0.25">
      <c r="A200" s="28">
        <v>198</v>
      </c>
      <c r="B200" s="29" t="s">
        <v>17</v>
      </c>
      <c r="C200" s="85">
        <v>26684207</v>
      </c>
    </row>
    <row r="201" spans="1:3" s="27" customFormat="1" x14ac:dyDescent="0.25">
      <c r="A201" s="28">
        <v>199</v>
      </c>
      <c r="B201" s="29" t="s">
        <v>17</v>
      </c>
      <c r="C201" s="85">
        <v>18949988</v>
      </c>
    </row>
    <row r="202" spans="1:3" s="27" customFormat="1" x14ac:dyDescent="0.25">
      <c r="A202" s="28">
        <v>200</v>
      </c>
      <c r="B202" s="29" t="s">
        <v>17</v>
      </c>
      <c r="C202" s="85">
        <v>9937704</v>
      </c>
    </row>
    <row r="203" spans="1:3" s="27" customFormat="1" x14ac:dyDescent="0.25">
      <c r="A203" s="28">
        <v>201</v>
      </c>
      <c r="B203" s="29" t="s">
        <v>17</v>
      </c>
      <c r="C203" s="85">
        <v>59670957</v>
      </c>
    </row>
    <row r="204" spans="1:3" s="27" customFormat="1" x14ac:dyDescent="0.25">
      <c r="A204" s="28">
        <v>202</v>
      </c>
      <c r="B204" s="29" t="s">
        <v>17</v>
      </c>
      <c r="C204" s="85">
        <v>100000</v>
      </c>
    </row>
    <row r="205" spans="1:3" s="27" customFormat="1" x14ac:dyDescent="0.25">
      <c r="A205" s="28">
        <v>203</v>
      </c>
      <c r="B205" s="29" t="s">
        <v>17</v>
      </c>
      <c r="C205" s="85">
        <v>3735040</v>
      </c>
    </row>
    <row r="206" spans="1:3" s="27" customFormat="1" x14ac:dyDescent="0.25">
      <c r="A206" s="28">
        <v>204</v>
      </c>
      <c r="B206" s="29" t="s">
        <v>18</v>
      </c>
      <c r="C206" s="85">
        <v>49258990</v>
      </c>
    </row>
    <row r="207" spans="1:3" s="27" customFormat="1" x14ac:dyDescent="0.25">
      <c r="A207" s="28">
        <v>205</v>
      </c>
      <c r="B207" s="29" t="s">
        <v>19</v>
      </c>
      <c r="C207" s="85">
        <v>91369207</v>
      </c>
    </row>
    <row r="208" spans="1:3" s="27" customFormat="1" x14ac:dyDescent="0.25">
      <c r="A208" s="28">
        <v>206</v>
      </c>
      <c r="B208" s="29" t="s">
        <v>19</v>
      </c>
      <c r="C208" s="85">
        <v>36335708</v>
      </c>
    </row>
    <row r="209" spans="1:6" s="27" customFormat="1" x14ac:dyDescent="0.25">
      <c r="A209" s="28">
        <v>207</v>
      </c>
      <c r="B209" s="29" t="s">
        <v>19</v>
      </c>
      <c r="C209" s="85">
        <v>75404154</v>
      </c>
    </row>
    <row r="210" spans="1:6" s="27" customFormat="1" x14ac:dyDescent="0.25">
      <c r="A210" s="28">
        <v>208</v>
      </c>
      <c r="B210" s="29" t="s">
        <v>20</v>
      </c>
      <c r="C210" s="85">
        <v>0</v>
      </c>
    </row>
    <row r="211" spans="1:6" s="27" customFormat="1" x14ac:dyDescent="0.25">
      <c r="A211" s="28">
        <v>209</v>
      </c>
      <c r="B211" s="29" t="s">
        <v>20</v>
      </c>
      <c r="C211" s="85">
        <v>0</v>
      </c>
    </row>
    <row r="212" spans="1:6" s="27" customFormat="1" x14ac:dyDescent="0.25">
      <c r="A212" s="28">
        <v>210</v>
      </c>
      <c r="B212" s="29" t="s">
        <v>20</v>
      </c>
      <c r="C212" s="85">
        <v>15012000</v>
      </c>
    </row>
    <row r="213" spans="1:6" s="27" customFormat="1" x14ac:dyDescent="0.25">
      <c r="A213" s="28">
        <v>211</v>
      </c>
      <c r="B213" s="29" t="s">
        <v>0</v>
      </c>
      <c r="C213" s="85">
        <v>0</v>
      </c>
    </row>
    <row r="214" spans="1:6" s="27" customFormat="1" x14ac:dyDescent="0.25">
      <c r="A214" s="28">
        <v>212</v>
      </c>
      <c r="B214" s="29" t="s">
        <v>0</v>
      </c>
      <c r="C214" s="85">
        <v>0</v>
      </c>
    </row>
    <row r="215" spans="1:6" s="27" customFormat="1" x14ac:dyDescent="0.25">
      <c r="A215" s="28">
        <v>213</v>
      </c>
      <c r="B215" s="29" t="s">
        <v>0</v>
      </c>
      <c r="C215" s="85">
        <v>0</v>
      </c>
    </row>
    <row r="216" spans="1:6" s="27" customFormat="1" x14ac:dyDescent="0.25">
      <c r="A216" s="28">
        <v>214</v>
      </c>
      <c r="B216" s="29" t="s">
        <v>0</v>
      </c>
      <c r="C216" s="85">
        <v>0</v>
      </c>
    </row>
    <row r="217" spans="1:6" s="27" customFormat="1" x14ac:dyDescent="0.25">
      <c r="A217" s="28">
        <v>215</v>
      </c>
      <c r="B217" s="29" t="s">
        <v>0</v>
      </c>
      <c r="C217" s="85">
        <v>0</v>
      </c>
    </row>
    <row r="218" spans="1:6" s="27" customFormat="1" x14ac:dyDescent="0.25">
      <c r="A218" s="28">
        <v>216</v>
      </c>
      <c r="B218" s="29" t="s">
        <v>0</v>
      </c>
      <c r="C218" s="85">
        <v>0</v>
      </c>
    </row>
    <row r="219" spans="1:6" s="27" customFormat="1" x14ac:dyDescent="0.25">
      <c r="A219" s="28">
        <v>217</v>
      </c>
      <c r="B219" s="29" t="s">
        <v>0</v>
      </c>
      <c r="C219" s="85">
        <v>0</v>
      </c>
    </row>
    <row r="220" spans="1:6" s="27" customFormat="1" x14ac:dyDescent="0.25">
      <c r="A220" s="28">
        <v>218</v>
      </c>
      <c r="B220" s="29" t="s">
        <v>0</v>
      </c>
      <c r="C220" s="85">
        <v>23931</v>
      </c>
    </row>
    <row r="221" spans="1:6" s="27" customFormat="1" x14ac:dyDescent="0.25">
      <c r="A221" s="28">
        <v>219</v>
      </c>
      <c r="B221" s="29" t="s">
        <v>0</v>
      </c>
      <c r="C221" s="85">
        <v>105510000</v>
      </c>
    </row>
    <row r="222" spans="1:6" s="27" customFormat="1" x14ac:dyDescent="0.25">
      <c r="A222" s="28">
        <v>220</v>
      </c>
      <c r="B222" s="29" t="s">
        <v>0</v>
      </c>
      <c r="C222" s="85">
        <v>128720</v>
      </c>
    </row>
    <row r="223" spans="1:6" s="27" customFormat="1" x14ac:dyDescent="0.25">
      <c r="A223" s="28">
        <v>221</v>
      </c>
      <c r="B223" s="29" t="s">
        <v>0</v>
      </c>
      <c r="C223" s="85">
        <v>30210000</v>
      </c>
    </row>
    <row r="224" spans="1:6" s="27" customFormat="1" x14ac:dyDescent="0.25">
      <c r="A224" s="28">
        <v>222</v>
      </c>
      <c r="B224" s="29" t="s">
        <v>0</v>
      </c>
      <c r="C224" s="85">
        <v>0</v>
      </c>
      <c r="F224" s="27" t="s">
        <v>1</v>
      </c>
    </row>
    <row r="225" spans="1:3" s="27" customFormat="1" x14ac:dyDescent="0.25">
      <c r="A225" s="28">
        <v>223</v>
      </c>
      <c r="B225" s="29" t="s">
        <v>0</v>
      </c>
      <c r="C225" s="85">
        <v>0</v>
      </c>
    </row>
    <row r="226" spans="1:3" s="27" customFormat="1" x14ac:dyDescent="0.25">
      <c r="A226" s="28">
        <v>224</v>
      </c>
      <c r="B226" s="29" t="s">
        <v>0</v>
      </c>
      <c r="C226" s="85">
        <v>0</v>
      </c>
    </row>
    <row r="227" spans="1:3" s="27" customFormat="1" x14ac:dyDescent="0.25">
      <c r="A227" s="28">
        <v>225</v>
      </c>
      <c r="B227" s="29" t="s">
        <v>0</v>
      </c>
      <c r="C227" s="85">
        <v>81989</v>
      </c>
    </row>
    <row r="228" spans="1:3" s="27" customFormat="1" x14ac:dyDescent="0.25">
      <c r="A228" s="28">
        <v>226</v>
      </c>
      <c r="B228" s="29" t="s">
        <v>0</v>
      </c>
      <c r="C228" s="85">
        <v>0</v>
      </c>
    </row>
    <row r="229" spans="1:3" s="27" customFormat="1" x14ac:dyDescent="0.25">
      <c r="A229" s="28">
        <v>227</v>
      </c>
      <c r="B229" s="29" t="s">
        <v>0</v>
      </c>
      <c r="C229" s="85">
        <v>0</v>
      </c>
    </row>
    <row r="230" spans="1:3" s="27" customFormat="1" x14ac:dyDescent="0.25">
      <c r="A230" s="28">
        <v>228</v>
      </c>
      <c r="B230" s="29" t="s">
        <v>0</v>
      </c>
      <c r="C230" s="85">
        <v>0</v>
      </c>
    </row>
    <row r="231" spans="1:3" s="27" customFormat="1" ht="15.75" thickBot="1" x14ac:dyDescent="0.3">
      <c r="A231" s="28">
        <v>229</v>
      </c>
      <c r="B231" s="32" t="s">
        <v>0</v>
      </c>
      <c r="C231" s="86">
        <v>6533942</v>
      </c>
    </row>
    <row r="233" spans="1:3" x14ac:dyDescent="0.25">
      <c r="C233" s="16">
        <f>SUM(C3:C231)</f>
        <v>4894388528</v>
      </c>
    </row>
    <row r="234" spans="1:3" ht="15.75" thickBot="1" x14ac:dyDescent="0.3"/>
    <row r="235" spans="1:3" x14ac:dyDescent="0.25">
      <c r="A235" s="334" t="s">
        <v>6</v>
      </c>
      <c r="B235" s="334" t="s">
        <v>6</v>
      </c>
      <c r="C235" s="82" t="s">
        <v>38</v>
      </c>
    </row>
    <row r="236" spans="1:3" ht="15.75" thickBot="1" x14ac:dyDescent="0.3">
      <c r="A236" s="335"/>
      <c r="B236" s="335"/>
      <c r="C236" s="83" t="s">
        <v>39</v>
      </c>
    </row>
    <row r="237" spans="1:3" x14ac:dyDescent="0.25">
      <c r="A237" s="12" t="s">
        <v>24</v>
      </c>
      <c r="B237" s="12" t="s">
        <v>24</v>
      </c>
      <c r="C237" s="87">
        <f>SUM(C3+C5+C6+C11+C12+C13+C14+C15+C16+C18+C19+C20+C21+C22+C23+C24+C25+C26+C29+C30+C32+C34+C35+C36+C37+C38+C39+C41+C43+C44+C45+C46+C49+C51+C54+C55+C57+C58+C59+C60+C61+C66+C67+C68+C70+C72+C73+C74+C75+C81+C82+C83+C84+C85+C65+C71)</f>
        <v>565606179</v>
      </c>
    </row>
    <row r="238" spans="1:3" x14ac:dyDescent="0.25">
      <c r="A238" s="39" t="s">
        <v>25</v>
      </c>
      <c r="B238" s="39" t="s">
        <v>25</v>
      </c>
      <c r="C238" s="88">
        <f>SUM(C4+C7+C8+C10+C17+C27+C28+C31+C33+C40+C42+C47+C48+C50+C52+C53+C56+C62+C63+C64+C69+C76+C77+C78+C79+C80+C9)</f>
        <v>85577773</v>
      </c>
    </row>
    <row r="239" spans="1:3" x14ac:dyDescent="0.25">
      <c r="A239" s="3" t="s">
        <v>21</v>
      </c>
      <c r="B239" s="3" t="s">
        <v>21</v>
      </c>
      <c r="C239" s="88">
        <f>SUM(C86:C209)</f>
        <v>4085703994</v>
      </c>
    </row>
    <row r="240" spans="1:3" x14ac:dyDescent="0.25">
      <c r="A240" s="3" t="s">
        <v>20</v>
      </c>
      <c r="B240" s="3" t="s">
        <v>20</v>
      </c>
      <c r="C240" s="88">
        <f t="shared" ref="C240" si="0">SUM(C210:C212)</f>
        <v>15012000</v>
      </c>
    </row>
    <row r="241" spans="1:3" ht="15.75" thickBot="1" x14ac:dyDescent="0.3">
      <c r="A241" s="4" t="s">
        <v>0</v>
      </c>
      <c r="B241" s="4" t="s">
        <v>0</v>
      </c>
      <c r="C241" s="89">
        <f t="shared" ref="C241" si="1">SUM(C213:C231)</f>
        <v>142488582</v>
      </c>
    </row>
    <row r="242" spans="1:3" ht="15.75" thickBot="1" x14ac:dyDescent="0.3"/>
    <row r="243" spans="1:3" ht="15.75" thickBot="1" x14ac:dyDescent="0.3">
      <c r="A243" s="2" t="s">
        <v>4</v>
      </c>
      <c r="B243" s="2" t="s">
        <v>4</v>
      </c>
      <c r="C243" s="90">
        <f t="shared" ref="C243" si="2">SUM(C237:C241)</f>
        <v>4894388528</v>
      </c>
    </row>
  </sheetData>
  <mergeCells count="4">
    <mergeCell ref="A1:A2"/>
    <mergeCell ref="B1:B2"/>
    <mergeCell ref="A235:A236"/>
    <mergeCell ref="B235:B236"/>
  </mergeCells>
  <pageMargins left="0.7" right="0.7" top="0.75" bottom="0.75" header="0.3" footer="0.3"/>
  <pageSetup paperSize="9" orientation="portrait" horizontalDpi="90" verticalDpi="90" r:id="rId1"/>
  <ignoredErrors>
    <ignoredError sqref="C239:C24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D0D2F-A0DD-425A-93A0-95F556E3639C}">
  <dimension ref="A1:K243"/>
  <sheetViews>
    <sheetView workbookViewId="0">
      <pane xSplit="1" ySplit="2" topLeftCell="B3" activePane="bottomRight" state="frozen"/>
      <selection pane="topRight" activeCell="C1" sqref="C1"/>
      <selection pane="bottomLeft" activeCell="A3" sqref="A3"/>
      <selection pane="bottomRight" activeCell="G30" sqref="G30"/>
    </sheetView>
  </sheetViews>
  <sheetFormatPr defaultColWidth="8.7109375" defaultRowHeight="15" x14ac:dyDescent="0.25"/>
  <cols>
    <col min="1" max="2" width="25.5703125" style="1" customWidth="1"/>
    <col min="3" max="11" width="15.5703125" style="18" customWidth="1"/>
    <col min="12" max="16384" width="8.7109375" style="1"/>
  </cols>
  <sheetData>
    <row r="1" spans="1:11" x14ac:dyDescent="0.25">
      <c r="A1" s="334" t="s">
        <v>5</v>
      </c>
      <c r="B1" s="336" t="s">
        <v>6</v>
      </c>
      <c r="C1" s="188" t="s">
        <v>59</v>
      </c>
      <c r="D1" s="186"/>
      <c r="E1" s="186"/>
      <c r="F1" s="186"/>
      <c r="G1" s="187"/>
      <c r="H1" s="82" t="s">
        <v>59</v>
      </c>
      <c r="I1" s="82" t="s">
        <v>59</v>
      </c>
      <c r="J1" s="82" t="s">
        <v>59</v>
      </c>
      <c r="K1" s="82" t="s">
        <v>59</v>
      </c>
    </row>
    <row r="2" spans="1:11" ht="15.75" thickBot="1" x14ac:dyDescent="0.3">
      <c r="A2" s="335"/>
      <c r="B2" s="337"/>
      <c r="C2" s="189" t="s">
        <v>60</v>
      </c>
      <c r="D2" s="192" t="s">
        <v>68</v>
      </c>
      <c r="E2" s="192" t="s">
        <v>69</v>
      </c>
      <c r="F2" s="192" t="s">
        <v>70</v>
      </c>
      <c r="G2" s="190" t="s">
        <v>71</v>
      </c>
      <c r="H2" s="94" t="s">
        <v>61</v>
      </c>
      <c r="I2" s="94" t="s">
        <v>62</v>
      </c>
      <c r="J2" s="94" t="s">
        <v>63</v>
      </c>
      <c r="K2" s="94" t="s">
        <v>64</v>
      </c>
    </row>
    <row r="3" spans="1:11" s="27" customFormat="1" x14ac:dyDescent="0.25">
      <c r="A3" s="25">
        <v>1</v>
      </c>
      <c r="B3" s="26" t="s">
        <v>22</v>
      </c>
      <c r="C3" s="65"/>
      <c r="D3" s="194"/>
      <c r="E3" s="194"/>
      <c r="F3" s="56">
        <f t="shared" ref="F3:F66" si="0">E3-D3</f>
        <v>0</v>
      </c>
      <c r="G3" s="57">
        <f t="shared" ref="G3:G66" si="1">(C3/365)*F3</f>
        <v>0</v>
      </c>
      <c r="H3" s="84"/>
      <c r="I3" s="84"/>
      <c r="J3" s="84"/>
      <c r="K3" s="84"/>
    </row>
    <row r="4" spans="1:11" s="27" customFormat="1" x14ac:dyDescent="0.25">
      <c r="A4" s="28">
        <v>2</v>
      </c>
      <c r="B4" s="29" t="s">
        <v>23</v>
      </c>
      <c r="C4" s="66"/>
      <c r="D4" s="195"/>
      <c r="E4" s="195"/>
      <c r="F4" s="59">
        <f t="shared" si="0"/>
        <v>0</v>
      </c>
      <c r="G4" s="60">
        <f t="shared" si="1"/>
        <v>0</v>
      </c>
      <c r="H4" s="85"/>
      <c r="I4" s="85"/>
      <c r="J4" s="85"/>
      <c r="K4" s="85"/>
    </row>
    <row r="5" spans="1:11" s="27" customFormat="1" x14ac:dyDescent="0.25">
      <c r="A5" s="28">
        <v>3</v>
      </c>
      <c r="B5" s="29" t="s">
        <v>22</v>
      </c>
      <c r="C5" s="66"/>
      <c r="D5" s="195"/>
      <c r="E5" s="195"/>
      <c r="F5" s="59">
        <f t="shared" si="0"/>
        <v>0</v>
      </c>
      <c r="G5" s="60">
        <f t="shared" si="1"/>
        <v>0</v>
      </c>
      <c r="H5" s="85"/>
      <c r="I5" s="85"/>
      <c r="J5" s="85"/>
      <c r="K5" s="85"/>
    </row>
    <row r="6" spans="1:11" s="27" customFormat="1" x14ac:dyDescent="0.25">
      <c r="A6" s="28">
        <v>4</v>
      </c>
      <c r="B6" s="29" t="s">
        <v>22</v>
      </c>
      <c r="C6" s="66"/>
      <c r="D6" s="195"/>
      <c r="E6" s="195"/>
      <c r="F6" s="59">
        <f t="shared" si="0"/>
        <v>0</v>
      </c>
      <c r="G6" s="60">
        <f t="shared" si="1"/>
        <v>0</v>
      </c>
      <c r="H6" s="85"/>
      <c r="I6" s="85"/>
      <c r="J6" s="85"/>
      <c r="K6" s="85"/>
    </row>
    <row r="7" spans="1:11" s="27" customFormat="1" x14ac:dyDescent="0.25">
      <c r="A7" s="28">
        <v>5</v>
      </c>
      <c r="B7" s="29" t="s">
        <v>23</v>
      </c>
      <c r="C7" s="66"/>
      <c r="D7" s="195"/>
      <c r="E7" s="195"/>
      <c r="F7" s="59">
        <f t="shared" si="0"/>
        <v>0</v>
      </c>
      <c r="G7" s="60">
        <f t="shared" si="1"/>
        <v>0</v>
      </c>
      <c r="H7" s="85"/>
      <c r="I7" s="85"/>
      <c r="J7" s="85"/>
      <c r="K7" s="85"/>
    </row>
    <row r="8" spans="1:11" s="27" customFormat="1" x14ac:dyDescent="0.25">
      <c r="A8" s="28">
        <v>6</v>
      </c>
      <c r="B8" s="29" t="s">
        <v>23</v>
      </c>
      <c r="C8" s="66"/>
      <c r="D8" s="195"/>
      <c r="E8" s="195"/>
      <c r="F8" s="59">
        <f t="shared" si="0"/>
        <v>0</v>
      </c>
      <c r="G8" s="60">
        <f t="shared" si="1"/>
        <v>0</v>
      </c>
      <c r="H8" s="85"/>
      <c r="I8" s="85"/>
      <c r="J8" s="85"/>
      <c r="K8" s="85"/>
    </row>
    <row r="9" spans="1:11" s="27" customFormat="1" x14ac:dyDescent="0.25">
      <c r="A9" s="28">
        <v>7</v>
      </c>
      <c r="B9" s="29" t="s">
        <v>23</v>
      </c>
      <c r="C9" s="66"/>
      <c r="D9" s="195"/>
      <c r="E9" s="195"/>
      <c r="F9" s="59">
        <f t="shared" si="0"/>
        <v>0</v>
      </c>
      <c r="G9" s="60">
        <f t="shared" si="1"/>
        <v>0</v>
      </c>
      <c r="H9" s="85"/>
      <c r="I9" s="85"/>
      <c r="J9" s="85"/>
      <c r="K9" s="85"/>
    </row>
    <row r="10" spans="1:11" s="27" customFormat="1" x14ac:dyDescent="0.25">
      <c r="A10" s="28">
        <v>8</v>
      </c>
      <c r="B10" s="29" t="s">
        <v>23</v>
      </c>
      <c r="C10" s="66"/>
      <c r="D10" s="195"/>
      <c r="E10" s="195"/>
      <c r="F10" s="59">
        <f t="shared" si="0"/>
        <v>0</v>
      </c>
      <c r="G10" s="60">
        <f t="shared" si="1"/>
        <v>0</v>
      </c>
      <c r="H10" s="85"/>
      <c r="I10" s="85"/>
      <c r="J10" s="85"/>
      <c r="K10" s="85"/>
    </row>
    <row r="11" spans="1:11" s="27" customFormat="1" x14ac:dyDescent="0.25">
      <c r="A11" s="28">
        <v>9</v>
      </c>
      <c r="B11" s="29" t="s">
        <v>22</v>
      </c>
      <c r="C11" s="66"/>
      <c r="D11" s="195"/>
      <c r="E11" s="195"/>
      <c r="F11" s="59">
        <f t="shared" si="0"/>
        <v>0</v>
      </c>
      <c r="G11" s="60">
        <f t="shared" si="1"/>
        <v>0</v>
      </c>
      <c r="H11" s="85"/>
      <c r="I11" s="85"/>
      <c r="J11" s="85"/>
      <c r="K11" s="85"/>
    </row>
    <row r="12" spans="1:11" s="27" customFormat="1" x14ac:dyDescent="0.25">
      <c r="A12" s="28">
        <v>10</v>
      </c>
      <c r="B12" s="29" t="s">
        <v>22</v>
      </c>
      <c r="C12" s="66"/>
      <c r="D12" s="195"/>
      <c r="E12" s="195"/>
      <c r="F12" s="59">
        <f t="shared" si="0"/>
        <v>0</v>
      </c>
      <c r="G12" s="60">
        <f t="shared" si="1"/>
        <v>0</v>
      </c>
      <c r="H12" s="85"/>
      <c r="I12" s="85"/>
      <c r="J12" s="85"/>
      <c r="K12" s="85"/>
    </row>
    <row r="13" spans="1:11" s="27" customFormat="1" x14ac:dyDescent="0.25">
      <c r="A13" s="28">
        <v>11</v>
      </c>
      <c r="B13" s="29" t="s">
        <v>22</v>
      </c>
      <c r="C13" s="66"/>
      <c r="D13" s="195"/>
      <c r="E13" s="195"/>
      <c r="F13" s="59">
        <f t="shared" si="0"/>
        <v>0</v>
      </c>
      <c r="G13" s="60">
        <f t="shared" si="1"/>
        <v>0</v>
      </c>
      <c r="H13" s="85"/>
      <c r="I13" s="85"/>
      <c r="J13" s="85"/>
      <c r="K13" s="85"/>
    </row>
    <row r="14" spans="1:11" s="27" customFormat="1" x14ac:dyDescent="0.25">
      <c r="A14" s="28">
        <v>12</v>
      </c>
      <c r="B14" s="29" t="s">
        <v>22</v>
      </c>
      <c r="C14" s="66"/>
      <c r="D14" s="195"/>
      <c r="E14" s="195"/>
      <c r="F14" s="59">
        <f t="shared" si="0"/>
        <v>0</v>
      </c>
      <c r="G14" s="60">
        <f t="shared" si="1"/>
        <v>0</v>
      </c>
      <c r="H14" s="85"/>
      <c r="I14" s="85"/>
      <c r="J14" s="85"/>
      <c r="K14" s="85"/>
    </row>
    <row r="15" spans="1:11" s="27" customFormat="1" x14ac:dyDescent="0.25">
      <c r="A15" s="28">
        <v>13</v>
      </c>
      <c r="B15" s="29" t="s">
        <v>22</v>
      </c>
      <c r="C15" s="66"/>
      <c r="D15" s="195"/>
      <c r="E15" s="195"/>
      <c r="F15" s="59">
        <f t="shared" si="0"/>
        <v>0</v>
      </c>
      <c r="G15" s="60">
        <f t="shared" si="1"/>
        <v>0</v>
      </c>
      <c r="H15" s="85"/>
      <c r="I15" s="85"/>
      <c r="J15" s="85"/>
      <c r="K15" s="85"/>
    </row>
    <row r="16" spans="1:11" s="27" customFormat="1" x14ac:dyDescent="0.25">
      <c r="A16" s="28">
        <v>14</v>
      </c>
      <c r="B16" s="29" t="s">
        <v>22</v>
      </c>
      <c r="C16" s="66"/>
      <c r="D16" s="195"/>
      <c r="E16" s="195"/>
      <c r="F16" s="59">
        <f t="shared" si="0"/>
        <v>0</v>
      </c>
      <c r="G16" s="60">
        <f t="shared" si="1"/>
        <v>0</v>
      </c>
      <c r="H16" s="85"/>
      <c r="I16" s="85"/>
      <c r="J16" s="85"/>
      <c r="K16" s="85"/>
    </row>
    <row r="17" spans="1:11" s="27" customFormat="1" x14ac:dyDescent="0.25">
      <c r="A17" s="28">
        <v>15</v>
      </c>
      <c r="B17" s="29" t="s">
        <v>23</v>
      </c>
      <c r="C17" s="66"/>
      <c r="D17" s="195"/>
      <c r="E17" s="195"/>
      <c r="F17" s="59">
        <f t="shared" si="0"/>
        <v>0</v>
      </c>
      <c r="G17" s="60">
        <f t="shared" si="1"/>
        <v>0</v>
      </c>
      <c r="H17" s="85"/>
      <c r="I17" s="85"/>
      <c r="J17" s="85"/>
      <c r="K17" s="85"/>
    </row>
    <row r="18" spans="1:11" s="27" customFormat="1" x14ac:dyDescent="0.25">
      <c r="A18" s="28">
        <v>16</v>
      </c>
      <c r="B18" s="29" t="s">
        <v>22</v>
      </c>
      <c r="C18" s="66"/>
      <c r="D18" s="195"/>
      <c r="E18" s="195"/>
      <c r="F18" s="59">
        <f t="shared" si="0"/>
        <v>0</v>
      </c>
      <c r="G18" s="60">
        <f t="shared" si="1"/>
        <v>0</v>
      </c>
      <c r="H18" s="85"/>
      <c r="I18" s="85"/>
      <c r="J18" s="85"/>
      <c r="K18" s="85"/>
    </row>
    <row r="19" spans="1:11" s="27" customFormat="1" x14ac:dyDescent="0.25">
      <c r="A19" s="28">
        <v>17</v>
      </c>
      <c r="B19" s="29" t="s">
        <v>22</v>
      </c>
      <c r="C19" s="66"/>
      <c r="D19" s="195"/>
      <c r="E19" s="195"/>
      <c r="F19" s="59">
        <f t="shared" si="0"/>
        <v>0</v>
      </c>
      <c r="G19" s="60">
        <f t="shared" si="1"/>
        <v>0</v>
      </c>
      <c r="H19" s="85"/>
      <c r="I19" s="85"/>
      <c r="J19" s="85"/>
      <c r="K19" s="85"/>
    </row>
    <row r="20" spans="1:11" s="27" customFormat="1" x14ac:dyDescent="0.25">
      <c r="A20" s="28">
        <v>18</v>
      </c>
      <c r="B20" s="29" t="s">
        <v>22</v>
      </c>
      <c r="C20" s="66"/>
      <c r="D20" s="195"/>
      <c r="E20" s="195"/>
      <c r="F20" s="59">
        <f t="shared" si="0"/>
        <v>0</v>
      </c>
      <c r="G20" s="60">
        <f t="shared" si="1"/>
        <v>0</v>
      </c>
      <c r="H20" s="85"/>
      <c r="I20" s="85"/>
      <c r="J20" s="85"/>
      <c r="K20" s="85"/>
    </row>
    <row r="21" spans="1:11" s="27" customFormat="1" x14ac:dyDescent="0.25">
      <c r="A21" s="28">
        <v>19</v>
      </c>
      <c r="B21" s="29" t="s">
        <v>22</v>
      </c>
      <c r="C21" s="66"/>
      <c r="D21" s="195"/>
      <c r="E21" s="195"/>
      <c r="F21" s="59">
        <f t="shared" si="0"/>
        <v>0</v>
      </c>
      <c r="G21" s="60">
        <f t="shared" si="1"/>
        <v>0</v>
      </c>
      <c r="H21" s="85"/>
      <c r="I21" s="85"/>
      <c r="J21" s="85"/>
      <c r="K21" s="85"/>
    </row>
    <row r="22" spans="1:11" s="27" customFormat="1" x14ac:dyDescent="0.25">
      <c r="A22" s="28">
        <v>20</v>
      </c>
      <c r="B22" s="29" t="s">
        <v>22</v>
      </c>
      <c r="C22" s="66"/>
      <c r="D22" s="195"/>
      <c r="E22" s="195"/>
      <c r="F22" s="59">
        <f t="shared" si="0"/>
        <v>0</v>
      </c>
      <c r="G22" s="60">
        <f t="shared" si="1"/>
        <v>0</v>
      </c>
      <c r="H22" s="85"/>
      <c r="I22" s="85"/>
      <c r="J22" s="85"/>
      <c r="K22" s="85"/>
    </row>
    <row r="23" spans="1:11" s="27" customFormat="1" x14ac:dyDescent="0.25">
      <c r="A23" s="28">
        <v>21</v>
      </c>
      <c r="B23" s="29" t="s">
        <v>22</v>
      </c>
      <c r="C23" s="66"/>
      <c r="D23" s="195"/>
      <c r="E23" s="195"/>
      <c r="F23" s="59">
        <f t="shared" si="0"/>
        <v>0</v>
      </c>
      <c r="G23" s="60">
        <f t="shared" si="1"/>
        <v>0</v>
      </c>
      <c r="H23" s="85"/>
      <c r="I23" s="85"/>
      <c r="J23" s="85"/>
      <c r="K23" s="85"/>
    </row>
    <row r="24" spans="1:11" s="27" customFormat="1" x14ac:dyDescent="0.25">
      <c r="A24" s="28">
        <v>22</v>
      </c>
      <c r="B24" s="29" t="s">
        <v>22</v>
      </c>
      <c r="C24" s="66"/>
      <c r="D24" s="195"/>
      <c r="E24" s="195"/>
      <c r="F24" s="59">
        <f t="shared" si="0"/>
        <v>0</v>
      </c>
      <c r="G24" s="60">
        <f t="shared" si="1"/>
        <v>0</v>
      </c>
      <c r="H24" s="85"/>
      <c r="I24" s="85"/>
      <c r="J24" s="85"/>
      <c r="K24" s="85"/>
    </row>
    <row r="25" spans="1:11" s="27" customFormat="1" x14ac:dyDescent="0.25">
      <c r="A25" s="28">
        <v>23</v>
      </c>
      <c r="B25" s="29" t="s">
        <v>22</v>
      </c>
      <c r="C25" s="66"/>
      <c r="D25" s="195"/>
      <c r="E25" s="195"/>
      <c r="F25" s="59">
        <f t="shared" si="0"/>
        <v>0</v>
      </c>
      <c r="G25" s="60">
        <f t="shared" si="1"/>
        <v>0</v>
      </c>
      <c r="H25" s="85"/>
      <c r="I25" s="85"/>
      <c r="J25" s="85"/>
      <c r="K25" s="85"/>
    </row>
    <row r="26" spans="1:11" s="27" customFormat="1" x14ac:dyDescent="0.25">
      <c r="A26" s="28">
        <v>24</v>
      </c>
      <c r="B26" s="29" t="s">
        <v>22</v>
      </c>
      <c r="C26" s="66"/>
      <c r="D26" s="195"/>
      <c r="E26" s="195"/>
      <c r="F26" s="59">
        <f t="shared" si="0"/>
        <v>0</v>
      </c>
      <c r="G26" s="60">
        <f t="shared" si="1"/>
        <v>0</v>
      </c>
      <c r="H26" s="85"/>
      <c r="I26" s="85"/>
      <c r="J26" s="85"/>
      <c r="K26" s="85"/>
    </row>
    <row r="27" spans="1:11" s="27" customFormat="1" x14ac:dyDescent="0.25">
      <c r="A27" s="28">
        <v>25</v>
      </c>
      <c r="B27" s="29" t="s">
        <v>23</v>
      </c>
      <c r="C27" s="66"/>
      <c r="D27" s="195"/>
      <c r="E27" s="195"/>
      <c r="F27" s="59">
        <f t="shared" si="0"/>
        <v>0</v>
      </c>
      <c r="G27" s="60">
        <f t="shared" si="1"/>
        <v>0</v>
      </c>
      <c r="H27" s="85"/>
      <c r="I27" s="85"/>
      <c r="J27" s="85"/>
      <c r="K27" s="85"/>
    </row>
    <row r="28" spans="1:11" s="27" customFormat="1" x14ac:dyDescent="0.25">
      <c r="A28" s="28">
        <v>26</v>
      </c>
      <c r="B28" s="29" t="s">
        <v>23</v>
      </c>
      <c r="C28" s="66"/>
      <c r="D28" s="195"/>
      <c r="E28" s="195"/>
      <c r="F28" s="59">
        <f t="shared" si="0"/>
        <v>0</v>
      </c>
      <c r="G28" s="60">
        <f t="shared" si="1"/>
        <v>0</v>
      </c>
      <c r="H28" s="85"/>
      <c r="I28" s="85"/>
      <c r="J28" s="85"/>
      <c r="K28" s="85"/>
    </row>
    <row r="29" spans="1:11" s="27" customFormat="1" ht="14.25" customHeight="1" x14ac:dyDescent="0.25">
      <c r="A29" s="28">
        <v>27</v>
      </c>
      <c r="B29" s="29" t="s">
        <v>22</v>
      </c>
      <c r="C29" s="66"/>
      <c r="D29" s="195"/>
      <c r="E29" s="195"/>
      <c r="F29" s="59">
        <f t="shared" si="0"/>
        <v>0</v>
      </c>
      <c r="G29" s="60">
        <f t="shared" si="1"/>
        <v>0</v>
      </c>
      <c r="H29" s="85"/>
      <c r="I29" s="85"/>
      <c r="J29" s="85"/>
      <c r="K29" s="85"/>
    </row>
    <row r="30" spans="1:11" s="27" customFormat="1" x14ac:dyDescent="0.25">
      <c r="A30" s="28">
        <v>28</v>
      </c>
      <c r="B30" s="29" t="s">
        <v>22</v>
      </c>
      <c r="C30" s="66">
        <v>5981040</v>
      </c>
      <c r="D30" s="195">
        <v>44682</v>
      </c>
      <c r="E30" s="195">
        <v>44835</v>
      </c>
      <c r="F30" s="59">
        <f t="shared" si="0"/>
        <v>153</v>
      </c>
      <c r="G30" s="60">
        <f t="shared" si="1"/>
        <v>2507120.8767123288</v>
      </c>
      <c r="H30" s="85"/>
      <c r="I30" s="85"/>
      <c r="J30" s="85"/>
      <c r="K30" s="85"/>
    </row>
    <row r="31" spans="1:11" s="27" customFormat="1" x14ac:dyDescent="0.25">
      <c r="A31" s="28">
        <v>29</v>
      </c>
      <c r="B31" s="29" t="s">
        <v>23</v>
      </c>
      <c r="C31" s="66"/>
      <c r="D31" s="195"/>
      <c r="E31" s="195"/>
      <c r="F31" s="59">
        <f t="shared" si="0"/>
        <v>0</v>
      </c>
      <c r="G31" s="60">
        <f t="shared" si="1"/>
        <v>0</v>
      </c>
      <c r="H31" s="85"/>
      <c r="I31" s="85"/>
      <c r="J31" s="85"/>
      <c r="K31" s="85"/>
    </row>
    <row r="32" spans="1:11" s="27" customFormat="1" x14ac:dyDescent="0.25">
      <c r="A32" s="28">
        <v>30</v>
      </c>
      <c r="B32" s="29" t="s">
        <v>22</v>
      </c>
      <c r="C32" s="66"/>
      <c r="D32" s="195"/>
      <c r="E32" s="195"/>
      <c r="F32" s="59">
        <f t="shared" si="0"/>
        <v>0</v>
      </c>
      <c r="G32" s="60">
        <f t="shared" si="1"/>
        <v>0</v>
      </c>
      <c r="H32" s="85"/>
      <c r="I32" s="85"/>
      <c r="J32" s="85"/>
      <c r="K32" s="85"/>
    </row>
    <row r="33" spans="1:11" s="27" customFormat="1" x14ac:dyDescent="0.25">
      <c r="A33" s="28">
        <v>31</v>
      </c>
      <c r="B33" s="29" t="s">
        <v>23</v>
      </c>
      <c r="C33" s="66"/>
      <c r="D33" s="195"/>
      <c r="E33" s="195"/>
      <c r="F33" s="59">
        <f t="shared" si="0"/>
        <v>0</v>
      </c>
      <c r="G33" s="60">
        <f t="shared" si="1"/>
        <v>0</v>
      </c>
      <c r="H33" s="85"/>
      <c r="I33" s="85"/>
      <c r="J33" s="85"/>
      <c r="K33" s="85"/>
    </row>
    <row r="34" spans="1:11" s="27" customFormat="1" x14ac:dyDescent="0.25">
      <c r="A34" s="28">
        <v>32</v>
      </c>
      <c r="B34" s="29" t="s">
        <v>22</v>
      </c>
      <c r="C34" s="66"/>
      <c r="D34" s="195"/>
      <c r="E34" s="195"/>
      <c r="F34" s="59">
        <f t="shared" si="0"/>
        <v>0</v>
      </c>
      <c r="G34" s="60">
        <f t="shared" si="1"/>
        <v>0</v>
      </c>
      <c r="H34" s="85"/>
      <c r="I34" s="85"/>
      <c r="J34" s="85"/>
      <c r="K34" s="85"/>
    </row>
    <row r="35" spans="1:11" s="27" customFormat="1" x14ac:dyDescent="0.25">
      <c r="A35" s="28">
        <v>33</v>
      </c>
      <c r="B35" s="29" t="s">
        <v>22</v>
      </c>
      <c r="C35" s="66"/>
      <c r="D35" s="195"/>
      <c r="E35" s="195"/>
      <c r="F35" s="59">
        <f t="shared" si="0"/>
        <v>0</v>
      </c>
      <c r="G35" s="60">
        <f t="shared" si="1"/>
        <v>0</v>
      </c>
      <c r="H35" s="85"/>
      <c r="I35" s="85"/>
      <c r="J35" s="85"/>
      <c r="K35" s="85"/>
    </row>
    <row r="36" spans="1:11" s="27" customFormat="1" x14ac:dyDescent="0.25">
      <c r="A36" s="28">
        <v>34</v>
      </c>
      <c r="B36" s="29" t="s">
        <v>22</v>
      </c>
      <c r="C36" s="66"/>
      <c r="D36" s="195"/>
      <c r="E36" s="195"/>
      <c r="F36" s="59">
        <f t="shared" si="0"/>
        <v>0</v>
      </c>
      <c r="G36" s="60">
        <f t="shared" si="1"/>
        <v>0</v>
      </c>
      <c r="H36" s="85"/>
      <c r="I36" s="85"/>
      <c r="J36" s="85"/>
      <c r="K36" s="85"/>
    </row>
    <row r="37" spans="1:11" s="27" customFormat="1" x14ac:dyDescent="0.25">
      <c r="A37" s="28">
        <v>35</v>
      </c>
      <c r="B37" s="29" t="s">
        <v>22</v>
      </c>
      <c r="C37" s="66"/>
      <c r="D37" s="195"/>
      <c r="E37" s="195"/>
      <c r="F37" s="59">
        <f t="shared" si="0"/>
        <v>0</v>
      </c>
      <c r="G37" s="60">
        <f t="shared" si="1"/>
        <v>0</v>
      </c>
      <c r="H37" s="85"/>
      <c r="I37" s="85"/>
      <c r="J37" s="85"/>
      <c r="K37" s="85"/>
    </row>
    <row r="38" spans="1:11" s="27" customFormat="1" x14ac:dyDescent="0.25">
      <c r="A38" s="28">
        <v>36</v>
      </c>
      <c r="B38" s="29" t="s">
        <v>22</v>
      </c>
      <c r="C38" s="66"/>
      <c r="D38" s="195"/>
      <c r="E38" s="195"/>
      <c r="F38" s="59">
        <f t="shared" si="0"/>
        <v>0</v>
      </c>
      <c r="G38" s="60">
        <f t="shared" si="1"/>
        <v>0</v>
      </c>
      <c r="H38" s="85"/>
      <c r="I38" s="85"/>
      <c r="J38" s="85"/>
      <c r="K38" s="85"/>
    </row>
    <row r="39" spans="1:11" s="27" customFormat="1" x14ac:dyDescent="0.25">
      <c r="A39" s="28">
        <v>37</v>
      </c>
      <c r="B39" s="29" t="s">
        <v>22</v>
      </c>
      <c r="C39" s="66"/>
      <c r="D39" s="195"/>
      <c r="E39" s="195"/>
      <c r="F39" s="59">
        <f t="shared" si="0"/>
        <v>0</v>
      </c>
      <c r="G39" s="60">
        <f t="shared" si="1"/>
        <v>0</v>
      </c>
      <c r="H39" s="85"/>
      <c r="I39" s="85"/>
      <c r="J39" s="85"/>
      <c r="K39" s="85"/>
    </row>
    <row r="40" spans="1:11" s="27" customFormat="1" x14ac:dyDescent="0.25">
      <c r="A40" s="28">
        <v>38</v>
      </c>
      <c r="B40" s="29" t="s">
        <v>23</v>
      </c>
      <c r="C40" s="66"/>
      <c r="D40" s="195"/>
      <c r="E40" s="195"/>
      <c r="F40" s="59">
        <f t="shared" si="0"/>
        <v>0</v>
      </c>
      <c r="G40" s="60">
        <f t="shared" si="1"/>
        <v>0</v>
      </c>
      <c r="H40" s="85"/>
      <c r="I40" s="85"/>
      <c r="J40" s="85"/>
      <c r="K40" s="85"/>
    </row>
    <row r="41" spans="1:11" s="27" customFormat="1" x14ac:dyDescent="0.25">
      <c r="A41" s="28">
        <v>39</v>
      </c>
      <c r="B41" s="29" t="s">
        <v>22</v>
      </c>
      <c r="C41" s="66"/>
      <c r="D41" s="195"/>
      <c r="E41" s="195"/>
      <c r="F41" s="59">
        <f t="shared" si="0"/>
        <v>0</v>
      </c>
      <c r="G41" s="60">
        <f t="shared" si="1"/>
        <v>0</v>
      </c>
      <c r="H41" s="85"/>
      <c r="I41" s="85"/>
      <c r="J41" s="85"/>
      <c r="K41" s="85"/>
    </row>
    <row r="42" spans="1:11" s="27" customFormat="1" x14ac:dyDescent="0.25">
      <c r="A42" s="28">
        <v>40</v>
      </c>
      <c r="B42" s="29" t="s">
        <v>23</v>
      </c>
      <c r="C42" s="66"/>
      <c r="D42" s="195"/>
      <c r="E42" s="195"/>
      <c r="F42" s="59">
        <f t="shared" si="0"/>
        <v>0</v>
      </c>
      <c r="G42" s="60">
        <f t="shared" si="1"/>
        <v>0</v>
      </c>
      <c r="H42" s="85"/>
      <c r="I42" s="85"/>
      <c r="J42" s="85"/>
      <c r="K42" s="85"/>
    </row>
    <row r="43" spans="1:11" s="27" customFormat="1" x14ac:dyDescent="0.25">
      <c r="A43" s="28">
        <v>41</v>
      </c>
      <c r="B43" s="29" t="s">
        <v>22</v>
      </c>
      <c r="C43" s="66"/>
      <c r="D43" s="195"/>
      <c r="E43" s="195"/>
      <c r="F43" s="59">
        <f t="shared" si="0"/>
        <v>0</v>
      </c>
      <c r="G43" s="60">
        <f t="shared" si="1"/>
        <v>0</v>
      </c>
      <c r="H43" s="85"/>
      <c r="I43" s="85"/>
      <c r="J43" s="85"/>
      <c r="K43" s="85"/>
    </row>
    <row r="44" spans="1:11" s="27" customFormat="1" x14ac:dyDescent="0.25">
      <c r="A44" s="28">
        <v>42</v>
      </c>
      <c r="B44" s="29" t="s">
        <v>22</v>
      </c>
      <c r="C44" s="66"/>
      <c r="D44" s="195"/>
      <c r="E44" s="195"/>
      <c r="F44" s="59">
        <f t="shared" si="0"/>
        <v>0</v>
      </c>
      <c r="G44" s="60">
        <f t="shared" si="1"/>
        <v>0</v>
      </c>
      <c r="H44" s="85"/>
      <c r="I44" s="85"/>
      <c r="J44" s="85"/>
      <c r="K44" s="85"/>
    </row>
    <row r="45" spans="1:11" s="27" customFormat="1" x14ac:dyDescent="0.25">
      <c r="A45" s="28">
        <v>43</v>
      </c>
      <c r="B45" s="29" t="s">
        <v>22</v>
      </c>
      <c r="C45" s="66"/>
      <c r="D45" s="195"/>
      <c r="E45" s="195"/>
      <c r="F45" s="59">
        <f t="shared" si="0"/>
        <v>0</v>
      </c>
      <c r="G45" s="60">
        <f t="shared" si="1"/>
        <v>0</v>
      </c>
      <c r="H45" s="85"/>
      <c r="I45" s="85"/>
      <c r="J45" s="85"/>
      <c r="K45" s="85"/>
    </row>
    <row r="46" spans="1:11" s="27" customFormat="1" x14ac:dyDescent="0.25">
      <c r="A46" s="28">
        <v>44</v>
      </c>
      <c r="B46" s="29" t="s">
        <v>22</v>
      </c>
      <c r="C46" s="66"/>
      <c r="D46" s="195"/>
      <c r="E46" s="195"/>
      <c r="F46" s="59">
        <f t="shared" si="0"/>
        <v>0</v>
      </c>
      <c r="G46" s="60">
        <f t="shared" si="1"/>
        <v>0</v>
      </c>
      <c r="H46" s="85"/>
      <c r="I46" s="85"/>
      <c r="J46" s="85"/>
      <c r="K46" s="85"/>
    </row>
    <row r="47" spans="1:11" s="27" customFormat="1" x14ac:dyDescent="0.25">
      <c r="A47" s="28">
        <v>45</v>
      </c>
      <c r="B47" s="29" t="s">
        <v>23</v>
      </c>
      <c r="C47" s="66"/>
      <c r="D47" s="195"/>
      <c r="E47" s="195"/>
      <c r="F47" s="59">
        <f t="shared" si="0"/>
        <v>0</v>
      </c>
      <c r="G47" s="60">
        <f t="shared" si="1"/>
        <v>0</v>
      </c>
      <c r="H47" s="85"/>
      <c r="I47" s="85"/>
      <c r="J47" s="85"/>
      <c r="K47" s="85"/>
    </row>
    <row r="48" spans="1:11" s="27" customFormat="1" x14ac:dyDescent="0.25">
      <c r="A48" s="28">
        <v>46</v>
      </c>
      <c r="B48" s="29" t="s">
        <v>23</v>
      </c>
      <c r="C48" s="66"/>
      <c r="D48" s="195"/>
      <c r="E48" s="195"/>
      <c r="F48" s="59">
        <f t="shared" si="0"/>
        <v>0</v>
      </c>
      <c r="G48" s="60">
        <f t="shared" si="1"/>
        <v>0</v>
      </c>
      <c r="H48" s="85"/>
      <c r="I48" s="85"/>
      <c r="J48" s="85"/>
      <c r="K48" s="85"/>
    </row>
    <row r="49" spans="1:11" s="27" customFormat="1" x14ac:dyDescent="0.25">
      <c r="A49" s="28">
        <v>47</v>
      </c>
      <c r="B49" s="29" t="s">
        <v>22</v>
      </c>
      <c r="C49" s="66"/>
      <c r="D49" s="195"/>
      <c r="E49" s="195"/>
      <c r="F49" s="59">
        <f t="shared" si="0"/>
        <v>0</v>
      </c>
      <c r="G49" s="60">
        <f t="shared" si="1"/>
        <v>0</v>
      </c>
      <c r="H49" s="85"/>
      <c r="I49" s="85"/>
      <c r="J49" s="85"/>
      <c r="K49" s="85"/>
    </row>
    <row r="50" spans="1:11" s="27" customFormat="1" x14ac:dyDescent="0.25">
      <c r="A50" s="28">
        <v>48</v>
      </c>
      <c r="B50" s="29" t="s">
        <v>23</v>
      </c>
      <c r="C50" s="66"/>
      <c r="D50" s="195"/>
      <c r="E50" s="195"/>
      <c r="F50" s="59">
        <f t="shared" si="0"/>
        <v>0</v>
      </c>
      <c r="G50" s="60">
        <f t="shared" si="1"/>
        <v>0</v>
      </c>
      <c r="H50" s="85"/>
      <c r="I50" s="85"/>
      <c r="J50" s="85"/>
      <c r="K50" s="85"/>
    </row>
    <row r="51" spans="1:11" s="27" customFormat="1" x14ac:dyDescent="0.25">
      <c r="A51" s="28">
        <v>49</v>
      </c>
      <c r="B51" s="29" t="s">
        <v>22</v>
      </c>
      <c r="C51" s="66"/>
      <c r="D51" s="195"/>
      <c r="E51" s="195"/>
      <c r="F51" s="59">
        <f t="shared" si="0"/>
        <v>0</v>
      </c>
      <c r="G51" s="60">
        <f t="shared" si="1"/>
        <v>0</v>
      </c>
      <c r="H51" s="85"/>
      <c r="I51" s="85"/>
      <c r="J51" s="85"/>
      <c r="K51" s="85"/>
    </row>
    <row r="52" spans="1:11" s="27" customFormat="1" x14ac:dyDescent="0.25">
      <c r="A52" s="28">
        <v>50</v>
      </c>
      <c r="B52" s="29" t="s">
        <v>23</v>
      </c>
      <c r="C52" s="66"/>
      <c r="D52" s="195"/>
      <c r="E52" s="195"/>
      <c r="F52" s="59">
        <f t="shared" si="0"/>
        <v>0</v>
      </c>
      <c r="G52" s="60">
        <f t="shared" si="1"/>
        <v>0</v>
      </c>
      <c r="H52" s="85"/>
      <c r="I52" s="85"/>
      <c r="J52" s="85"/>
      <c r="K52" s="85"/>
    </row>
    <row r="53" spans="1:11" s="27" customFormat="1" x14ac:dyDescent="0.25">
      <c r="A53" s="28">
        <v>51</v>
      </c>
      <c r="B53" s="29" t="s">
        <v>23</v>
      </c>
      <c r="C53" s="66"/>
      <c r="D53" s="195"/>
      <c r="E53" s="195"/>
      <c r="F53" s="59">
        <f t="shared" si="0"/>
        <v>0</v>
      </c>
      <c r="G53" s="60">
        <f t="shared" si="1"/>
        <v>0</v>
      </c>
      <c r="H53" s="85"/>
      <c r="I53" s="85"/>
      <c r="J53" s="85"/>
      <c r="K53" s="85"/>
    </row>
    <row r="54" spans="1:11" s="27" customFormat="1" x14ac:dyDescent="0.25">
      <c r="A54" s="28">
        <v>52</v>
      </c>
      <c r="B54" s="29" t="s">
        <v>22</v>
      </c>
      <c r="C54" s="66"/>
      <c r="D54" s="195"/>
      <c r="E54" s="195"/>
      <c r="F54" s="59">
        <f t="shared" si="0"/>
        <v>0</v>
      </c>
      <c r="G54" s="60">
        <f t="shared" si="1"/>
        <v>0</v>
      </c>
      <c r="H54" s="85"/>
      <c r="I54" s="85"/>
      <c r="J54" s="85"/>
      <c r="K54" s="85"/>
    </row>
    <row r="55" spans="1:11" s="27" customFormat="1" x14ac:dyDescent="0.25">
      <c r="A55" s="28">
        <v>53</v>
      </c>
      <c r="B55" s="29" t="s">
        <v>22</v>
      </c>
      <c r="C55" s="66"/>
      <c r="D55" s="195"/>
      <c r="E55" s="195"/>
      <c r="F55" s="59">
        <f t="shared" si="0"/>
        <v>0</v>
      </c>
      <c r="G55" s="60">
        <f t="shared" si="1"/>
        <v>0</v>
      </c>
      <c r="H55" s="85"/>
      <c r="I55" s="85"/>
      <c r="J55" s="85"/>
      <c r="K55" s="85"/>
    </row>
    <row r="56" spans="1:11" s="27" customFormat="1" x14ac:dyDescent="0.25">
      <c r="A56" s="28">
        <v>54</v>
      </c>
      <c r="B56" s="29" t="s">
        <v>23</v>
      </c>
      <c r="C56" s="66"/>
      <c r="D56" s="195"/>
      <c r="E56" s="195"/>
      <c r="F56" s="59">
        <f t="shared" si="0"/>
        <v>0</v>
      </c>
      <c r="G56" s="60">
        <f t="shared" si="1"/>
        <v>0</v>
      </c>
      <c r="H56" s="85"/>
      <c r="I56" s="85"/>
      <c r="J56" s="85"/>
      <c r="K56" s="85"/>
    </row>
    <row r="57" spans="1:11" s="27" customFormat="1" x14ac:dyDescent="0.25">
      <c r="A57" s="28">
        <v>55</v>
      </c>
      <c r="B57" s="29" t="s">
        <v>22</v>
      </c>
      <c r="C57" s="66"/>
      <c r="D57" s="195"/>
      <c r="E57" s="195"/>
      <c r="F57" s="59">
        <f t="shared" si="0"/>
        <v>0</v>
      </c>
      <c r="G57" s="60">
        <f t="shared" si="1"/>
        <v>0</v>
      </c>
      <c r="H57" s="85"/>
      <c r="I57" s="85"/>
      <c r="J57" s="85"/>
      <c r="K57" s="85"/>
    </row>
    <row r="58" spans="1:11" s="27" customFormat="1" x14ac:dyDescent="0.25">
      <c r="A58" s="28">
        <v>56</v>
      </c>
      <c r="B58" s="29" t="s">
        <v>22</v>
      </c>
      <c r="C58" s="66"/>
      <c r="D58" s="195"/>
      <c r="E58" s="195"/>
      <c r="F58" s="59">
        <f t="shared" si="0"/>
        <v>0</v>
      </c>
      <c r="G58" s="60">
        <f t="shared" si="1"/>
        <v>0</v>
      </c>
      <c r="H58" s="85"/>
      <c r="I58" s="85"/>
      <c r="J58" s="85"/>
      <c r="K58" s="85"/>
    </row>
    <row r="59" spans="1:11" s="27" customFormat="1" x14ac:dyDescent="0.25">
      <c r="A59" s="28">
        <v>57</v>
      </c>
      <c r="B59" s="29" t="s">
        <v>22</v>
      </c>
      <c r="C59" s="66"/>
      <c r="D59" s="195"/>
      <c r="E59" s="195"/>
      <c r="F59" s="59">
        <f t="shared" si="0"/>
        <v>0</v>
      </c>
      <c r="G59" s="60">
        <f t="shared" si="1"/>
        <v>0</v>
      </c>
      <c r="H59" s="85"/>
      <c r="I59" s="85"/>
      <c r="J59" s="85"/>
      <c r="K59" s="85"/>
    </row>
    <row r="60" spans="1:11" s="27" customFormat="1" x14ac:dyDescent="0.25">
      <c r="A60" s="28">
        <v>58</v>
      </c>
      <c r="B60" s="29" t="s">
        <v>22</v>
      </c>
      <c r="C60" s="66"/>
      <c r="D60" s="195"/>
      <c r="E60" s="195"/>
      <c r="F60" s="59">
        <f t="shared" ref="F60" si="2">E60-D60</f>
        <v>0</v>
      </c>
      <c r="G60" s="60">
        <f t="shared" ref="G60" si="3">(C60/365)*F60</f>
        <v>0</v>
      </c>
      <c r="H60" s="85"/>
      <c r="I60" s="85"/>
      <c r="J60" s="85"/>
      <c r="K60" s="85"/>
    </row>
    <row r="61" spans="1:11" s="27" customFormat="1" x14ac:dyDescent="0.25">
      <c r="A61" s="28">
        <v>59</v>
      </c>
      <c r="B61" s="29" t="s">
        <v>22</v>
      </c>
      <c r="C61" s="66"/>
      <c r="D61" s="195"/>
      <c r="E61" s="195"/>
      <c r="F61" s="59">
        <f t="shared" si="0"/>
        <v>0</v>
      </c>
      <c r="G61" s="60">
        <f t="shared" si="1"/>
        <v>0</v>
      </c>
      <c r="H61" s="85"/>
      <c r="I61" s="85"/>
      <c r="J61" s="85"/>
      <c r="K61" s="85"/>
    </row>
    <row r="62" spans="1:11" s="27" customFormat="1" x14ac:dyDescent="0.25">
      <c r="A62" s="28">
        <v>60</v>
      </c>
      <c r="B62" s="29" t="s">
        <v>23</v>
      </c>
      <c r="C62" s="66"/>
      <c r="D62" s="195"/>
      <c r="E62" s="195"/>
      <c r="F62" s="59">
        <f t="shared" si="0"/>
        <v>0</v>
      </c>
      <c r="G62" s="60">
        <f t="shared" si="1"/>
        <v>0</v>
      </c>
      <c r="H62" s="85"/>
      <c r="I62" s="85"/>
      <c r="J62" s="85"/>
      <c r="K62" s="85"/>
    </row>
    <row r="63" spans="1:11" s="27" customFormat="1" x14ac:dyDescent="0.25">
      <c r="A63" s="28">
        <v>61</v>
      </c>
      <c r="B63" s="29" t="s">
        <v>23</v>
      </c>
      <c r="C63" s="66"/>
      <c r="D63" s="195"/>
      <c r="E63" s="195"/>
      <c r="F63" s="59">
        <f t="shared" si="0"/>
        <v>0</v>
      </c>
      <c r="G63" s="60">
        <f t="shared" si="1"/>
        <v>0</v>
      </c>
      <c r="H63" s="85"/>
      <c r="I63" s="85"/>
      <c r="J63" s="85"/>
      <c r="K63" s="85"/>
    </row>
    <row r="64" spans="1:11" s="27" customFormat="1" x14ac:dyDescent="0.25">
      <c r="A64" s="28">
        <v>62</v>
      </c>
      <c r="B64" s="29" t="s">
        <v>23</v>
      </c>
      <c r="C64" s="66"/>
      <c r="D64" s="195"/>
      <c r="E64" s="195"/>
      <c r="F64" s="59">
        <f t="shared" si="0"/>
        <v>0</v>
      </c>
      <c r="G64" s="60">
        <f t="shared" si="1"/>
        <v>0</v>
      </c>
      <c r="H64" s="85"/>
      <c r="I64" s="85"/>
      <c r="J64" s="85"/>
      <c r="K64" s="85"/>
    </row>
    <row r="65" spans="1:11" s="27" customFormat="1" x14ac:dyDescent="0.25">
      <c r="A65" s="28">
        <v>63</v>
      </c>
      <c r="B65" s="29" t="s">
        <v>22</v>
      </c>
      <c r="C65" s="66"/>
      <c r="D65" s="195"/>
      <c r="E65" s="195"/>
      <c r="F65" s="59">
        <f t="shared" si="0"/>
        <v>0</v>
      </c>
      <c r="G65" s="60">
        <f t="shared" si="1"/>
        <v>0</v>
      </c>
      <c r="H65" s="85"/>
      <c r="I65" s="85"/>
      <c r="J65" s="85"/>
      <c r="K65" s="85"/>
    </row>
    <row r="66" spans="1:11" s="27" customFormat="1" x14ac:dyDescent="0.25">
      <c r="A66" s="28">
        <v>64</v>
      </c>
      <c r="B66" s="29" t="s">
        <v>22</v>
      </c>
      <c r="C66" s="66"/>
      <c r="D66" s="195"/>
      <c r="E66" s="195"/>
      <c r="F66" s="59">
        <f t="shared" si="0"/>
        <v>0</v>
      </c>
      <c r="G66" s="60">
        <f t="shared" si="1"/>
        <v>0</v>
      </c>
      <c r="H66" s="85"/>
      <c r="I66" s="85"/>
      <c r="J66" s="85"/>
      <c r="K66" s="85"/>
    </row>
    <row r="67" spans="1:11" s="27" customFormat="1" x14ac:dyDescent="0.25">
      <c r="A67" s="28">
        <v>65</v>
      </c>
      <c r="B67" s="29" t="s">
        <v>22</v>
      </c>
      <c r="C67" s="66"/>
      <c r="D67" s="195"/>
      <c r="E67" s="195"/>
      <c r="F67" s="59">
        <f t="shared" ref="F67:F83" si="4">E67-D67</f>
        <v>0</v>
      </c>
      <c r="G67" s="60">
        <f t="shared" ref="G67:G83" si="5">(C67/365)*F67</f>
        <v>0</v>
      </c>
      <c r="H67" s="85"/>
      <c r="I67" s="85"/>
      <c r="J67" s="85"/>
      <c r="K67" s="85"/>
    </row>
    <row r="68" spans="1:11" s="27" customFormat="1" x14ac:dyDescent="0.25">
      <c r="A68" s="28">
        <v>66</v>
      </c>
      <c r="B68" s="29" t="s">
        <v>22</v>
      </c>
      <c r="C68" s="66"/>
      <c r="D68" s="195"/>
      <c r="E68" s="195"/>
      <c r="F68" s="59">
        <f t="shared" si="4"/>
        <v>0</v>
      </c>
      <c r="G68" s="60">
        <f t="shared" si="5"/>
        <v>0</v>
      </c>
      <c r="H68" s="85"/>
      <c r="I68" s="85"/>
      <c r="J68" s="85"/>
      <c r="K68" s="85"/>
    </row>
    <row r="69" spans="1:11" s="27" customFormat="1" x14ac:dyDescent="0.25">
      <c r="A69" s="28">
        <v>67</v>
      </c>
      <c r="B69" s="29" t="s">
        <v>23</v>
      </c>
      <c r="C69" s="66"/>
      <c r="D69" s="195"/>
      <c r="E69" s="195"/>
      <c r="F69" s="59">
        <f t="shared" si="4"/>
        <v>0</v>
      </c>
      <c r="G69" s="60">
        <f t="shared" si="5"/>
        <v>0</v>
      </c>
      <c r="H69" s="85"/>
      <c r="I69" s="85"/>
      <c r="J69" s="85"/>
      <c r="K69" s="85"/>
    </row>
    <row r="70" spans="1:11" s="27" customFormat="1" x14ac:dyDescent="0.25">
      <c r="A70" s="28">
        <v>68</v>
      </c>
      <c r="B70" s="29" t="s">
        <v>22</v>
      </c>
      <c r="C70" s="66"/>
      <c r="D70" s="195"/>
      <c r="E70" s="195"/>
      <c r="F70" s="59">
        <f t="shared" si="4"/>
        <v>0</v>
      </c>
      <c r="G70" s="60">
        <f t="shared" si="5"/>
        <v>0</v>
      </c>
      <c r="H70" s="85"/>
      <c r="I70" s="85"/>
      <c r="J70" s="85"/>
      <c r="K70" s="85"/>
    </row>
    <row r="71" spans="1:11" s="27" customFormat="1" x14ac:dyDescent="0.25">
      <c r="A71" s="28">
        <v>69</v>
      </c>
      <c r="B71" s="29" t="s">
        <v>22</v>
      </c>
      <c r="C71" s="66"/>
      <c r="D71" s="195"/>
      <c r="E71" s="195"/>
      <c r="F71" s="59">
        <f t="shared" si="4"/>
        <v>0</v>
      </c>
      <c r="G71" s="60">
        <f t="shared" si="5"/>
        <v>0</v>
      </c>
      <c r="H71" s="85"/>
      <c r="I71" s="85"/>
      <c r="J71" s="85"/>
      <c r="K71" s="85"/>
    </row>
    <row r="72" spans="1:11" s="27" customFormat="1" x14ac:dyDescent="0.25">
      <c r="A72" s="28">
        <v>70</v>
      </c>
      <c r="B72" s="29" t="s">
        <v>22</v>
      </c>
      <c r="C72" s="66"/>
      <c r="D72" s="195"/>
      <c r="E72" s="195"/>
      <c r="F72" s="59">
        <f t="shared" si="4"/>
        <v>0</v>
      </c>
      <c r="G72" s="60">
        <f t="shared" si="5"/>
        <v>0</v>
      </c>
      <c r="H72" s="85"/>
      <c r="I72" s="85"/>
      <c r="J72" s="85"/>
      <c r="K72" s="85"/>
    </row>
    <row r="73" spans="1:11" s="27" customFormat="1" x14ac:dyDescent="0.25">
      <c r="A73" s="28">
        <v>71</v>
      </c>
      <c r="B73" s="29" t="s">
        <v>22</v>
      </c>
      <c r="C73" s="66"/>
      <c r="D73" s="195"/>
      <c r="E73" s="195"/>
      <c r="F73" s="59">
        <f t="shared" si="4"/>
        <v>0</v>
      </c>
      <c r="G73" s="60">
        <f t="shared" si="5"/>
        <v>0</v>
      </c>
      <c r="H73" s="85"/>
      <c r="I73" s="85"/>
      <c r="J73" s="85"/>
      <c r="K73" s="85"/>
    </row>
    <row r="74" spans="1:11" s="27" customFormat="1" x14ac:dyDescent="0.25">
      <c r="A74" s="28">
        <v>72</v>
      </c>
      <c r="B74" s="29" t="s">
        <v>22</v>
      </c>
      <c r="C74" s="66"/>
      <c r="D74" s="195"/>
      <c r="E74" s="195"/>
      <c r="F74" s="59">
        <f t="shared" si="4"/>
        <v>0</v>
      </c>
      <c r="G74" s="60">
        <f t="shared" si="5"/>
        <v>0</v>
      </c>
      <c r="H74" s="85"/>
      <c r="I74" s="85"/>
      <c r="J74" s="85"/>
      <c r="K74" s="85"/>
    </row>
    <row r="75" spans="1:11" s="27" customFormat="1" x14ac:dyDescent="0.25">
      <c r="A75" s="28">
        <v>73</v>
      </c>
      <c r="B75" s="29" t="s">
        <v>22</v>
      </c>
      <c r="C75" s="66"/>
      <c r="D75" s="195"/>
      <c r="E75" s="195"/>
      <c r="F75" s="59">
        <f t="shared" si="4"/>
        <v>0</v>
      </c>
      <c r="G75" s="60">
        <f t="shared" si="5"/>
        <v>0</v>
      </c>
      <c r="H75" s="85"/>
      <c r="I75" s="85"/>
      <c r="J75" s="85"/>
      <c r="K75" s="85"/>
    </row>
    <row r="76" spans="1:11" s="27" customFormat="1" x14ac:dyDescent="0.25">
      <c r="A76" s="28">
        <v>74</v>
      </c>
      <c r="B76" s="29" t="s">
        <v>23</v>
      </c>
      <c r="C76" s="66"/>
      <c r="D76" s="195"/>
      <c r="E76" s="195"/>
      <c r="F76" s="59">
        <f t="shared" si="4"/>
        <v>0</v>
      </c>
      <c r="G76" s="60">
        <f t="shared" si="5"/>
        <v>0</v>
      </c>
      <c r="H76" s="85"/>
      <c r="I76" s="85"/>
      <c r="J76" s="85"/>
      <c r="K76" s="85"/>
    </row>
    <row r="77" spans="1:11" s="27" customFormat="1" x14ac:dyDescent="0.25">
      <c r="A77" s="28">
        <v>75</v>
      </c>
      <c r="B77" s="29" t="s">
        <v>23</v>
      </c>
      <c r="C77" s="66"/>
      <c r="D77" s="195"/>
      <c r="E77" s="195"/>
      <c r="F77" s="59">
        <f t="shared" si="4"/>
        <v>0</v>
      </c>
      <c r="G77" s="60">
        <f t="shared" si="5"/>
        <v>0</v>
      </c>
      <c r="H77" s="85"/>
      <c r="I77" s="85"/>
      <c r="J77" s="85"/>
      <c r="K77" s="85"/>
    </row>
    <row r="78" spans="1:11" s="27" customFormat="1" x14ac:dyDescent="0.25">
      <c r="A78" s="28">
        <v>76</v>
      </c>
      <c r="B78" s="29" t="s">
        <v>23</v>
      </c>
      <c r="C78" s="66"/>
      <c r="D78" s="195"/>
      <c r="E78" s="195"/>
      <c r="F78" s="59">
        <f t="shared" si="4"/>
        <v>0</v>
      </c>
      <c r="G78" s="60">
        <f t="shared" si="5"/>
        <v>0</v>
      </c>
      <c r="H78" s="85"/>
      <c r="I78" s="85"/>
      <c r="J78" s="85"/>
      <c r="K78" s="85"/>
    </row>
    <row r="79" spans="1:11" s="27" customFormat="1" x14ac:dyDescent="0.25">
      <c r="A79" s="28">
        <v>77</v>
      </c>
      <c r="B79" s="29" t="s">
        <v>23</v>
      </c>
      <c r="C79" s="66"/>
      <c r="D79" s="195"/>
      <c r="E79" s="195"/>
      <c r="F79" s="59">
        <f t="shared" si="4"/>
        <v>0</v>
      </c>
      <c r="G79" s="60">
        <f t="shared" si="5"/>
        <v>0</v>
      </c>
      <c r="H79" s="85"/>
      <c r="I79" s="85"/>
      <c r="J79" s="85"/>
      <c r="K79" s="85"/>
    </row>
    <row r="80" spans="1:11" s="27" customFormat="1" x14ac:dyDescent="0.25">
      <c r="A80" s="28">
        <v>78</v>
      </c>
      <c r="B80" s="29" t="s">
        <v>23</v>
      </c>
      <c r="C80" s="66"/>
      <c r="D80" s="195"/>
      <c r="E80" s="195"/>
      <c r="F80" s="59">
        <f t="shared" si="4"/>
        <v>0</v>
      </c>
      <c r="G80" s="60">
        <f t="shared" si="5"/>
        <v>0</v>
      </c>
      <c r="H80" s="85"/>
      <c r="I80" s="85"/>
      <c r="J80" s="85"/>
      <c r="K80" s="85"/>
    </row>
    <row r="81" spans="1:11" s="27" customFormat="1" x14ac:dyDescent="0.25">
      <c r="A81" s="28">
        <v>79</v>
      </c>
      <c r="B81" s="29" t="s">
        <v>22</v>
      </c>
      <c r="C81" s="66"/>
      <c r="D81" s="195"/>
      <c r="E81" s="195"/>
      <c r="F81" s="59">
        <f t="shared" si="4"/>
        <v>0</v>
      </c>
      <c r="G81" s="60">
        <f t="shared" si="5"/>
        <v>0</v>
      </c>
      <c r="H81" s="85"/>
      <c r="I81" s="85"/>
      <c r="J81" s="85"/>
      <c r="K81" s="85"/>
    </row>
    <row r="82" spans="1:11" s="27" customFormat="1" x14ac:dyDescent="0.25">
      <c r="A82" s="28">
        <v>80</v>
      </c>
      <c r="B82" s="29" t="s">
        <v>22</v>
      </c>
      <c r="C82" s="66"/>
      <c r="D82" s="195"/>
      <c r="E82" s="195"/>
      <c r="F82" s="59">
        <f t="shared" ref="F82" si="6">E82-D82</f>
        <v>0</v>
      </c>
      <c r="G82" s="60">
        <f t="shared" ref="G82" si="7">(C82/365)*F82</f>
        <v>0</v>
      </c>
      <c r="H82" s="85"/>
      <c r="I82" s="85"/>
      <c r="J82" s="85"/>
      <c r="K82" s="85"/>
    </row>
    <row r="83" spans="1:11" s="27" customFormat="1" x14ac:dyDescent="0.25">
      <c r="A83" s="28">
        <v>81</v>
      </c>
      <c r="B83" s="29" t="s">
        <v>22</v>
      </c>
      <c r="C83" s="66"/>
      <c r="D83" s="195"/>
      <c r="E83" s="195"/>
      <c r="F83" s="59">
        <f t="shared" si="4"/>
        <v>0</v>
      </c>
      <c r="G83" s="60">
        <f t="shared" si="5"/>
        <v>0</v>
      </c>
      <c r="H83" s="85"/>
      <c r="I83" s="85"/>
      <c r="J83" s="85"/>
      <c r="K83" s="85"/>
    </row>
    <row r="84" spans="1:11" s="27" customFormat="1" x14ac:dyDescent="0.25">
      <c r="A84" s="28">
        <v>82</v>
      </c>
      <c r="B84" s="29" t="s">
        <v>22</v>
      </c>
      <c r="C84" s="66">
        <v>39776149</v>
      </c>
      <c r="D84" s="195">
        <v>44501</v>
      </c>
      <c r="E84" s="195">
        <v>44835</v>
      </c>
      <c r="F84" s="193">
        <f>E84-D84</f>
        <v>334</v>
      </c>
      <c r="G84" s="191">
        <f>(C84/365)*F84</f>
        <v>36397900.728767127</v>
      </c>
      <c r="H84" s="85"/>
      <c r="I84" s="85"/>
      <c r="J84" s="85"/>
      <c r="K84" s="85"/>
    </row>
    <row r="85" spans="1:11" s="27" customFormat="1" x14ac:dyDescent="0.25">
      <c r="A85" s="28">
        <v>83</v>
      </c>
      <c r="B85" s="29" t="s">
        <v>22</v>
      </c>
      <c r="C85" s="66"/>
      <c r="D85" s="195"/>
      <c r="E85" s="195"/>
      <c r="F85" s="59">
        <f t="shared" ref="F85" si="8">E85-D85</f>
        <v>0</v>
      </c>
      <c r="G85" s="60">
        <f t="shared" ref="G85" si="9">(C85/365)*F85</f>
        <v>0</v>
      </c>
      <c r="H85" s="85"/>
      <c r="I85" s="85"/>
      <c r="J85" s="85"/>
      <c r="K85" s="85"/>
    </row>
    <row r="86" spans="1:11" s="27" customFormat="1" x14ac:dyDescent="0.25">
      <c r="A86" s="28">
        <v>84</v>
      </c>
      <c r="B86" s="29" t="s">
        <v>7</v>
      </c>
      <c r="C86" s="66"/>
      <c r="D86" s="195"/>
      <c r="E86" s="195"/>
      <c r="F86" s="59">
        <f t="shared" ref="F86:F149" si="10">E86-D86</f>
        <v>0</v>
      </c>
      <c r="G86" s="60">
        <f t="shared" ref="G86:G149" si="11">(C86/365)*F86</f>
        <v>0</v>
      </c>
      <c r="H86" s="85"/>
      <c r="I86" s="85"/>
      <c r="J86" s="85"/>
      <c r="K86" s="85"/>
    </row>
    <row r="87" spans="1:11" s="27" customFormat="1" x14ac:dyDescent="0.25">
      <c r="A87" s="28">
        <v>85</v>
      </c>
      <c r="B87" s="29" t="s">
        <v>7</v>
      </c>
      <c r="C87" s="66"/>
      <c r="D87" s="195"/>
      <c r="E87" s="195"/>
      <c r="F87" s="59">
        <f t="shared" si="10"/>
        <v>0</v>
      </c>
      <c r="G87" s="60">
        <f t="shared" si="11"/>
        <v>0</v>
      </c>
      <c r="H87" s="85"/>
      <c r="I87" s="85"/>
      <c r="J87" s="85"/>
      <c r="K87" s="85"/>
    </row>
    <row r="88" spans="1:11" s="27" customFormat="1" x14ac:dyDescent="0.25">
      <c r="A88" s="28">
        <v>86</v>
      </c>
      <c r="B88" s="29" t="s">
        <v>7</v>
      </c>
      <c r="C88" s="66"/>
      <c r="D88" s="195"/>
      <c r="E88" s="195"/>
      <c r="F88" s="59">
        <f t="shared" si="10"/>
        <v>0</v>
      </c>
      <c r="G88" s="60">
        <f t="shared" si="11"/>
        <v>0</v>
      </c>
      <c r="H88" s="85"/>
      <c r="I88" s="85"/>
      <c r="J88" s="85"/>
      <c r="K88" s="85"/>
    </row>
    <row r="89" spans="1:11" s="27" customFormat="1" x14ac:dyDescent="0.25">
      <c r="A89" s="28">
        <v>87</v>
      </c>
      <c r="B89" s="29" t="s">
        <v>7</v>
      </c>
      <c r="C89" s="66"/>
      <c r="D89" s="195"/>
      <c r="E89" s="195"/>
      <c r="F89" s="59">
        <f t="shared" si="10"/>
        <v>0</v>
      </c>
      <c r="G89" s="60">
        <f t="shared" si="11"/>
        <v>0</v>
      </c>
      <c r="H89" s="85"/>
      <c r="I89" s="85"/>
      <c r="J89" s="85"/>
      <c r="K89" s="85"/>
    </row>
    <row r="90" spans="1:11" s="27" customFormat="1" x14ac:dyDescent="0.25">
      <c r="A90" s="28">
        <v>88</v>
      </c>
      <c r="B90" s="29" t="s">
        <v>7</v>
      </c>
      <c r="C90" s="66"/>
      <c r="D90" s="195"/>
      <c r="E90" s="195"/>
      <c r="F90" s="59">
        <f t="shared" si="10"/>
        <v>0</v>
      </c>
      <c r="G90" s="60">
        <f t="shared" si="11"/>
        <v>0</v>
      </c>
      <c r="H90" s="85"/>
      <c r="I90" s="85"/>
      <c r="J90" s="85"/>
      <c r="K90" s="85"/>
    </row>
    <row r="91" spans="1:11" s="27" customFormat="1" x14ac:dyDescent="0.25">
      <c r="A91" s="28">
        <v>89</v>
      </c>
      <c r="B91" s="29" t="s">
        <v>7</v>
      </c>
      <c r="C91" s="66"/>
      <c r="D91" s="195"/>
      <c r="E91" s="195"/>
      <c r="F91" s="59">
        <f t="shared" si="10"/>
        <v>0</v>
      </c>
      <c r="G91" s="60">
        <f t="shared" si="11"/>
        <v>0</v>
      </c>
      <c r="H91" s="85"/>
      <c r="I91" s="85"/>
      <c r="J91" s="85"/>
      <c r="K91" s="85"/>
    </row>
    <row r="92" spans="1:11" s="27" customFormat="1" x14ac:dyDescent="0.25">
      <c r="A92" s="28">
        <v>90</v>
      </c>
      <c r="B92" s="29" t="s">
        <v>7</v>
      </c>
      <c r="C92" s="66"/>
      <c r="D92" s="195"/>
      <c r="E92" s="195"/>
      <c r="F92" s="59">
        <f t="shared" si="10"/>
        <v>0</v>
      </c>
      <c r="G92" s="60">
        <f t="shared" si="11"/>
        <v>0</v>
      </c>
      <c r="H92" s="85"/>
      <c r="I92" s="85"/>
      <c r="J92" s="85"/>
      <c r="K92" s="85"/>
    </row>
    <row r="93" spans="1:11" s="27" customFormat="1" x14ac:dyDescent="0.25">
      <c r="A93" s="28">
        <v>91</v>
      </c>
      <c r="B93" s="29" t="s">
        <v>7</v>
      </c>
      <c r="C93" s="66"/>
      <c r="D93" s="195"/>
      <c r="E93" s="195"/>
      <c r="F93" s="59">
        <f t="shared" si="10"/>
        <v>0</v>
      </c>
      <c r="G93" s="60">
        <f t="shared" si="11"/>
        <v>0</v>
      </c>
      <c r="H93" s="85"/>
      <c r="I93" s="85"/>
      <c r="J93" s="85"/>
      <c r="K93" s="85"/>
    </row>
    <row r="94" spans="1:11" s="27" customFormat="1" x14ac:dyDescent="0.25">
      <c r="A94" s="28">
        <v>92</v>
      </c>
      <c r="B94" s="29" t="s">
        <v>7</v>
      </c>
      <c r="C94" s="66"/>
      <c r="D94" s="195"/>
      <c r="E94" s="195"/>
      <c r="F94" s="59">
        <f t="shared" si="10"/>
        <v>0</v>
      </c>
      <c r="G94" s="60">
        <f t="shared" si="11"/>
        <v>0</v>
      </c>
      <c r="H94" s="85"/>
      <c r="I94" s="85"/>
      <c r="J94" s="85"/>
      <c r="K94" s="85"/>
    </row>
    <row r="95" spans="1:11" s="27" customFormat="1" x14ac:dyDescent="0.25">
      <c r="A95" s="28">
        <v>93</v>
      </c>
      <c r="B95" s="29" t="s">
        <v>7</v>
      </c>
      <c r="C95" s="66"/>
      <c r="D95" s="195"/>
      <c r="E95" s="195"/>
      <c r="F95" s="59">
        <f t="shared" si="10"/>
        <v>0</v>
      </c>
      <c r="G95" s="60">
        <f t="shared" si="11"/>
        <v>0</v>
      </c>
      <c r="H95" s="85"/>
      <c r="I95" s="85"/>
      <c r="J95" s="85"/>
      <c r="K95" s="85"/>
    </row>
    <row r="96" spans="1:11" s="27" customFormat="1" x14ac:dyDescent="0.25">
      <c r="A96" s="28">
        <v>94</v>
      </c>
      <c r="B96" s="29" t="s">
        <v>7</v>
      </c>
      <c r="C96" s="66"/>
      <c r="D96" s="195"/>
      <c r="E96" s="195"/>
      <c r="F96" s="59">
        <f t="shared" si="10"/>
        <v>0</v>
      </c>
      <c r="G96" s="60">
        <f t="shared" si="11"/>
        <v>0</v>
      </c>
      <c r="H96" s="85"/>
      <c r="I96" s="85"/>
      <c r="J96" s="85"/>
      <c r="K96" s="85"/>
    </row>
    <row r="97" spans="1:11" s="27" customFormat="1" x14ac:dyDescent="0.25">
      <c r="A97" s="28">
        <v>95</v>
      </c>
      <c r="B97" s="29" t="s">
        <v>8</v>
      </c>
      <c r="C97" s="66"/>
      <c r="D97" s="195"/>
      <c r="E97" s="195"/>
      <c r="F97" s="59">
        <f t="shared" si="10"/>
        <v>0</v>
      </c>
      <c r="G97" s="60">
        <f t="shared" si="11"/>
        <v>0</v>
      </c>
      <c r="H97" s="85"/>
      <c r="I97" s="85"/>
      <c r="J97" s="85"/>
      <c r="K97" s="85"/>
    </row>
    <row r="98" spans="1:11" s="27" customFormat="1" x14ac:dyDescent="0.25">
      <c r="A98" s="28">
        <v>96</v>
      </c>
      <c r="B98" s="29" t="s">
        <v>8</v>
      </c>
      <c r="C98" s="66"/>
      <c r="D98" s="195"/>
      <c r="E98" s="195"/>
      <c r="F98" s="59">
        <f t="shared" si="10"/>
        <v>0</v>
      </c>
      <c r="G98" s="60">
        <f t="shared" si="11"/>
        <v>0</v>
      </c>
      <c r="H98" s="85"/>
      <c r="I98" s="85"/>
      <c r="J98" s="85"/>
      <c r="K98" s="85"/>
    </row>
    <row r="99" spans="1:11" s="27" customFormat="1" x14ac:dyDescent="0.25">
      <c r="A99" s="28">
        <v>97</v>
      </c>
      <c r="B99" s="29" t="s">
        <v>8</v>
      </c>
      <c r="C99" s="66"/>
      <c r="D99" s="195"/>
      <c r="E99" s="195"/>
      <c r="F99" s="59">
        <f t="shared" si="10"/>
        <v>0</v>
      </c>
      <c r="G99" s="60">
        <f t="shared" si="11"/>
        <v>0</v>
      </c>
      <c r="H99" s="85"/>
      <c r="I99" s="85"/>
      <c r="J99" s="85"/>
      <c r="K99" s="85"/>
    </row>
    <row r="100" spans="1:11" s="27" customFormat="1" x14ac:dyDescent="0.25">
      <c r="A100" s="28">
        <v>98</v>
      </c>
      <c r="B100" s="29" t="s">
        <v>8</v>
      </c>
      <c r="C100" s="66"/>
      <c r="D100" s="195"/>
      <c r="E100" s="195"/>
      <c r="F100" s="59">
        <f t="shared" si="10"/>
        <v>0</v>
      </c>
      <c r="G100" s="60">
        <f t="shared" si="11"/>
        <v>0</v>
      </c>
      <c r="H100" s="85"/>
      <c r="I100" s="85"/>
      <c r="J100" s="85"/>
      <c r="K100" s="85"/>
    </row>
    <row r="101" spans="1:11" s="27" customFormat="1" x14ac:dyDescent="0.25">
      <c r="A101" s="28">
        <v>99</v>
      </c>
      <c r="B101" s="29" t="s">
        <v>8</v>
      </c>
      <c r="C101" s="66"/>
      <c r="D101" s="195"/>
      <c r="E101" s="195"/>
      <c r="F101" s="59">
        <f t="shared" si="10"/>
        <v>0</v>
      </c>
      <c r="G101" s="60">
        <f t="shared" si="11"/>
        <v>0</v>
      </c>
      <c r="H101" s="85"/>
      <c r="I101" s="85"/>
      <c r="J101" s="85"/>
      <c r="K101" s="85"/>
    </row>
    <row r="102" spans="1:11" s="27" customFormat="1" x14ac:dyDescent="0.25">
      <c r="A102" s="28">
        <v>100</v>
      </c>
      <c r="B102" s="29" t="s">
        <v>8</v>
      </c>
      <c r="C102" s="66"/>
      <c r="D102" s="195"/>
      <c r="E102" s="195"/>
      <c r="F102" s="59">
        <f t="shared" si="10"/>
        <v>0</v>
      </c>
      <c r="G102" s="60">
        <f t="shared" si="11"/>
        <v>0</v>
      </c>
      <c r="H102" s="85"/>
      <c r="I102" s="85"/>
      <c r="J102" s="85"/>
      <c r="K102" s="85"/>
    </row>
    <row r="103" spans="1:11" s="27" customFormat="1" x14ac:dyDescent="0.25">
      <c r="A103" s="28">
        <v>101</v>
      </c>
      <c r="B103" s="29" t="s">
        <v>8</v>
      </c>
      <c r="C103" s="66"/>
      <c r="D103" s="195"/>
      <c r="E103" s="195"/>
      <c r="F103" s="59">
        <f t="shared" si="10"/>
        <v>0</v>
      </c>
      <c r="G103" s="60">
        <f t="shared" si="11"/>
        <v>0</v>
      </c>
      <c r="H103" s="85"/>
      <c r="I103" s="85"/>
      <c r="J103" s="85"/>
      <c r="K103" s="85"/>
    </row>
    <row r="104" spans="1:11" s="27" customFormat="1" x14ac:dyDescent="0.25">
      <c r="A104" s="28">
        <v>102</v>
      </c>
      <c r="B104" s="29" t="s">
        <v>8</v>
      </c>
      <c r="C104" s="66"/>
      <c r="D104" s="195"/>
      <c r="E104" s="195"/>
      <c r="F104" s="59">
        <f t="shared" si="10"/>
        <v>0</v>
      </c>
      <c r="G104" s="60">
        <f t="shared" si="11"/>
        <v>0</v>
      </c>
      <c r="H104" s="85"/>
      <c r="I104" s="85"/>
      <c r="J104" s="85"/>
      <c r="K104" s="85"/>
    </row>
    <row r="105" spans="1:11" s="27" customFormat="1" x14ac:dyDescent="0.25">
      <c r="A105" s="28">
        <v>103</v>
      </c>
      <c r="B105" s="29" t="s">
        <v>8</v>
      </c>
      <c r="C105" s="66"/>
      <c r="D105" s="195"/>
      <c r="E105" s="195"/>
      <c r="F105" s="59">
        <f t="shared" si="10"/>
        <v>0</v>
      </c>
      <c r="G105" s="60">
        <f t="shared" si="11"/>
        <v>0</v>
      </c>
      <c r="H105" s="85"/>
      <c r="I105" s="85"/>
      <c r="J105" s="85"/>
      <c r="K105" s="85"/>
    </row>
    <row r="106" spans="1:11" s="27" customFormat="1" x14ac:dyDescent="0.25">
      <c r="A106" s="28">
        <v>104</v>
      </c>
      <c r="B106" s="29" t="s">
        <v>8</v>
      </c>
      <c r="C106" s="66"/>
      <c r="D106" s="195"/>
      <c r="E106" s="195"/>
      <c r="F106" s="59">
        <f t="shared" si="10"/>
        <v>0</v>
      </c>
      <c r="G106" s="60">
        <f t="shared" si="11"/>
        <v>0</v>
      </c>
      <c r="H106" s="85"/>
      <c r="I106" s="85"/>
      <c r="J106" s="85"/>
      <c r="K106" s="85"/>
    </row>
    <row r="107" spans="1:11" s="27" customFormat="1" x14ac:dyDescent="0.25">
      <c r="A107" s="28">
        <v>105</v>
      </c>
      <c r="B107" s="29" t="s">
        <v>8</v>
      </c>
      <c r="C107" s="66"/>
      <c r="D107" s="195"/>
      <c r="E107" s="195"/>
      <c r="F107" s="59">
        <f t="shared" si="10"/>
        <v>0</v>
      </c>
      <c r="G107" s="60">
        <f t="shared" si="11"/>
        <v>0</v>
      </c>
      <c r="H107" s="85"/>
      <c r="I107" s="85"/>
      <c r="J107" s="85"/>
      <c r="K107" s="85"/>
    </row>
    <row r="108" spans="1:11" s="27" customFormat="1" x14ac:dyDescent="0.25">
      <c r="A108" s="28">
        <v>106</v>
      </c>
      <c r="B108" s="29" t="s">
        <v>8</v>
      </c>
      <c r="C108" s="66"/>
      <c r="D108" s="195"/>
      <c r="E108" s="195"/>
      <c r="F108" s="59">
        <f t="shared" si="10"/>
        <v>0</v>
      </c>
      <c r="G108" s="60">
        <f t="shared" si="11"/>
        <v>0</v>
      </c>
      <c r="H108" s="85"/>
      <c r="I108" s="85"/>
      <c r="J108" s="85"/>
      <c r="K108" s="85"/>
    </row>
    <row r="109" spans="1:11" s="27" customFormat="1" x14ac:dyDescent="0.25">
      <c r="A109" s="28">
        <v>107</v>
      </c>
      <c r="B109" s="29" t="s">
        <v>8</v>
      </c>
      <c r="C109" s="66"/>
      <c r="D109" s="195"/>
      <c r="E109" s="195"/>
      <c r="F109" s="59">
        <f t="shared" si="10"/>
        <v>0</v>
      </c>
      <c r="G109" s="60">
        <f t="shared" si="11"/>
        <v>0</v>
      </c>
      <c r="H109" s="85"/>
      <c r="I109" s="85"/>
      <c r="J109" s="85"/>
      <c r="K109" s="85"/>
    </row>
    <row r="110" spans="1:11" s="27" customFormat="1" x14ac:dyDescent="0.25">
      <c r="A110" s="28">
        <v>108</v>
      </c>
      <c r="B110" s="29" t="s">
        <v>9</v>
      </c>
      <c r="C110" s="66"/>
      <c r="D110" s="195"/>
      <c r="E110" s="195"/>
      <c r="F110" s="59">
        <f t="shared" si="10"/>
        <v>0</v>
      </c>
      <c r="G110" s="60">
        <f t="shared" si="11"/>
        <v>0</v>
      </c>
      <c r="H110" s="85"/>
      <c r="I110" s="85"/>
      <c r="J110" s="85"/>
      <c r="K110" s="85"/>
    </row>
    <row r="111" spans="1:11" s="27" customFormat="1" x14ac:dyDescent="0.25">
      <c r="A111" s="28">
        <v>109</v>
      </c>
      <c r="B111" s="29" t="s">
        <v>9</v>
      </c>
      <c r="C111" s="66"/>
      <c r="D111" s="195"/>
      <c r="E111" s="195"/>
      <c r="F111" s="59">
        <f t="shared" si="10"/>
        <v>0</v>
      </c>
      <c r="G111" s="60">
        <f t="shared" si="11"/>
        <v>0</v>
      </c>
      <c r="H111" s="85"/>
      <c r="I111" s="85"/>
      <c r="J111" s="85"/>
      <c r="K111" s="85"/>
    </row>
    <row r="112" spans="1:11" s="27" customFormat="1" x14ac:dyDescent="0.25">
      <c r="A112" s="28">
        <v>110</v>
      </c>
      <c r="B112" s="29" t="s">
        <v>9</v>
      </c>
      <c r="C112" s="66"/>
      <c r="D112" s="195"/>
      <c r="E112" s="195"/>
      <c r="F112" s="59">
        <f t="shared" si="10"/>
        <v>0</v>
      </c>
      <c r="G112" s="60">
        <f t="shared" si="11"/>
        <v>0</v>
      </c>
      <c r="H112" s="85"/>
      <c r="I112" s="85"/>
      <c r="J112" s="85"/>
      <c r="K112" s="85"/>
    </row>
    <row r="113" spans="1:11" s="27" customFormat="1" x14ac:dyDescent="0.25">
      <c r="A113" s="28">
        <v>111</v>
      </c>
      <c r="B113" s="29" t="s">
        <v>9</v>
      </c>
      <c r="C113" s="66"/>
      <c r="D113" s="195"/>
      <c r="E113" s="195"/>
      <c r="F113" s="59">
        <f t="shared" si="10"/>
        <v>0</v>
      </c>
      <c r="G113" s="60">
        <f t="shared" si="11"/>
        <v>0</v>
      </c>
      <c r="H113" s="85"/>
      <c r="I113" s="85"/>
      <c r="J113" s="85"/>
      <c r="K113" s="85"/>
    </row>
    <row r="114" spans="1:11" s="27" customFormat="1" x14ac:dyDescent="0.25">
      <c r="A114" s="28">
        <v>112</v>
      </c>
      <c r="B114" s="29" t="s">
        <v>9</v>
      </c>
      <c r="C114" s="66"/>
      <c r="D114" s="195"/>
      <c r="E114" s="195"/>
      <c r="F114" s="59">
        <f t="shared" si="10"/>
        <v>0</v>
      </c>
      <c r="G114" s="60">
        <f t="shared" si="11"/>
        <v>0</v>
      </c>
      <c r="H114" s="85"/>
      <c r="I114" s="85"/>
      <c r="J114" s="85"/>
      <c r="K114" s="85"/>
    </row>
    <row r="115" spans="1:11" s="27" customFormat="1" x14ac:dyDescent="0.25">
      <c r="A115" s="28">
        <v>113</v>
      </c>
      <c r="B115" s="29" t="s">
        <v>9</v>
      </c>
      <c r="C115" s="66"/>
      <c r="D115" s="195"/>
      <c r="E115" s="195"/>
      <c r="F115" s="59">
        <f t="shared" si="10"/>
        <v>0</v>
      </c>
      <c r="G115" s="60">
        <f t="shared" si="11"/>
        <v>0</v>
      </c>
      <c r="H115" s="85"/>
      <c r="I115" s="85"/>
      <c r="J115" s="85"/>
      <c r="K115" s="85"/>
    </row>
    <row r="116" spans="1:11" s="27" customFormat="1" x14ac:dyDescent="0.25">
      <c r="A116" s="28">
        <v>114</v>
      </c>
      <c r="B116" s="29" t="s">
        <v>9</v>
      </c>
      <c r="C116" s="66"/>
      <c r="D116" s="195"/>
      <c r="E116" s="195"/>
      <c r="F116" s="59">
        <f t="shared" si="10"/>
        <v>0</v>
      </c>
      <c r="G116" s="60">
        <f t="shared" si="11"/>
        <v>0</v>
      </c>
      <c r="H116" s="85"/>
      <c r="I116" s="85"/>
      <c r="J116" s="85"/>
      <c r="K116" s="85"/>
    </row>
    <row r="117" spans="1:11" s="27" customFormat="1" x14ac:dyDescent="0.25">
      <c r="A117" s="28">
        <v>115</v>
      </c>
      <c r="B117" s="29" t="s">
        <v>9</v>
      </c>
      <c r="C117" s="66"/>
      <c r="D117" s="195"/>
      <c r="E117" s="195"/>
      <c r="F117" s="59">
        <f t="shared" si="10"/>
        <v>0</v>
      </c>
      <c r="G117" s="60">
        <f t="shared" si="11"/>
        <v>0</v>
      </c>
      <c r="H117" s="85"/>
      <c r="I117" s="85"/>
      <c r="J117" s="85"/>
      <c r="K117" s="85"/>
    </row>
    <row r="118" spans="1:11" s="27" customFormat="1" x14ac:dyDescent="0.25">
      <c r="A118" s="28">
        <v>116</v>
      </c>
      <c r="B118" s="29" t="s">
        <v>9</v>
      </c>
      <c r="C118" s="66"/>
      <c r="D118" s="195"/>
      <c r="E118" s="195"/>
      <c r="F118" s="59">
        <f t="shared" si="10"/>
        <v>0</v>
      </c>
      <c r="G118" s="60">
        <f t="shared" si="11"/>
        <v>0</v>
      </c>
      <c r="H118" s="85"/>
      <c r="I118" s="85"/>
      <c r="J118" s="85"/>
      <c r="K118" s="85"/>
    </row>
    <row r="119" spans="1:11" s="27" customFormat="1" x14ac:dyDescent="0.25">
      <c r="A119" s="28">
        <v>117</v>
      </c>
      <c r="B119" s="29" t="s">
        <v>10</v>
      </c>
      <c r="C119" s="66"/>
      <c r="D119" s="195"/>
      <c r="E119" s="195"/>
      <c r="F119" s="59">
        <f t="shared" si="10"/>
        <v>0</v>
      </c>
      <c r="G119" s="60">
        <f t="shared" si="11"/>
        <v>0</v>
      </c>
      <c r="H119" s="85"/>
      <c r="I119" s="85"/>
      <c r="J119" s="85"/>
      <c r="K119" s="85"/>
    </row>
    <row r="120" spans="1:11" s="27" customFormat="1" x14ac:dyDescent="0.25">
      <c r="A120" s="28">
        <v>118</v>
      </c>
      <c r="B120" s="29" t="s">
        <v>10</v>
      </c>
      <c r="C120" s="66"/>
      <c r="D120" s="195"/>
      <c r="E120" s="195"/>
      <c r="F120" s="59">
        <f t="shared" si="10"/>
        <v>0</v>
      </c>
      <c r="G120" s="60">
        <f t="shared" si="11"/>
        <v>0</v>
      </c>
      <c r="H120" s="85"/>
      <c r="I120" s="85"/>
      <c r="J120" s="85"/>
      <c r="K120" s="85"/>
    </row>
    <row r="121" spans="1:11" s="27" customFormat="1" x14ac:dyDescent="0.25">
      <c r="A121" s="28">
        <v>119</v>
      </c>
      <c r="B121" s="29" t="s">
        <v>10</v>
      </c>
      <c r="C121" s="66"/>
      <c r="D121" s="195"/>
      <c r="E121" s="195"/>
      <c r="F121" s="59">
        <f t="shared" si="10"/>
        <v>0</v>
      </c>
      <c r="G121" s="60">
        <f t="shared" si="11"/>
        <v>0</v>
      </c>
      <c r="H121" s="85"/>
      <c r="I121" s="85"/>
      <c r="J121" s="85"/>
      <c r="K121" s="85"/>
    </row>
    <row r="122" spans="1:11" s="27" customFormat="1" x14ac:dyDescent="0.25">
      <c r="A122" s="28">
        <v>120</v>
      </c>
      <c r="B122" s="29" t="s">
        <v>10</v>
      </c>
      <c r="C122" s="66"/>
      <c r="D122" s="195"/>
      <c r="E122" s="195"/>
      <c r="F122" s="59">
        <f t="shared" si="10"/>
        <v>0</v>
      </c>
      <c r="G122" s="60">
        <f t="shared" si="11"/>
        <v>0</v>
      </c>
      <c r="H122" s="85"/>
      <c r="I122" s="85"/>
      <c r="J122" s="85"/>
      <c r="K122" s="85"/>
    </row>
    <row r="123" spans="1:11" s="27" customFormat="1" x14ac:dyDescent="0.25">
      <c r="A123" s="28">
        <v>121</v>
      </c>
      <c r="B123" s="29" t="s">
        <v>10</v>
      </c>
      <c r="C123" s="66"/>
      <c r="D123" s="195"/>
      <c r="E123" s="195"/>
      <c r="F123" s="59">
        <f t="shared" si="10"/>
        <v>0</v>
      </c>
      <c r="G123" s="60">
        <f t="shared" si="11"/>
        <v>0</v>
      </c>
      <c r="H123" s="85"/>
      <c r="I123" s="85"/>
      <c r="J123" s="85"/>
      <c r="K123" s="85"/>
    </row>
    <row r="124" spans="1:11" s="27" customFormat="1" x14ac:dyDescent="0.25">
      <c r="A124" s="28">
        <v>122</v>
      </c>
      <c r="B124" s="29" t="s">
        <v>10</v>
      </c>
      <c r="C124" s="66"/>
      <c r="D124" s="195"/>
      <c r="E124" s="195"/>
      <c r="F124" s="59">
        <f t="shared" si="10"/>
        <v>0</v>
      </c>
      <c r="G124" s="60">
        <f t="shared" si="11"/>
        <v>0</v>
      </c>
      <c r="H124" s="85"/>
      <c r="I124" s="85"/>
      <c r="J124" s="85"/>
      <c r="K124" s="85"/>
    </row>
    <row r="125" spans="1:11" s="27" customFormat="1" x14ac:dyDescent="0.25">
      <c r="A125" s="28">
        <v>123</v>
      </c>
      <c r="B125" s="29" t="s">
        <v>10</v>
      </c>
      <c r="C125" s="66"/>
      <c r="D125" s="195"/>
      <c r="E125" s="195"/>
      <c r="F125" s="59">
        <f t="shared" si="10"/>
        <v>0</v>
      </c>
      <c r="G125" s="60">
        <f t="shared" si="11"/>
        <v>0</v>
      </c>
      <c r="H125" s="85"/>
      <c r="I125" s="85"/>
      <c r="J125" s="85"/>
      <c r="K125" s="85"/>
    </row>
    <row r="126" spans="1:11" s="27" customFormat="1" x14ac:dyDescent="0.25">
      <c r="A126" s="28">
        <v>124</v>
      </c>
      <c r="B126" s="29" t="s">
        <v>10</v>
      </c>
      <c r="C126" s="66"/>
      <c r="D126" s="195"/>
      <c r="E126" s="195"/>
      <c r="F126" s="59">
        <f t="shared" si="10"/>
        <v>0</v>
      </c>
      <c r="G126" s="60">
        <f t="shared" si="11"/>
        <v>0</v>
      </c>
      <c r="H126" s="85"/>
      <c r="I126" s="85"/>
      <c r="J126" s="85"/>
      <c r="K126" s="85"/>
    </row>
    <row r="127" spans="1:11" s="27" customFormat="1" x14ac:dyDescent="0.25">
      <c r="A127" s="28">
        <v>125</v>
      </c>
      <c r="B127" s="29" t="s">
        <v>10</v>
      </c>
      <c r="C127" s="66"/>
      <c r="D127" s="195"/>
      <c r="E127" s="195"/>
      <c r="F127" s="59">
        <f t="shared" si="10"/>
        <v>0</v>
      </c>
      <c r="G127" s="60">
        <f t="shared" si="11"/>
        <v>0</v>
      </c>
      <c r="H127" s="85"/>
      <c r="I127" s="85"/>
      <c r="J127" s="85"/>
      <c r="K127" s="85"/>
    </row>
    <row r="128" spans="1:11" s="27" customFormat="1" x14ac:dyDescent="0.25">
      <c r="A128" s="28">
        <v>126</v>
      </c>
      <c r="B128" s="29" t="s">
        <v>10</v>
      </c>
      <c r="C128" s="66"/>
      <c r="D128" s="195"/>
      <c r="E128" s="195"/>
      <c r="F128" s="59">
        <f t="shared" si="10"/>
        <v>0</v>
      </c>
      <c r="G128" s="60">
        <f t="shared" si="11"/>
        <v>0</v>
      </c>
      <c r="H128" s="85"/>
      <c r="I128" s="85"/>
      <c r="J128" s="85"/>
      <c r="K128" s="85"/>
    </row>
    <row r="129" spans="1:11" s="27" customFormat="1" x14ac:dyDescent="0.25">
      <c r="A129" s="28">
        <v>127</v>
      </c>
      <c r="B129" s="29" t="s">
        <v>10</v>
      </c>
      <c r="C129" s="66"/>
      <c r="D129" s="195"/>
      <c r="E129" s="195"/>
      <c r="F129" s="59">
        <f t="shared" si="10"/>
        <v>0</v>
      </c>
      <c r="G129" s="60">
        <f t="shared" si="11"/>
        <v>0</v>
      </c>
      <c r="H129" s="85"/>
      <c r="I129" s="85"/>
      <c r="J129" s="85"/>
      <c r="K129" s="85"/>
    </row>
    <row r="130" spans="1:11" s="27" customFormat="1" x14ac:dyDescent="0.25">
      <c r="A130" s="28">
        <v>128</v>
      </c>
      <c r="B130" s="29" t="s">
        <v>10</v>
      </c>
      <c r="C130" s="66"/>
      <c r="D130" s="195"/>
      <c r="E130" s="195"/>
      <c r="F130" s="59">
        <f t="shared" si="10"/>
        <v>0</v>
      </c>
      <c r="G130" s="60">
        <f t="shared" si="11"/>
        <v>0</v>
      </c>
      <c r="H130" s="85"/>
      <c r="I130" s="85"/>
      <c r="J130" s="85"/>
      <c r="K130" s="85"/>
    </row>
    <row r="131" spans="1:11" s="27" customFormat="1" x14ac:dyDescent="0.25">
      <c r="A131" s="28">
        <v>129</v>
      </c>
      <c r="B131" s="29" t="s">
        <v>10</v>
      </c>
      <c r="C131" s="66"/>
      <c r="D131" s="195"/>
      <c r="E131" s="195"/>
      <c r="F131" s="59">
        <f t="shared" si="10"/>
        <v>0</v>
      </c>
      <c r="G131" s="60">
        <f t="shared" si="11"/>
        <v>0</v>
      </c>
      <c r="H131" s="85"/>
      <c r="I131" s="85"/>
      <c r="J131" s="85"/>
      <c r="K131" s="85"/>
    </row>
    <row r="132" spans="1:11" s="27" customFormat="1" x14ac:dyDescent="0.25">
      <c r="A132" s="28">
        <v>130</v>
      </c>
      <c r="B132" s="29" t="s">
        <v>10</v>
      </c>
      <c r="C132" s="66"/>
      <c r="D132" s="195"/>
      <c r="E132" s="195"/>
      <c r="F132" s="59">
        <f t="shared" si="10"/>
        <v>0</v>
      </c>
      <c r="G132" s="60">
        <f t="shared" si="11"/>
        <v>0</v>
      </c>
      <c r="H132" s="85"/>
      <c r="I132" s="85"/>
      <c r="J132" s="85"/>
      <c r="K132" s="85"/>
    </row>
    <row r="133" spans="1:11" s="27" customFormat="1" x14ac:dyDescent="0.25">
      <c r="A133" s="28">
        <v>131</v>
      </c>
      <c r="B133" s="29" t="s">
        <v>10</v>
      </c>
      <c r="C133" s="66"/>
      <c r="D133" s="195"/>
      <c r="E133" s="195"/>
      <c r="F133" s="59">
        <f t="shared" si="10"/>
        <v>0</v>
      </c>
      <c r="G133" s="60">
        <f t="shared" si="11"/>
        <v>0</v>
      </c>
      <c r="H133" s="85"/>
      <c r="I133" s="85"/>
      <c r="J133" s="85"/>
      <c r="K133" s="85"/>
    </row>
    <row r="134" spans="1:11" s="27" customFormat="1" x14ac:dyDescent="0.25">
      <c r="A134" s="28">
        <v>132</v>
      </c>
      <c r="B134" s="29" t="s">
        <v>11</v>
      </c>
      <c r="C134" s="66"/>
      <c r="D134" s="195"/>
      <c r="E134" s="195"/>
      <c r="F134" s="59">
        <f t="shared" si="10"/>
        <v>0</v>
      </c>
      <c r="G134" s="60">
        <f t="shared" si="11"/>
        <v>0</v>
      </c>
      <c r="H134" s="85"/>
      <c r="I134" s="85"/>
      <c r="J134" s="85"/>
      <c r="K134" s="85"/>
    </row>
    <row r="135" spans="1:11" s="27" customFormat="1" x14ac:dyDescent="0.25">
      <c r="A135" s="28">
        <v>133</v>
      </c>
      <c r="B135" s="29" t="s">
        <v>11</v>
      </c>
      <c r="C135" s="66"/>
      <c r="D135" s="195"/>
      <c r="E135" s="195"/>
      <c r="F135" s="59">
        <f t="shared" si="10"/>
        <v>0</v>
      </c>
      <c r="G135" s="60">
        <f t="shared" si="11"/>
        <v>0</v>
      </c>
      <c r="H135" s="85"/>
      <c r="I135" s="85"/>
      <c r="J135" s="85"/>
      <c r="K135" s="85"/>
    </row>
    <row r="136" spans="1:11" s="27" customFormat="1" x14ac:dyDescent="0.25">
      <c r="A136" s="28">
        <v>134</v>
      </c>
      <c r="B136" s="29" t="s">
        <v>11</v>
      </c>
      <c r="C136" s="66"/>
      <c r="D136" s="195"/>
      <c r="E136" s="195"/>
      <c r="F136" s="59">
        <f t="shared" si="10"/>
        <v>0</v>
      </c>
      <c r="G136" s="60">
        <f t="shared" si="11"/>
        <v>0</v>
      </c>
      <c r="H136" s="85"/>
      <c r="I136" s="85"/>
      <c r="J136" s="85"/>
      <c r="K136" s="85"/>
    </row>
    <row r="137" spans="1:11" s="27" customFormat="1" x14ac:dyDescent="0.25">
      <c r="A137" s="28">
        <v>135</v>
      </c>
      <c r="B137" s="29" t="s">
        <v>11</v>
      </c>
      <c r="C137" s="66"/>
      <c r="D137" s="195"/>
      <c r="E137" s="195"/>
      <c r="F137" s="59">
        <f t="shared" si="10"/>
        <v>0</v>
      </c>
      <c r="G137" s="60">
        <f t="shared" si="11"/>
        <v>0</v>
      </c>
      <c r="H137" s="85"/>
      <c r="I137" s="85"/>
      <c r="J137" s="85"/>
      <c r="K137" s="85"/>
    </row>
    <row r="138" spans="1:11" s="27" customFormat="1" x14ac:dyDescent="0.25">
      <c r="A138" s="28">
        <v>136</v>
      </c>
      <c r="B138" s="29" t="s">
        <v>11</v>
      </c>
      <c r="C138" s="66"/>
      <c r="D138" s="195"/>
      <c r="E138" s="195"/>
      <c r="F138" s="59">
        <f t="shared" si="10"/>
        <v>0</v>
      </c>
      <c r="G138" s="60">
        <f t="shared" si="11"/>
        <v>0</v>
      </c>
      <c r="H138" s="85"/>
      <c r="I138" s="85"/>
      <c r="J138" s="85"/>
      <c r="K138" s="85"/>
    </row>
    <row r="139" spans="1:11" s="27" customFormat="1" x14ac:dyDescent="0.25">
      <c r="A139" s="28">
        <v>137</v>
      </c>
      <c r="B139" s="29" t="s">
        <v>12</v>
      </c>
      <c r="C139" s="66"/>
      <c r="D139" s="195"/>
      <c r="E139" s="195"/>
      <c r="F139" s="59">
        <f t="shared" si="10"/>
        <v>0</v>
      </c>
      <c r="G139" s="60">
        <f t="shared" si="11"/>
        <v>0</v>
      </c>
      <c r="H139" s="85"/>
      <c r="I139" s="85"/>
      <c r="J139" s="85"/>
      <c r="K139" s="85"/>
    </row>
    <row r="140" spans="1:11" s="27" customFormat="1" x14ac:dyDescent="0.25">
      <c r="A140" s="28">
        <v>138</v>
      </c>
      <c r="B140" s="29" t="s">
        <v>12</v>
      </c>
      <c r="C140" s="66"/>
      <c r="D140" s="195"/>
      <c r="E140" s="195"/>
      <c r="F140" s="59">
        <f t="shared" si="10"/>
        <v>0</v>
      </c>
      <c r="G140" s="60">
        <f t="shared" si="11"/>
        <v>0</v>
      </c>
      <c r="H140" s="85"/>
      <c r="I140" s="85"/>
      <c r="J140" s="85"/>
      <c r="K140" s="85"/>
    </row>
    <row r="141" spans="1:11" s="27" customFormat="1" x14ac:dyDescent="0.25">
      <c r="A141" s="28">
        <v>139</v>
      </c>
      <c r="B141" s="29" t="s">
        <v>12</v>
      </c>
      <c r="C141" s="66"/>
      <c r="D141" s="195"/>
      <c r="E141" s="195"/>
      <c r="F141" s="59">
        <f t="shared" si="10"/>
        <v>0</v>
      </c>
      <c r="G141" s="60">
        <f t="shared" si="11"/>
        <v>0</v>
      </c>
      <c r="H141" s="85"/>
      <c r="I141" s="85"/>
      <c r="J141" s="85"/>
      <c r="K141" s="85"/>
    </row>
    <row r="142" spans="1:11" s="27" customFormat="1" x14ac:dyDescent="0.25">
      <c r="A142" s="28">
        <v>140</v>
      </c>
      <c r="B142" s="29" t="s">
        <v>12</v>
      </c>
      <c r="C142" s="66"/>
      <c r="D142" s="195"/>
      <c r="E142" s="195"/>
      <c r="F142" s="59">
        <f t="shared" si="10"/>
        <v>0</v>
      </c>
      <c r="G142" s="60">
        <f t="shared" si="11"/>
        <v>0</v>
      </c>
      <c r="H142" s="85"/>
      <c r="I142" s="85"/>
      <c r="J142" s="85"/>
      <c r="K142" s="85"/>
    </row>
    <row r="143" spans="1:11" s="27" customFormat="1" x14ac:dyDescent="0.25">
      <c r="A143" s="28">
        <v>141</v>
      </c>
      <c r="B143" s="29" t="s">
        <v>12</v>
      </c>
      <c r="C143" s="66"/>
      <c r="D143" s="195"/>
      <c r="E143" s="195"/>
      <c r="F143" s="59">
        <f t="shared" si="10"/>
        <v>0</v>
      </c>
      <c r="G143" s="60">
        <f t="shared" si="11"/>
        <v>0</v>
      </c>
      <c r="H143" s="85"/>
      <c r="I143" s="85"/>
      <c r="J143" s="85"/>
      <c r="K143" s="85"/>
    </row>
    <row r="144" spans="1:11" s="27" customFormat="1" x14ac:dyDescent="0.25">
      <c r="A144" s="28">
        <v>142</v>
      </c>
      <c r="B144" s="29" t="s">
        <v>12</v>
      </c>
      <c r="C144" s="66"/>
      <c r="D144" s="195"/>
      <c r="E144" s="195"/>
      <c r="F144" s="59">
        <f t="shared" si="10"/>
        <v>0</v>
      </c>
      <c r="G144" s="60">
        <f t="shared" si="11"/>
        <v>0</v>
      </c>
      <c r="H144" s="85"/>
      <c r="I144" s="85"/>
      <c r="J144" s="85"/>
      <c r="K144" s="85"/>
    </row>
    <row r="145" spans="1:11" s="27" customFormat="1" x14ac:dyDescent="0.25">
      <c r="A145" s="28">
        <v>143</v>
      </c>
      <c r="B145" s="29" t="s">
        <v>12</v>
      </c>
      <c r="C145" s="66"/>
      <c r="D145" s="195"/>
      <c r="E145" s="195"/>
      <c r="F145" s="59">
        <f t="shared" si="10"/>
        <v>0</v>
      </c>
      <c r="G145" s="60">
        <f t="shared" si="11"/>
        <v>0</v>
      </c>
      <c r="H145" s="85"/>
      <c r="I145" s="85"/>
      <c r="J145" s="85"/>
      <c r="K145" s="85"/>
    </row>
    <row r="146" spans="1:11" s="27" customFormat="1" x14ac:dyDescent="0.25">
      <c r="A146" s="28">
        <v>144</v>
      </c>
      <c r="B146" s="29" t="s">
        <v>12</v>
      </c>
      <c r="C146" s="66"/>
      <c r="D146" s="195"/>
      <c r="E146" s="195"/>
      <c r="F146" s="59">
        <f t="shared" si="10"/>
        <v>0</v>
      </c>
      <c r="G146" s="60">
        <f t="shared" si="11"/>
        <v>0</v>
      </c>
      <c r="H146" s="85"/>
      <c r="I146" s="85"/>
      <c r="J146" s="85"/>
      <c r="K146" s="85"/>
    </row>
    <row r="147" spans="1:11" s="27" customFormat="1" x14ac:dyDescent="0.25">
      <c r="A147" s="28">
        <v>145</v>
      </c>
      <c r="B147" s="29" t="s">
        <v>12</v>
      </c>
      <c r="C147" s="66"/>
      <c r="D147" s="195"/>
      <c r="E147" s="195"/>
      <c r="F147" s="59">
        <f t="shared" si="10"/>
        <v>0</v>
      </c>
      <c r="G147" s="60">
        <f t="shared" si="11"/>
        <v>0</v>
      </c>
      <c r="H147" s="85"/>
      <c r="I147" s="85"/>
      <c r="J147" s="85"/>
      <c r="K147" s="85"/>
    </row>
    <row r="148" spans="1:11" s="27" customFormat="1" x14ac:dyDescent="0.25">
      <c r="A148" s="28">
        <v>146</v>
      </c>
      <c r="B148" s="29" t="s">
        <v>12</v>
      </c>
      <c r="C148" s="66"/>
      <c r="D148" s="195"/>
      <c r="E148" s="195"/>
      <c r="F148" s="59">
        <f t="shared" si="10"/>
        <v>0</v>
      </c>
      <c r="G148" s="60">
        <f t="shared" si="11"/>
        <v>0</v>
      </c>
      <c r="H148" s="85"/>
      <c r="I148" s="85"/>
      <c r="J148" s="85"/>
      <c r="K148" s="85"/>
    </row>
    <row r="149" spans="1:11" s="27" customFormat="1" x14ac:dyDescent="0.25">
      <c r="A149" s="28">
        <v>147</v>
      </c>
      <c r="B149" s="29" t="s">
        <v>12</v>
      </c>
      <c r="C149" s="66"/>
      <c r="D149" s="195"/>
      <c r="E149" s="195"/>
      <c r="F149" s="59">
        <f t="shared" si="10"/>
        <v>0</v>
      </c>
      <c r="G149" s="60">
        <f t="shared" si="11"/>
        <v>0</v>
      </c>
      <c r="H149" s="85"/>
      <c r="I149" s="85"/>
      <c r="J149" s="85"/>
      <c r="K149" s="85"/>
    </row>
    <row r="150" spans="1:11" s="27" customFormat="1" x14ac:dyDescent="0.25">
      <c r="A150" s="28">
        <v>148</v>
      </c>
      <c r="B150" s="29" t="s">
        <v>13</v>
      </c>
      <c r="C150" s="66"/>
      <c r="D150" s="195"/>
      <c r="E150" s="195"/>
      <c r="F150" s="59">
        <f t="shared" ref="F150:F213" si="12">E150-D150</f>
        <v>0</v>
      </c>
      <c r="G150" s="60">
        <f t="shared" ref="G150:G213" si="13">(C150/365)*F150</f>
        <v>0</v>
      </c>
      <c r="H150" s="85"/>
      <c r="I150" s="85"/>
      <c r="J150" s="85"/>
      <c r="K150" s="85"/>
    </row>
    <row r="151" spans="1:11" s="27" customFormat="1" x14ac:dyDescent="0.25">
      <c r="A151" s="28">
        <v>149</v>
      </c>
      <c r="B151" s="29" t="s">
        <v>13</v>
      </c>
      <c r="C151" s="66"/>
      <c r="D151" s="195"/>
      <c r="E151" s="195"/>
      <c r="F151" s="59">
        <f t="shared" si="12"/>
        <v>0</v>
      </c>
      <c r="G151" s="60">
        <f t="shared" si="13"/>
        <v>0</v>
      </c>
      <c r="H151" s="85"/>
      <c r="I151" s="85"/>
      <c r="J151" s="85"/>
      <c r="K151" s="85"/>
    </row>
    <row r="152" spans="1:11" s="27" customFormat="1" x14ac:dyDescent="0.25">
      <c r="A152" s="28">
        <v>150</v>
      </c>
      <c r="B152" s="29" t="s">
        <v>13</v>
      </c>
      <c r="C152" s="66"/>
      <c r="D152" s="195"/>
      <c r="E152" s="195"/>
      <c r="F152" s="59">
        <f t="shared" si="12"/>
        <v>0</v>
      </c>
      <c r="G152" s="60">
        <f t="shared" si="13"/>
        <v>0</v>
      </c>
      <c r="H152" s="85"/>
      <c r="I152" s="85"/>
      <c r="J152" s="85"/>
      <c r="K152" s="85"/>
    </row>
    <row r="153" spans="1:11" s="27" customFormat="1" x14ac:dyDescent="0.25">
      <c r="A153" s="28">
        <v>151</v>
      </c>
      <c r="B153" s="29" t="s">
        <v>13</v>
      </c>
      <c r="C153" s="66"/>
      <c r="D153" s="195"/>
      <c r="E153" s="195"/>
      <c r="F153" s="59">
        <f t="shared" si="12"/>
        <v>0</v>
      </c>
      <c r="G153" s="60">
        <f t="shared" si="13"/>
        <v>0</v>
      </c>
      <c r="H153" s="85"/>
      <c r="I153" s="85"/>
      <c r="J153" s="85"/>
      <c r="K153" s="85"/>
    </row>
    <row r="154" spans="1:11" s="27" customFormat="1" x14ac:dyDescent="0.25">
      <c r="A154" s="28">
        <v>152</v>
      </c>
      <c r="B154" s="29" t="s">
        <v>13</v>
      </c>
      <c r="C154" s="66"/>
      <c r="D154" s="195"/>
      <c r="E154" s="195"/>
      <c r="F154" s="59">
        <f t="shared" si="12"/>
        <v>0</v>
      </c>
      <c r="G154" s="60">
        <f t="shared" si="13"/>
        <v>0</v>
      </c>
      <c r="H154" s="85"/>
      <c r="I154" s="85"/>
      <c r="J154" s="85"/>
      <c r="K154" s="85"/>
    </row>
    <row r="155" spans="1:11" s="27" customFormat="1" x14ac:dyDescent="0.25">
      <c r="A155" s="28">
        <v>153</v>
      </c>
      <c r="B155" s="29" t="s">
        <v>13</v>
      </c>
      <c r="C155" s="66"/>
      <c r="D155" s="195"/>
      <c r="E155" s="195"/>
      <c r="F155" s="59">
        <f t="shared" si="12"/>
        <v>0</v>
      </c>
      <c r="G155" s="60">
        <f t="shared" si="13"/>
        <v>0</v>
      </c>
      <c r="H155" s="85"/>
      <c r="I155" s="85"/>
      <c r="J155" s="85"/>
      <c r="K155" s="85"/>
    </row>
    <row r="156" spans="1:11" s="27" customFormat="1" x14ac:dyDescent="0.25">
      <c r="A156" s="28">
        <v>154</v>
      </c>
      <c r="B156" s="29" t="s">
        <v>13</v>
      </c>
      <c r="C156" s="66"/>
      <c r="D156" s="195"/>
      <c r="E156" s="195"/>
      <c r="F156" s="59">
        <f t="shared" si="12"/>
        <v>0</v>
      </c>
      <c r="G156" s="60">
        <f t="shared" si="13"/>
        <v>0</v>
      </c>
      <c r="H156" s="85"/>
      <c r="I156" s="85"/>
      <c r="J156" s="85"/>
      <c r="K156" s="85"/>
    </row>
    <row r="157" spans="1:11" s="27" customFormat="1" x14ac:dyDescent="0.25">
      <c r="A157" s="28">
        <v>155</v>
      </c>
      <c r="B157" s="29" t="s">
        <v>13</v>
      </c>
      <c r="C157" s="66"/>
      <c r="D157" s="195"/>
      <c r="E157" s="195"/>
      <c r="F157" s="59">
        <f t="shared" si="12"/>
        <v>0</v>
      </c>
      <c r="G157" s="60">
        <f t="shared" si="13"/>
        <v>0</v>
      </c>
      <c r="H157" s="85"/>
      <c r="I157" s="85"/>
      <c r="J157" s="85"/>
      <c r="K157" s="85"/>
    </row>
    <row r="158" spans="1:11" s="27" customFormat="1" x14ac:dyDescent="0.25">
      <c r="A158" s="28">
        <v>156</v>
      </c>
      <c r="B158" s="29" t="s">
        <v>13</v>
      </c>
      <c r="C158" s="66"/>
      <c r="D158" s="195"/>
      <c r="E158" s="195"/>
      <c r="F158" s="59">
        <f t="shared" si="12"/>
        <v>0</v>
      </c>
      <c r="G158" s="60">
        <f t="shared" si="13"/>
        <v>0</v>
      </c>
      <c r="H158" s="85"/>
      <c r="I158" s="85"/>
      <c r="J158" s="85"/>
      <c r="K158" s="85"/>
    </row>
    <row r="159" spans="1:11" s="27" customFormat="1" x14ac:dyDescent="0.25">
      <c r="A159" s="28">
        <v>157</v>
      </c>
      <c r="B159" s="29" t="s">
        <v>13</v>
      </c>
      <c r="C159" s="66"/>
      <c r="D159" s="195"/>
      <c r="E159" s="195"/>
      <c r="F159" s="59">
        <f t="shared" si="12"/>
        <v>0</v>
      </c>
      <c r="G159" s="60">
        <f t="shared" si="13"/>
        <v>0</v>
      </c>
      <c r="H159" s="85"/>
      <c r="I159" s="85"/>
      <c r="J159" s="85"/>
      <c r="K159" s="85"/>
    </row>
    <row r="160" spans="1:11" s="27" customFormat="1" x14ac:dyDescent="0.25">
      <c r="A160" s="28">
        <v>158</v>
      </c>
      <c r="B160" s="29" t="s">
        <v>13</v>
      </c>
      <c r="C160" s="66"/>
      <c r="D160" s="195"/>
      <c r="E160" s="195"/>
      <c r="F160" s="59">
        <f t="shared" si="12"/>
        <v>0</v>
      </c>
      <c r="G160" s="60">
        <f t="shared" si="13"/>
        <v>0</v>
      </c>
      <c r="H160" s="85"/>
      <c r="I160" s="85"/>
      <c r="J160" s="85"/>
      <c r="K160" s="85"/>
    </row>
    <row r="161" spans="1:11" s="27" customFormat="1" x14ac:dyDescent="0.25">
      <c r="A161" s="28">
        <v>159</v>
      </c>
      <c r="B161" s="29" t="s">
        <v>13</v>
      </c>
      <c r="C161" s="66"/>
      <c r="D161" s="195"/>
      <c r="E161" s="195"/>
      <c r="F161" s="59">
        <f t="shared" si="12"/>
        <v>0</v>
      </c>
      <c r="G161" s="60">
        <f t="shared" si="13"/>
        <v>0</v>
      </c>
      <c r="H161" s="85"/>
      <c r="I161" s="85"/>
      <c r="J161" s="85"/>
      <c r="K161" s="85"/>
    </row>
    <row r="162" spans="1:11" s="27" customFormat="1" x14ac:dyDescent="0.25">
      <c r="A162" s="28">
        <v>160</v>
      </c>
      <c r="B162" s="29" t="s">
        <v>13</v>
      </c>
      <c r="C162" s="66"/>
      <c r="D162" s="195"/>
      <c r="E162" s="195"/>
      <c r="F162" s="59">
        <f t="shared" si="12"/>
        <v>0</v>
      </c>
      <c r="G162" s="60">
        <f t="shared" si="13"/>
        <v>0</v>
      </c>
      <c r="H162" s="85"/>
      <c r="I162" s="85"/>
      <c r="J162" s="85"/>
      <c r="K162" s="85"/>
    </row>
    <row r="163" spans="1:11" s="27" customFormat="1" x14ac:dyDescent="0.25">
      <c r="A163" s="28">
        <v>161</v>
      </c>
      <c r="B163" s="29" t="s">
        <v>13</v>
      </c>
      <c r="C163" s="66"/>
      <c r="D163" s="195"/>
      <c r="E163" s="195"/>
      <c r="F163" s="59">
        <f t="shared" si="12"/>
        <v>0</v>
      </c>
      <c r="G163" s="60">
        <f t="shared" si="13"/>
        <v>0</v>
      </c>
      <c r="H163" s="85"/>
      <c r="I163" s="85"/>
      <c r="J163" s="85"/>
      <c r="K163" s="85"/>
    </row>
    <row r="164" spans="1:11" s="27" customFormat="1" x14ac:dyDescent="0.25">
      <c r="A164" s="28">
        <v>162</v>
      </c>
      <c r="B164" s="29" t="s">
        <v>13</v>
      </c>
      <c r="C164" s="66"/>
      <c r="D164" s="195"/>
      <c r="E164" s="195"/>
      <c r="F164" s="59">
        <f t="shared" si="12"/>
        <v>0</v>
      </c>
      <c r="G164" s="60">
        <f t="shared" si="13"/>
        <v>0</v>
      </c>
      <c r="H164" s="85"/>
      <c r="I164" s="85"/>
      <c r="J164" s="85"/>
      <c r="K164" s="85"/>
    </row>
    <row r="165" spans="1:11" s="27" customFormat="1" x14ac:dyDescent="0.25">
      <c r="A165" s="28">
        <v>163</v>
      </c>
      <c r="B165" s="29" t="s">
        <v>13</v>
      </c>
      <c r="C165" s="66"/>
      <c r="D165" s="195"/>
      <c r="E165" s="195"/>
      <c r="F165" s="59">
        <f t="shared" si="12"/>
        <v>0</v>
      </c>
      <c r="G165" s="60">
        <f t="shared" si="13"/>
        <v>0</v>
      </c>
      <c r="H165" s="85"/>
      <c r="I165" s="85"/>
      <c r="J165" s="85"/>
      <c r="K165" s="85"/>
    </row>
    <row r="166" spans="1:11" s="27" customFormat="1" x14ac:dyDescent="0.25">
      <c r="A166" s="28">
        <v>164</v>
      </c>
      <c r="B166" s="29" t="s">
        <v>13</v>
      </c>
      <c r="C166" s="66"/>
      <c r="D166" s="195"/>
      <c r="E166" s="195"/>
      <c r="F166" s="59">
        <f t="shared" si="12"/>
        <v>0</v>
      </c>
      <c r="G166" s="60">
        <f t="shared" si="13"/>
        <v>0</v>
      </c>
      <c r="H166" s="85"/>
      <c r="I166" s="85"/>
      <c r="J166" s="85"/>
      <c r="K166" s="85"/>
    </row>
    <row r="167" spans="1:11" s="27" customFormat="1" x14ac:dyDescent="0.25">
      <c r="A167" s="28">
        <v>165</v>
      </c>
      <c r="B167" s="29" t="s">
        <v>13</v>
      </c>
      <c r="C167" s="66"/>
      <c r="D167" s="195"/>
      <c r="E167" s="195"/>
      <c r="F167" s="59">
        <f t="shared" si="12"/>
        <v>0</v>
      </c>
      <c r="G167" s="60">
        <f t="shared" si="13"/>
        <v>0</v>
      </c>
      <c r="H167" s="85"/>
      <c r="I167" s="85"/>
      <c r="J167" s="85"/>
      <c r="K167" s="85"/>
    </row>
    <row r="168" spans="1:11" s="27" customFormat="1" x14ac:dyDescent="0.25">
      <c r="A168" s="28">
        <v>166</v>
      </c>
      <c r="B168" s="29" t="s">
        <v>13</v>
      </c>
      <c r="C168" s="66"/>
      <c r="D168" s="195"/>
      <c r="E168" s="195"/>
      <c r="F168" s="59">
        <f t="shared" si="12"/>
        <v>0</v>
      </c>
      <c r="G168" s="60">
        <f t="shared" si="13"/>
        <v>0</v>
      </c>
      <c r="H168" s="85"/>
      <c r="I168" s="85"/>
      <c r="J168" s="85"/>
      <c r="K168" s="85"/>
    </row>
    <row r="169" spans="1:11" s="27" customFormat="1" x14ac:dyDescent="0.25">
      <c r="A169" s="28">
        <v>167</v>
      </c>
      <c r="B169" s="29" t="s">
        <v>14</v>
      </c>
      <c r="C169" s="66"/>
      <c r="D169" s="195"/>
      <c r="E169" s="195"/>
      <c r="F169" s="59">
        <f t="shared" si="12"/>
        <v>0</v>
      </c>
      <c r="G169" s="60">
        <f t="shared" si="13"/>
        <v>0</v>
      </c>
      <c r="H169" s="85"/>
      <c r="I169" s="85"/>
      <c r="J169" s="85"/>
      <c r="K169" s="85"/>
    </row>
    <row r="170" spans="1:11" s="27" customFormat="1" x14ac:dyDescent="0.25">
      <c r="A170" s="28">
        <v>168</v>
      </c>
      <c r="B170" s="29" t="s">
        <v>14</v>
      </c>
      <c r="C170" s="66"/>
      <c r="D170" s="195"/>
      <c r="E170" s="195"/>
      <c r="F170" s="59">
        <f t="shared" si="12"/>
        <v>0</v>
      </c>
      <c r="G170" s="60">
        <f t="shared" si="13"/>
        <v>0</v>
      </c>
      <c r="H170" s="85"/>
      <c r="I170" s="85"/>
      <c r="J170" s="85"/>
      <c r="K170" s="85"/>
    </row>
    <row r="171" spans="1:11" s="27" customFormat="1" x14ac:dyDescent="0.25">
      <c r="A171" s="28">
        <v>169</v>
      </c>
      <c r="B171" s="29" t="s">
        <v>14</v>
      </c>
      <c r="C171" s="66"/>
      <c r="D171" s="195"/>
      <c r="E171" s="195"/>
      <c r="F171" s="59">
        <f t="shared" si="12"/>
        <v>0</v>
      </c>
      <c r="G171" s="60">
        <f t="shared" si="13"/>
        <v>0</v>
      </c>
      <c r="H171" s="85"/>
      <c r="I171" s="85"/>
      <c r="J171" s="85"/>
      <c r="K171" s="85"/>
    </row>
    <row r="172" spans="1:11" s="27" customFormat="1" x14ac:dyDescent="0.25">
      <c r="A172" s="28">
        <v>170</v>
      </c>
      <c r="B172" s="29" t="s">
        <v>14</v>
      </c>
      <c r="C172" s="66"/>
      <c r="D172" s="195"/>
      <c r="E172" s="195"/>
      <c r="F172" s="59">
        <f t="shared" si="12"/>
        <v>0</v>
      </c>
      <c r="G172" s="60">
        <f t="shared" si="13"/>
        <v>0</v>
      </c>
      <c r="H172" s="85"/>
      <c r="I172" s="85"/>
      <c r="J172" s="85"/>
      <c r="K172" s="85"/>
    </row>
    <row r="173" spans="1:11" s="27" customFormat="1" x14ac:dyDescent="0.25">
      <c r="A173" s="28">
        <v>171</v>
      </c>
      <c r="B173" s="29" t="s">
        <v>14</v>
      </c>
      <c r="C173" s="66"/>
      <c r="D173" s="195"/>
      <c r="E173" s="195"/>
      <c r="F173" s="59">
        <f t="shared" si="12"/>
        <v>0</v>
      </c>
      <c r="G173" s="60">
        <f t="shared" si="13"/>
        <v>0</v>
      </c>
      <c r="H173" s="85"/>
      <c r="I173" s="85"/>
      <c r="J173" s="85"/>
      <c r="K173" s="85"/>
    </row>
    <row r="174" spans="1:11" s="27" customFormat="1" x14ac:dyDescent="0.25">
      <c r="A174" s="28">
        <v>172</v>
      </c>
      <c r="B174" s="29" t="s">
        <v>15</v>
      </c>
      <c r="C174" s="66"/>
      <c r="D174" s="195"/>
      <c r="E174" s="195"/>
      <c r="F174" s="59">
        <f t="shared" si="12"/>
        <v>0</v>
      </c>
      <c r="G174" s="60">
        <f t="shared" si="13"/>
        <v>0</v>
      </c>
      <c r="H174" s="85"/>
      <c r="I174" s="85"/>
      <c r="J174" s="85"/>
      <c r="K174" s="85"/>
    </row>
    <row r="175" spans="1:11" s="27" customFormat="1" x14ac:dyDescent="0.25">
      <c r="A175" s="28">
        <v>173</v>
      </c>
      <c r="B175" s="29" t="s">
        <v>15</v>
      </c>
      <c r="C175" s="66"/>
      <c r="D175" s="195"/>
      <c r="E175" s="195"/>
      <c r="F175" s="59">
        <f t="shared" si="12"/>
        <v>0</v>
      </c>
      <c r="G175" s="60">
        <f t="shared" si="13"/>
        <v>0</v>
      </c>
      <c r="H175" s="85"/>
      <c r="I175" s="85"/>
      <c r="J175" s="85"/>
      <c r="K175" s="85"/>
    </row>
    <row r="176" spans="1:11" s="27" customFormat="1" x14ac:dyDescent="0.25">
      <c r="A176" s="28">
        <v>174</v>
      </c>
      <c r="B176" s="29" t="s">
        <v>15</v>
      </c>
      <c r="C176" s="66"/>
      <c r="D176" s="195"/>
      <c r="E176" s="195"/>
      <c r="F176" s="59">
        <f t="shared" si="12"/>
        <v>0</v>
      </c>
      <c r="G176" s="60">
        <f t="shared" si="13"/>
        <v>0</v>
      </c>
      <c r="H176" s="85"/>
      <c r="I176" s="85"/>
      <c r="J176" s="85"/>
      <c r="K176" s="85"/>
    </row>
    <row r="177" spans="1:11" s="27" customFormat="1" x14ac:dyDescent="0.25">
      <c r="A177" s="28">
        <v>175</v>
      </c>
      <c r="B177" s="29" t="s">
        <v>15</v>
      </c>
      <c r="C177" s="66"/>
      <c r="D177" s="195"/>
      <c r="E177" s="195"/>
      <c r="F177" s="59">
        <f t="shared" si="12"/>
        <v>0</v>
      </c>
      <c r="G177" s="60">
        <f t="shared" si="13"/>
        <v>0</v>
      </c>
      <c r="H177" s="85"/>
      <c r="I177" s="85"/>
      <c r="J177" s="85"/>
      <c r="K177" s="85"/>
    </row>
    <row r="178" spans="1:11" s="27" customFormat="1" x14ac:dyDescent="0.25">
      <c r="A178" s="28">
        <v>176</v>
      </c>
      <c r="B178" s="29" t="s">
        <v>15</v>
      </c>
      <c r="C178" s="66"/>
      <c r="D178" s="195"/>
      <c r="E178" s="195"/>
      <c r="F178" s="59">
        <f t="shared" si="12"/>
        <v>0</v>
      </c>
      <c r="G178" s="60">
        <f t="shared" si="13"/>
        <v>0</v>
      </c>
      <c r="H178" s="85"/>
      <c r="I178" s="85"/>
      <c r="J178" s="85"/>
      <c r="K178" s="85"/>
    </row>
    <row r="179" spans="1:11" s="27" customFormat="1" x14ac:dyDescent="0.25">
      <c r="A179" s="28">
        <v>177</v>
      </c>
      <c r="B179" s="29" t="s">
        <v>15</v>
      </c>
      <c r="C179" s="66"/>
      <c r="D179" s="195"/>
      <c r="E179" s="195"/>
      <c r="F179" s="59">
        <f t="shared" si="12"/>
        <v>0</v>
      </c>
      <c r="G179" s="60">
        <f t="shared" si="13"/>
        <v>0</v>
      </c>
      <c r="H179" s="85"/>
      <c r="I179" s="85"/>
      <c r="J179" s="85"/>
      <c r="K179" s="85"/>
    </row>
    <row r="180" spans="1:11" s="27" customFormat="1" x14ac:dyDescent="0.25">
      <c r="A180" s="28">
        <v>178</v>
      </c>
      <c r="B180" s="29" t="s">
        <v>15</v>
      </c>
      <c r="C180" s="66"/>
      <c r="D180" s="195"/>
      <c r="E180" s="195"/>
      <c r="F180" s="59">
        <f t="shared" si="12"/>
        <v>0</v>
      </c>
      <c r="G180" s="60">
        <f t="shared" si="13"/>
        <v>0</v>
      </c>
      <c r="H180" s="85"/>
      <c r="I180" s="85"/>
      <c r="J180" s="85"/>
      <c r="K180" s="85"/>
    </row>
    <row r="181" spans="1:11" s="27" customFormat="1" x14ac:dyDescent="0.25">
      <c r="A181" s="28">
        <v>179</v>
      </c>
      <c r="B181" s="29" t="s">
        <v>15</v>
      </c>
      <c r="C181" s="66"/>
      <c r="D181" s="195"/>
      <c r="E181" s="195"/>
      <c r="F181" s="59">
        <f t="shared" si="12"/>
        <v>0</v>
      </c>
      <c r="G181" s="60">
        <f t="shared" si="13"/>
        <v>0</v>
      </c>
      <c r="H181" s="85"/>
      <c r="I181" s="85"/>
      <c r="J181" s="85"/>
      <c r="K181" s="85"/>
    </row>
    <row r="182" spans="1:11" s="27" customFormat="1" x14ac:dyDescent="0.25">
      <c r="A182" s="28">
        <v>180</v>
      </c>
      <c r="B182" s="29" t="s">
        <v>16</v>
      </c>
      <c r="C182" s="66"/>
      <c r="D182" s="195"/>
      <c r="E182" s="195"/>
      <c r="F182" s="59">
        <f t="shared" si="12"/>
        <v>0</v>
      </c>
      <c r="G182" s="60">
        <f t="shared" si="13"/>
        <v>0</v>
      </c>
      <c r="H182" s="85"/>
      <c r="I182" s="85"/>
      <c r="J182" s="85"/>
      <c r="K182" s="85"/>
    </row>
    <row r="183" spans="1:11" s="27" customFormat="1" x14ac:dyDescent="0.25">
      <c r="A183" s="28">
        <v>181</v>
      </c>
      <c r="B183" s="29" t="s">
        <v>16</v>
      </c>
      <c r="C183" s="66"/>
      <c r="D183" s="195"/>
      <c r="E183" s="195"/>
      <c r="F183" s="59">
        <f t="shared" si="12"/>
        <v>0</v>
      </c>
      <c r="G183" s="60">
        <f t="shared" si="13"/>
        <v>0</v>
      </c>
      <c r="H183" s="85"/>
      <c r="I183" s="85"/>
      <c r="J183" s="85"/>
      <c r="K183" s="85"/>
    </row>
    <row r="184" spans="1:11" s="27" customFormat="1" x14ac:dyDescent="0.25">
      <c r="A184" s="28">
        <v>182</v>
      </c>
      <c r="B184" s="29" t="s">
        <v>16</v>
      </c>
      <c r="C184" s="66"/>
      <c r="D184" s="195"/>
      <c r="E184" s="195"/>
      <c r="F184" s="59">
        <f t="shared" si="12"/>
        <v>0</v>
      </c>
      <c r="G184" s="60">
        <f t="shared" si="13"/>
        <v>0</v>
      </c>
      <c r="H184" s="85"/>
      <c r="I184" s="85"/>
      <c r="J184" s="85"/>
      <c r="K184" s="85"/>
    </row>
    <row r="185" spans="1:11" s="27" customFormat="1" x14ac:dyDescent="0.25">
      <c r="A185" s="28">
        <v>183</v>
      </c>
      <c r="B185" s="29" t="s">
        <v>16</v>
      </c>
      <c r="C185" s="66"/>
      <c r="D185" s="195"/>
      <c r="E185" s="195"/>
      <c r="F185" s="59">
        <f t="shared" si="12"/>
        <v>0</v>
      </c>
      <c r="G185" s="60">
        <f t="shared" si="13"/>
        <v>0</v>
      </c>
      <c r="H185" s="85"/>
      <c r="I185" s="85"/>
      <c r="J185" s="85"/>
      <c r="K185" s="85"/>
    </row>
    <row r="186" spans="1:11" s="27" customFormat="1" x14ac:dyDescent="0.25">
      <c r="A186" s="28">
        <v>184</v>
      </c>
      <c r="B186" s="29" t="s">
        <v>16</v>
      </c>
      <c r="C186" s="66"/>
      <c r="D186" s="195"/>
      <c r="E186" s="195"/>
      <c r="F186" s="59">
        <f t="shared" si="12"/>
        <v>0</v>
      </c>
      <c r="G186" s="60">
        <f t="shared" si="13"/>
        <v>0</v>
      </c>
      <c r="H186" s="85"/>
      <c r="I186" s="85"/>
      <c r="J186" s="85"/>
      <c r="K186" s="85"/>
    </row>
    <row r="187" spans="1:11" s="27" customFormat="1" x14ac:dyDescent="0.25">
      <c r="A187" s="28">
        <v>185</v>
      </c>
      <c r="B187" s="29" t="s">
        <v>16</v>
      </c>
      <c r="C187" s="66"/>
      <c r="D187" s="195"/>
      <c r="E187" s="195"/>
      <c r="F187" s="59">
        <f t="shared" si="12"/>
        <v>0</v>
      </c>
      <c r="G187" s="60">
        <f t="shared" si="13"/>
        <v>0</v>
      </c>
      <c r="H187" s="85"/>
      <c r="I187" s="85"/>
      <c r="J187" s="85"/>
      <c r="K187" s="85"/>
    </row>
    <row r="188" spans="1:11" s="27" customFormat="1" x14ac:dyDescent="0.25">
      <c r="A188" s="28">
        <v>186</v>
      </c>
      <c r="B188" s="29" t="s">
        <v>16</v>
      </c>
      <c r="C188" s="66"/>
      <c r="D188" s="195"/>
      <c r="E188" s="195"/>
      <c r="F188" s="59">
        <f t="shared" si="12"/>
        <v>0</v>
      </c>
      <c r="G188" s="60">
        <f t="shared" si="13"/>
        <v>0</v>
      </c>
      <c r="H188" s="85"/>
      <c r="I188" s="85"/>
      <c r="J188" s="85"/>
      <c r="K188" s="85"/>
    </row>
    <row r="189" spans="1:11" s="27" customFormat="1" x14ac:dyDescent="0.25">
      <c r="A189" s="28">
        <v>187</v>
      </c>
      <c r="B189" s="29" t="s">
        <v>16</v>
      </c>
      <c r="C189" s="66"/>
      <c r="D189" s="195"/>
      <c r="E189" s="195"/>
      <c r="F189" s="59">
        <f t="shared" si="12"/>
        <v>0</v>
      </c>
      <c r="G189" s="60">
        <f t="shared" si="13"/>
        <v>0</v>
      </c>
      <c r="H189" s="85"/>
      <c r="I189" s="85"/>
      <c r="J189" s="85"/>
      <c r="K189" s="85"/>
    </row>
    <row r="190" spans="1:11" s="27" customFormat="1" x14ac:dyDescent="0.25">
      <c r="A190" s="28">
        <v>188</v>
      </c>
      <c r="B190" s="29" t="s">
        <v>16</v>
      </c>
      <c r="C190" s="66"/>
      <c r="D190" s="195"/>
      <c r="E190" s="195"/>
      <c r="F190" s="59">
        <f t="shared" si="12"/>
        <v>0</v>
      </c>
      <c r="G190" s="60">
        <f t="shared" si="13"/>
        <v>0</v>
      </c>
      <c r="H190" s="85"/>
      <c r="I190" s="85"/>
      <c r="J190" s="85"/>
      <c r="K190" s="85"/>
    </row>
    <row r="191" spans="1:11" s="27" customFormat="1" x14ac:dyDescent="0.25">
      <c r="A191" s="28">
        <v>189</v>
      </c>
      <c r="B191" s="29" t="s">
        <v>16</v>
      </c>
      <c r="C191" s="66"/>
      <c r="D191" s="195"/>
      <c r="E191" s="195"/>
      <c r="F191" s="59">
        <f t="shared" si="12"/>
        <v>0</v>
      </c>
      <c r="G191" s="60">
        <f t="shared" si="13"/>
        <v>0</v>
      </c>
      <c r="H191" s="85"/>
      <c r="I191" s="85"/>
      <c r="J191" s="85"/>
      <c r="K191" s="85"/>
    </row>
    <row r="192" spans="1:11" s="27" customFormat="1" x14ac:dyDescent="0.25">
      <c r="A192" s="28">
        <v>190</v>
      </c>
      <c r="B192" s="29" t="s">
        <v>16</v>
      </c>
      <c r="C192" s="66"/>
      <c r="D192" s="195"/>
      <c r="E192" s="195"/>
      <c r="F192" s="59">
        <f t="shared" si="12"/>
        <v>0</v>
      </c>
      <c r="G192" s="60">
        <f t="shared" si="13"/>
        <v>0</v>
      </c>
      <c r="H192" s="85"/>
      <c r="I192" s="85"/>
      <c r="J192" s="85"/>
      <c r="K192" s="85"/>
    </row>
    <row r="193" spans="1:11" s="27" customFormat="1" x14ac:dyDescent="0.25">
      <c r="A193" s="28">
        <v>191</v>
      </c>
      <c r="B193" s="29" t="s">
        <v>16</v>
      </c>
      <c r="C193" s="66"/>
      <c r="D193" s="195"/>
      <c r="E193" s="195"/>
      <c r="F193" s="59">
        <f t="shared" si="12"/>
        <v>0</v>
      </c>
      <c r="G193" s="60">
        <f t="shared" si="13"/>
        <v>0</v>
      </c>
      <c r="H193" s="85"/>
      <c r="I193" s="85"/>
      <c r="J193" s="85"/>
      <c r="K193" s="85"/>
    </row>
    <row r="194" spans="1:11" s="27" customFormat="1" x14ac:dyDescent="0.25">
      <c r="A194" s="28">
        <v>192</v>
      </c>
      <c r="B194" s="29" t="s">
        <v>16</v>
      </c>
      <c r="C194" s="66"/>
      <c r="D194" s="195"/>
      <c r="E194" s="195"/>
      <c r="F194" s="59">
        <f t="shared" si="12"/>
        <v>0</v>
      </c>
      <c r="G194" s="60">
        <f t="shared" si="13"/>
        <v>0</v>
      </c>
      <c r="H194" s="85"/>
      <c r="I194" s="85"/>
      <c r="J194" s="85"/>
      <c r="K194" s="85"/>
    </row>
    <row r="195" spans="1:11" s="27" customFormat="1" x14ac:dyDescent="0.25">
      <c r="A195" s="28">
        <v>193</v>
      </c>
      <c r="B195" s="29" t="s">
        <v>17</v>
      </c>
      <c r="C195" s="66"/>
      <c r="D195" s="195"/>
      <c r="E195" s="195"/>
      <c r="F195" s="59">
        <f t="shared" si="12"/>
        <v>0</v>
      </c>
      <c r="G195" s="60">
        <f t="shared" si="13"/>
        <v>0</v>
      </c>
      <c r="H195" s="85"/>
      <c r="I195" s="85"/>
      <c r="J195" s="85"/>
      <c r="K195" s="85"/>
    </row>
    <row r="196" spans="1:11" s="27" customFormat="1" x14ac:dyDescent="0.25">
      <c r="A196" s="28">
        <v>194</v>
      </c>
      <c r="B196" s="29" t="s">
        <v>17</v>
      </c>
      <c r="C196" s="66"/>
      <c r="D196" s="195"/>
      <c r="E196" s="195"/>
      <c r="F196" s="59">
        <f t="shared" si="12"/>
        <v>0</v>
      </c>
      <c r="G196" s="60">
        <f t="shared" si="13"/>
        <v>0</v>
      </c>
      <c r="H196" s="85"/>
      <c r="I196" s="85"/>
      <c r="J196" s="85"/>
      <c r="K196" s="85"/>
    </row>
    <row r="197" spans="1:11" s="27" customFormat="1" x14ac:dyDescent="0.25">
      <c r="A197" s="28">
        <v>195</v>
      </c>
      <c r="B197" s="29" t="s">
        <v>17</v>
      </c>
      <c r="C197" s="66"/>
      <c r="D197" s="195"/>
      <c r="E197" s="195"/>
      <c r="F197" s="59">
        <f t="shared" si="12"/>
        <v>0</v>
      </c>
      <c r="G197" s="60">
        <f t="shared" si="13"/>
        <v>0</v>
      </c>
      <c r="H197" s="85"/>
      <c r="I197" s="85"/>
      <c r="J197" s="85"/>
      <c r="K197" s="85"/>
    </row>
    <row r="198" spans="1:11" s="27" customFormat="1" x14ac:dyDescent="0.25">
      <c r="A198" s="28">
        <v>196</v>
      </c>
      <c r="B198" s="29" t="s">
        <v>17</v>
      </c>
      <c r="C198" s="66"/>
      <c r="D198" s="195"/>
      <c r="E198" s="195"/>
      <c r="F198" s="59">
        <f t="shared" si="12"/>
        <v>0</v>
      </c>
      <c r="G198" s="60">
        <f t="shared" si="13"/>
        <v>0</v>
      </c>
      <c r="H198" s="85"/>
      <c r="I198" s="85"/>
      <c r="J198" s="85"/>
      <c r="K198" s="85"/>
    </row>
    <row r="199" spans="1:11" s="27" customFormat="1" x14ac:dyDescent="0.25">
      <c r="A199" s="28">
        <v>197</v>
      </c>
      <c r="B199" s="29" t="s">
        <v>17</v>
      </c>
      <c r="C199" s="66"/>
      <c r="D199" s="195"/>
      <c r="E199" s="195"/>
      <c r="F199" s="59">
        <f t="shared" si="12"/>
        <v>0</v>
      </c>
      <c r="G199" s="60">
        <f t="shared" si="13"/>
        <v>0</v>
      </c>
      <c r="H199" s="85"/>
      <c r="I199" s="85"/>
      <c r="J199" s="85"/>
      <c r="K199" s="85"/>
    </row>
    <row r="200" spans="1:11" s="27" customFormat="1" x14ac:dyDescent="0.25">
      <c r="A200" s="28">
        <v>198</v>
      </c>
      <c r="B200" s="29" t="s">
        <v>17</v>
      </c>
      <c r="C200" s="66"/>
      <c r="D200" s="195"/>
      <c r="E200" s="195"/>
      <c r="F200" s="59">
        <f t="shared" si="12"/>
        <v>0</v>
      </c>
      <c r="G200" s="60">
        <f t="shared" si="13"/>
        <v>0</v>
      </c>
      <c r="H200" s="85"/>
      <c r="I200" s="85"/>
      <c r="J200" s="85"/>
      <c r="K200" s="85"/>
    </row>
    <row r="201" spans="1:11" s="27" customFormat="1" x14ac:dyDescent="0.25">
      <c r="A201" s="28">
        <v>199</v>
      </c>
      <c r="B201" s="29" t="s">
        <v>17</v>
      </c>
      <c r="C201" s="66"/>
      <c r="D201" s="195"/>
      <c r="E201" s="195"/>
      <c r="F201" s="59">
        <f t="shared" si="12"/>
        <v>0</v>
      </c>
      <c r="G201" s="60">
        <f t="shared" si="13"/>
        <v>0</v>
      </c>
      <c r="H201" s="85"/>
      <c r="I201" s="85"/>
      <c r="J201" s="85"/>
      <c r="K201" s="85"/>
    </row>
    <row r="202" spans="1:11" s="27" customFormat="1" x14ac:dyDescent="0.25">
      <c r="A202" s="28">
        <v>200</v>
      </c>
      <c r="B202" s="29" t="s">
        <v>17</v>
      </c>
      <c r="C202" s="66"/>
      <c r="D202" s="195"/>
      <c r="E202" s="195"/>
      <c r="F202" s="59">
        <f t="shared" si="12"/>
        <v>0</v>
      </c>
      <c r="G202" s="60">
        <f t="shared" si="13"/>
        <v>0</v>
      </c>
      <c r="H202" s="85"/>
      <c r="I202" s="85"/>
      <c r="J202" s="85"/>
      <c r="K202" s="85"/>
    </row>
    <row r="203" spans="1:11" s="27" customFormat="1" x14ac:dyDescent="0.25">
      <c r="A203" s="28">
        <v>201</v>
      </c>
      <c r="B203" s="29" t="s">
        <v>17</v>
      </c>
      <c r="C203" s="66"/>
      <c r="D203" s="195"/>
      <c r="E203" s="195"/>
      <c r="F203" s="59">
        <f t="shared" si="12"/>
        <v>0</v>
      </c>
      <c r="G203" s="60">
        <f t="shared" si="13"/>
        <v>0</v>
      </c>
      <c r="H203" s="85"/>
      <c r="I203" s="85"/>
      <c r="J203" s="85"/>
      <c r="K203" s="85"/>
    </row>
    <row r="204" spans="1:11" s="27" customFormat="1" x14ac:dyDescent="0.25">
      <c r="A204" s="28">
        <v>202</v>
      </c>
      <c r="B204" s="29" t="s">
        <v>17</v>
      </c>
      <c r="C204" s="66"/>
      <c r="D204" s="195"/>
      <c r="E204" s="195"/>
      <c r="F204" s="59">
        <f t="shared" si="12"/>
        <v>0</v>
      </c>
      <c r="G204" s="60">
        <f t="shared" si="13"/>
        <v>0</v>
      </c>
      <c r="H204" s="85"/>
      <c r="I204" s="85"/>
      <c r="J204" s="85"/>
      <c r="K204" s="85"/>
    </row>
    <row r="205" spans="1:11" s="27" customFormat="1" x14ac:dyDescent="0.25">
      <c r="A205" s="28">
        <v>203</v>
      </c>
      <c r="B205" s="29" t="s">
        <v>17</v>
      </c>
      <c r="C205" s="66"/>
      <c r="D205" s="195"/>
      <c r="E205" s="195"/>
      <c r="F205" s="59">
        <f t="shared" si="12"/>
        <v>0</v>
      </c>
      <c r="G205" s="60">
        <f t="shared" si="13"/>
        <v>0</v>
      </c>
      <c r="H205" s="85"/>
      <c r="I205" s="85"/>
      <c r="J205" s="85"/>
      <c r="K205" s="85"/>
    </row>
    <row r="206" spans="1:11" s="27" customFormat="1" x14ac:dyDescent="0.25">
      <c r="A206" s="28">
        <v>204</v>
      </c>
      <c r="B206" s="29" t="s">
        <v>18</v>
      </c>
      <c r="C206" s="66"/>
      <c r="D206" s="195"/>
      <c r="E206" s="195"/>
      <c r="F206" s="59">
        <f t="shared" si="12"/>
        <v>0</v>
      </c>
      <c r="G206" s="60">
        <f t="shared" si="13"/>
        <v>0</v>
      </c>
      <c r="H206" s="85"/>
      <c r="I206" s="85"/>
      <c r="J206" s="85"/>
      <c r="K206" s="85"/>
    </row>
    <row r="207" spans="1:11" s="27" customFormat="1" x14ac:dyDescent="0.25">
      <c r="A207" s="28">
        <v>205</v>
      </c>
      <c r="B207" s="29" t="s">
        <v>19</v>
      </c>
      <c r="C207" s="66"/>
      <c r="D207" s="195"/>
      <c r="E207" s="195"/>
      <c r="F207" s="59">
        <f t="shared" si="12"/>
        <v>0</v>
      </c>
      <c r="G207" s="60">
        <f t="shared" si="13"/>
        <v>0</v>
      </c>
      <c r="H207" s="85"/>
      <c r="I207" s="85"/>
      <c r="J207" s="85"/>
      <c r="K207" s="85"/>
    </row>
    <row r="208" spans="1:11" s="27" customFormat="1" x14ac:dyDescent="0.25">
      <c r="A208" s="28">
        <v>206</v>
      </c>
      <c r="B208" s="29" t="s">
        <v>19</v>
      </c>
      <c r="C208" s="66"/>
      <c r="D208" s="195"/>
      <c r="E208" s="195"/>
      <c r="F208" s="59">
        <f t="shared" si="12"/>
        <v>0</v>
      </c>
      <c r="G208" s="60">
        <f t="shared" si="13"/>
        <v>0</v>
      </c>
      <c r="H208" s="85"/>
      <c r="I208" s="85"/>
      <c r="J208" s="85"/>
      <c r="K208" s="85"/>
    </row>
    <row r="209" spans="1:11" s="27" customFormat="1" x14ac:dyDescent="0.25">
      <c r="A209" s="28">
        <v>207</v>
      </c>
      <c r="B209" s="29" t="s">
        <v>19</v>
      </c>
      <c r="C209" s="66"/>
      <c r="D209" s="195"/>
      <c r="E209" s="195"/>
      <c r="F209" s="59">
        <f t="shared" si="12"/>
        <v>0</v>
      </c>
      <c r="G209" s="60">
        <f t="shared" si="13"/>
        <v>0</v>
      </c>
      <c r="H209" s="85"/>
      <c r="I209" s="85"/>
      <c r="J209" s="85"/>
      <c r="K209" s="85"/>
    </row>
    <row r="210" spans="1:11" s="27" customFormat="1" x14ac:dyDescent="0.25">
      <c r="A210" s="28">
        <v>208</v>
      </c>
      <c r="B210" s="29" t="s">
        <v>20</v>
      </c>
      <c r="C210" s="66"/>
      <c r="D210" s="195"/>
      <c r="E210" s="195"/>
      <c r="F210" s="59">
        <f t="shared" si="12"/>
        <v>0</v>
      </c>
      <c r="G210" s="60">
        <f t="shared" si="13"/>
        <v>0</v>
      </c>
      <c r="H210" s="85"/>
      <c r="I210" s="85"/>
      <c r="J210" s="85"/>
      <c r="K210" s="85"/>
    </row>
    <row r="211" spans="1:11" s="27" customFormat="1" x14ac:dyDescent="0.25">
      <c r="A211" s="28">
        <v>209</v>
      </c>
      <c r="B211" s="29" t="s">
        <v>20</v>
      </c>
      <c r="C211" s="66"/>
      <c r="D211" s="195"/>
      <c r="E211" s="195"/>
      <c r="F211" s="59">
        <f t="shared" si="12"/>
        <v>0</v>
      </c>
      <c r="G211" s="60">
        <f t="shared" si="13"/>
        <v>0</v>
      </c>
      <c r="H211" s="85"/>
      <c r="I211" s="85"/>
      <c r="J211" s="85"/>
      <c r="K211" s="85"/>
    </row>
    <row r="212" spans="1:11" s="27" customFormat="1" x14ac:dyDescent="0.25">
      <c r="A212" s="28">
        <v>210</v>
      </c>
      <c r="B212" s="29" t="s">
        <v>20</v>
      </c>
      <c r="C212" s="66"/>
      <c r="D212" s="195"/>
      <c r="E212" s="195"/>
      <c r="F212" s="59">
        <f t="shared" si="12"/>
        <v>0</v>
      </c>
      <c r="G212" s="60">
        <f t="shared" si="13"/>
        <v>0</v>
      </c>
      <c r="H212" s="85"/>
      <c r="I212" s="85"/>
      <c r="J212" s="85"/>
      <c r="K212" s="85"/>
    </row>
    <row r="213" spans="1:11" s="27" customFormat="1" x14ac:dyDescent="0.25">
      <c r="A213" s="28">
        <v>211</v>
      </c>
      <c r="B213" s="29" t="s">
        <v>0</v>
      </c>
      <c r="C213" s="66"/>
      <c r="D213" s="195"/>
      <c r="E213" s="195"/>
      <c r="F213" s="59">
        <f t="shared" si="12"/>
        <v>0</v>
      </c>
      <c r="G213" s="60">
        <f t="shared" si="13"/>
        <v>0</v>
      </c>
      <c r="H213" s="85"/>
      <c r="I213" s="85"/>
      <c r="J213" s="85"/>
      <c r="K213" s="85"/>
    </row>
    <row r="214" spans="1:11" s="27" customFormat="1" x14ac:dyDescent="0.25">
      <c r="A214" s="28">
        <v>212</v>
      </c>
      <c r="B214" s="29" t="s">
        <v>0</v>
      </c>
      <c r="C214" s="66"/>
      <c r="D214" s="195"/>
      <c r="E214" s="195"/>
      <c r="F214" s="59">
        <f t="shared" ref="F214:F224" si="14">E214-D214</f>
        <v>0</v>
      </c>
      <c r="G214" s="60">
        <f t="shared" ref="G214:G224" si="15">(C214/365)*F214</f>
        <v>0</v>
      </c>
      <c r="H214" s="85"/>
      <c r="I214" s="85"/>
      <c r="J214" s="85"/>
      <c r="K214" s="85"/>
    </row>
    <row r="215" spans="1:11" s="27" customFormat="1" x14ac:dyDescent="0.25">
      <c r="A215" s="28">
        <v>213</v>
      </c>
      <c r="B215" s="29" t="s">
        <v>0</v>
      </c>
      <c r="C215" s="66"/>
      <c r="D215" s="195"/>
      <c r="E215" s="195"/>
      <c r="F215" s="59">
        <f t="shared" si="14"/>
        <v>0</v>
      </c>
      <c r="G215" s="60">
        <f t="shared" si="15"/>
        <v>0</v>
      </c>
      <c r="H215" s="85"/>
      <c r="I215" s="85"/>
      <c r="J215" s="85"/>
      <c r="K215" s="85"/>
    </row>
    <row r="216" spans="1:11" s="27" customFormat="1" x14ac:dyDescent="0.25">
      <c r="A216" s="28">
        <v>214</v>
      </c>
      <c r="B216" s="29" t="s">
        <v>0</v>
      </c>
      <c r="C216" s="66"/>
      <c r="D216" s="195"/>
      <c r="E216" s="195"/>
      <c r="F216" s="59">
        <f t="shared" si="14"/>
        <v>0</v>
      </c>
      <c r="G216" s="60">
        <f t="shared" si="15"/>
        <v>0</v>
      </c>
      <c r="H216" s="85"/>
      <c r="I216" s="85"/>
      <c r="J216" s="85"/>
      <c r="K216" s="85"/>
    </row>
    <row r="217" spans="1:11" s="27" customFormat="1" x14ac:dyDescent="0.25">
      <c r="A217" s="28">
        <v>215</v>
      </c>
      <c r="B217" s="29" t="s">
        <v>0</v>
      </c>
      <c r="C217" s="66"/>
      <c r="D217" s="195"/>
      <c r="E217" s="195"/>
      <c r="F217" s="59">
        <f t="shared" si="14"/>
        <v>0</v>
      </c>
      <c r="G217" s="60">
        <f t="shared" si="15"/>
        <v>0</v>
      </c>
      <c r="H217" s="85"/>
      <c r="I217" s="85"/>
      <c r="J217" s="85"/>
      <c r="K217" s="85"/>
    </row>
    <row r="218" spans="1:11" s="27" customFormat="1" x14ac:dyDescent="0.25">
      <c r="A218" s="28">
        <v>216</v>
      </c>
      <c r="B218" s="29" t="s">
        <v>0</v>
      </c>
      <c r="C218" s="66"/>
      <c r="D218" s="195"/>
      <c r="E218" s="195"/>
      <c r="F218" s="59">
        <f t="shared" si="14"/>
        <v>0</v>
      </c>
      <c r="G218" s="60">
        <f t="shared" si="15"/>
        <v>0</v>
      </c>
      <c r="H218" s="85"/>
      <c r="I218" s="85"/>
      <c r="J218" s="85"/>
      <c r="K218" s="85"/>
    </row>
    <row r="219" spans="1:11" s="27" customFormat="1" x14ac:dyDescent="0.25">
      <c r="A219" s="28">
        <v>217</v>
      </c>
      <c r="B219" s="29" t="s">
        <v>0</v>
      </c>
      <c r="C219" s="66"/>
      <c r="D219" s="195"/>
      <c r="E219" s="195"/>
      <c r="F219" s="59">
        <f t="shared" si="14"/>
        <v>0</v>
      </c>
      <c r="G219" s="60">
        <f t="shared" si="15"/>
        <v>0</v>
      </c>
      <c r="H219" s="85"/>
      <c r="I219" s="85"/>
      <c r="J219" s="85"/>
      <c r="K219" s="85"/>
    </row>
    <row r="220" spans="1:11" s="27" customFormat="1" x14ac:dyDescent="0.25">
      <c r="A220" s="28">
        <v>218</v>
      </c>
      <c r="B220" s="29" t="s">
        <v>0</v>
      </c>
      <c r="C220" s="66"/>
      <c r="D220" s="195"/>
      <c r="E220" s="195"/>
      <c r="F220" s="59">
        <f t="shared" si="14"/>
        <v>0</v>
      </c>
      <c r="G220" s="60">
        <f t="shared" si="15"/>
        <v>0</v>
      </c>
      <c r="H220" s="85"/>
      <c r="I220" s="85"/>
      <c r="J220" s="85"/>
      <c r="K220" s="85"/>
    </row>
    <row r="221" spans="1:11" s="27" customFormat="1" x14ac:dyDescent="0.25">
      <c r="A221" s="28">
        <v>219</v>
      </c>
      <c r="B221" s="29" t="s">
        <v>0</v>
      </c>
      <c r="C221" s="66"/>
      <c r="D221" s="195"/>
      <c r="E221" s="195"/>
      <c r="F221" s="59">
        <f t="shared" si="14"/>
        <v>0</v>
      </c>
      <c r="G221" s="60">
        <f t="shared" si="15"/>
        <v>0</v>
      </c>
      <c r="H221" s="85"/>
      <c r="I221" s="85"/>
      <c r="J221" s="85"/>
      <c r="K221" s="85"/>
    </row>
    <row r="222" spans="1:11" s="27" customFormat="1" x14ac:dyDescent="0.25">
      <c r="A222" s="28">
        <v>220</v>
      </c>
      <c r="B222" s="29" t="s">
        <v>0</v>
      </c>
      <c r="C222" s="66"/>
      <c r="D222" s="195"/>
      <c r="E222" s="195"/>
      <c r="F222" s="59">
        <f t="shared" si="14"/>
        <v>0</v>
      </c>
      <c r="G222" s="60">
        <f t="shared" si="15"/>
        <v>0</v>
      </c>
      <c r="H222" s="85"/>
      <c r="I222" s="85"/>
      <c r="J222" s="85"/>
      <c r="K222" s="85"/>
    </row>
    <row r="223" spans="1:11" s="27" customFormat="1" x14ac:dyDescent="0.25">
      <c r="A223" s="28">
        <v>221</v>
      </c>
      <c r="B223" s="29" t="s">
        <v>0</v>
      </c>
      <c r="C223" s="66"/>
      <c r="D223" s="195"/>
      <c r="E223" s="195"/>
      <c r="F223" s="59">
        <f t="shared" si="14"/>
        <v>0</v>
      </c>
      <c r="G223" s="60">
        <f t="shared" si="15"/>
        <v>0</v>
      </c>
      <c r="H223" s="85"/>
      <c r="I223" s="85"/>
      <c r="J223" s="85"/>
      <c r="K223" s="85"/>
    </row>
    <row r="224" spans="1:11" s="27" customFormat="1" x14ac:dyDescent="0.25">
      <c r="A224" s="28">
        <v>222</v>
      </c>
      <c r="B224" s="29" t="s">
        <v>0</v>
      </c>
      <c r="C224" s="66"/>
      <c r="D224" s="195"/>
      <c r="E224" s="195"/>
      <c r="F224" s="59">
        <f t="shared" si="14"/>
        <v>0</v>
      </c>
      <c r="G224" s="60">
        <f t="shared" si="15"/>
        <v>0</v>
      </c>
      <c r="H224" s="85"/>
      <c r="I224" s="85"/>
      <c r="J224" s="85"/>
      <c r="K224" s="85"/>
    </row>
    <row r="225" spans="1:11" s="27" customFormat="1" x14ac:dyDescent="0.25">
      <c r="A225" s="28">
        <v>223</v>
      </c>
      <c r="B225" s="29" t="s">
        <v>0</v>
      </c>
      <c r="C225" s="66"/>
      <c r="D225" s="195"/>
      <c r="E225" s="195"/>
      <c r="F225" s="59">
        <f t="shared" ref="F225:F231" si="16">E225-D225</f>
        <v>0</v>
      </c>
      <c r="G225" s="60">
        <f t="shared" ref="G225:G231" si="17">(C225/365)*F225</f>
        <v>0</v>
      </c>
      <c r="H225" s="85"/>
      <c r="I225" s="85"/>
      <c r="J225" s="85"/>
      <c r="K225" s="85"/>
    </row>
    <row r="226" spans="1:11" s="27" customFormat="1" x14ac:dyDescent="0.25">
      <c r="A226" s="28">
        <v>224</v>
      </c>
      <c r="B226" s="29" t="s">
        <v>0</v>
      </c>
      <c r="C226" s="66"/>
      <c r="D226" s="195"/>
      <c r="E226" s="195"/>
      <c r="F226" s="59">
        <f t="shared" si="16"/>
        <v>0</v>
      </c>
      <c r="G226" s="60">
        <f t="shared" si="17"/>
        <v>0</v>
      </c>
      <c r="H226" s="85"/>
      <c r="I226" s="85"/>
      <c r="J226" s="85"/>
      <c r="K226" s="85"/>
    </row>
    <row r="227" spans="1:11" s="27" customFormat="1" x14ac:dyDescent="0.25">
      <c r="A227" s="28">
        <v>225</v>
      </c>
      <c r="B227" s="29" t="s">
        <v>0</v>
      </c>
      <c r="C227" s="66"/>
      <c r="D227" s="195"/>
      <c r="E227" s="195"/>
      <c r="F227" s="59">
        <f t="shared" si="16"/>
        <v>0</v>
      </c>
      <c r="G227" s="60">
        <f t="shared" si="17"/>
        <v>0</v>
      </c>
      <c r="H227" s="85"/>
      <c r="I227" s="85"/>
      <c r="J227" s="85"/>
      <c r="K227" s="85"/>
    </row>
    <row r="228" spans="1:11" s="27" customFormat="1" x14ac:dyDescent="0.25">
      <c r="A228" s="28">
        <v>226</v>
      </c>
      <c r="B228" s="29" t="s">
        <v>0</v>
      </c>
      <c r="C228" s="66"/>
      <c r="D228" s="195"/>
      <c r="E228" s="195"/>
      <c r="F228" s="59">
        <f t="shared" si="16"/>
        <v>0</v>
      </c>
      <c r="G228" s="60">
        <f t="shared" si="17"/>
        <v>0</v>
      </c>
      <c r="H228" s="85"/>
      <c r="I228" s="85"/>
      <c r="J228" s="85"/>
      <c r="K228" s="85"/>
    </row>
    <row r="229" spans="1:11" s="27" customFormat="1" x14ac:dyDescent="0.25">
      <c r="A229" s="28">
        <v>227</v>
      </c>
      <c r="B229" s="29" t="s">
        <v>0</v>
      </c>
      <c r="C229" s="66"/>
      <c r="D229" s="195"/>
      <c r="E229" s="195"/>
      <c r="F229" s="59">
        <f t="shared" si="16"/>
        <v>0</v>
      </c>
      <c r="G229" s="60">
        <f t="shared" si="17"/>
        <v>0</v>
      </c>
      <c r="H229" s="85"/>
      <c r="I229" s="85"/>
      <c r="J229" s="85"/>
      <c r="K229" s="85"/>
    </row>
    <row r="230" spans="1:11" s="27" customFormat="1" x14ac:dyDescent="0.25">
      <c r="A230" s="28">
        <v>228</v>
      </c>
      <c r="B230" s="29" t="s">
        <v>0</v>
      </c>
      <c r="C230" s="66"/>
      <c r="D230" s="195"/>
      <c r="E230" s="195"/>
      <c r="F230" s="59">
        <f t="shared" si="16"/>
        <v>0</v>
      </c>
      <c r="G230" s="60">
        <f t="shared" si="17"/>
        <v>0</v>
      </c>
      <c r="H230" s="85"/>
      <c r="I230" s="85"/>
      <c r="J230" s="85"/>
      <c r="K230" s="85"/>
    </row>
    <row r="231" spans="1:11" s="27" customFormat="1" ht="15.75" thickBot="1" x14ac:dyDescent="0.3">
      <c r="A231" s="28">
        <v>229</v>
      </c>
      <c r="B231" s="32" t="s">
        <v>0</v>
      </c>
      <c r="C231" s="68"/>
      <c r="D231" s="196"/>
      <c r="E231" s="196"/>
      <c r="F231" s="62">
        <f t="shared" si="16"/>
        <v>0</v>
      </c>
      <c r="G231" s="63">
        <f t="shared" si="17"/>
        <v>0</v>
      </c>
      <c r="H231" s="86"/>
      <c r="I231" s="86"/>
      <c r="J231" s="86"/>
      <c r="K231" s="86"/>
    </row>
    <row r="233" spans="1:11" x14ac:dyDescent="0.25">
      <c r="C233" s="16">
        <f>SUM(C3:C231)</f>
        <v>45757189</v>
      </c>
      <c r="D233" s="16"/>
      <c r="E233" s="16"/>
      <c r="F233" s="16"/>
      <c r="G233" s="16"/>
      <c r="H233" s="16">
        <f>SUM(H3:H231)</f>
        <v>0</v>
      </c>
      <c r="I233" s="16">
        <f>SUM(I3:I231)</f>
        <v>0</v>
      </c>
      <c r="J233" s="16">
        <f>SUM(J3:J231)</f>
        <v>0</v>
      </c>
      <c r="K233" s="16">
        <f>SUM(K3:K231)</f>
        <v>0</v>
      </c>
    </row>
    <row r="234" spans="1:11" ht="15.75" thickBot="1" x14ac:dyDescent="0.3"/>
    <row r="235" spans="1:11" x14ac:dyDescent="0.25">
      <c r="A235" s="334" t="s">
        <v>6</v>
      </c>
      <c r="B235" s="334" t="s">
        <v>6</v>
      </c>
      <c r="C235" s="82" t="s">
        <v>59</v>
      </c>
      <c r="D235" s="82"/>
      <c r="E235" s="82"/>
      <c r="F235" s="82"/>
      <c r="G235" s="82"/>
      <c r="H235" s="82" t="s">
        <v>59</v>
      </c>
      <c r="I235" s="82" t="s">
        <v>59</v>
      </c>
      <c r="J235" s="82" t="s">
        <v>59</v>
      </c>
      <c r="K235" s="82" t="s">
        <v>59</v>
      </c>
    </row>
    <row r="236" spans="1:11" ht="15.75" thickBot="1" x14ac:dyDescent="0.3">
      <c r="A236" s="335"/>
      <c r="B236" s="335"/>
      <c r="C236" s="94" t="s">
        <v>60</v>
      </c>
      <c r="D236" s="94"/>
      <c r="E236" s="94"/>
      <c r="F236" s="94"/>
      <c r="G236" s="94"/>
      <c r="H236" s="94" t="s">
        <v>60</v>
      </c>
      <c r="I236" s="94" t="s">
        <v>60</v>
      </c>
      <c r="J236" s="94" t="s">
        <v>60</v>
      </c>
      <c r="K236" s="94" t="s">
        <v>60</v>
      </c>
    </row>
    <row r="237" spans="1:11" x14ac:dyDescent="0.25">
      <c r="A237" s="12" t="s">
        <v>24</v>
      </c>
      <c r="B237" s="12" t="s">
        <v>24</v>
      </c>
      <c r="C237" s="144">
        <f>SUM(C3+C5+C6+C11+C12+C13+C14+C15+C16+C18+C19+C20+C21+C22+C23+C24+C25+C26+C29+C30+C32+C34+C35+C36+C37+C38+C39+C41+C43+C44+C45+C46+C49+C51+C54+C55+C57+C58+C59+C60+C61+C66+C67+C68+C70+C72+C73+C74+C75+C81+C82+C83+C84+C85+C65+C71)</f>
        <v>45757189</v>
      </c>
      <c r="D237" s="144"/>
      <c r="E237" s="144"/>
      <c r="F237" s="144"/>
      <c r="G237" s="144"/>
      <c r="H237" s="144">
        <f>SUM(H3+H5+H6+H11+H12+H13+H14+H15+H16+H18+H19+H20+H21+H22+H23+H24+H25+H26+H29+H30+H32+H34+H35+H36+H37+H38+H39+H41+H43+H44+H45+H46+H49+H51+H54+H55+H57+H58+H59+H60+H61+H66+H67+H68+H70+H72+H73+H74+H75+H81+H82+H83+H84+H85+H65+H71)</f>
        <v>0</v>
      </c>
      <c r="I237" s="144">
        <f>SUM(I3+I5+I6+I11+I12+I13+I14+I15+I16+I18+I19+I20+I21+I22+I23+I24+I25+I26+I29+I30+I32+I34+I35+I36+I37+I38+I39+I41+I43+I44+I45+I46+I49+I51+I54+I55+I57+I58+I59+I60+I61+I66+I67+I68+I70+I72+I73+I74+I75+I81+I82+I83+I84+I85+I65+I71)</f>
        <v>0</v>
      </c>
      <c r="J237" s="144">
        <f>SUM(J3+J5+J6+J11+J12+J13+J14+J15+J16+J18+J19+J20+J21+J22+J23+J24+J25+J26+J29+J30+J32+J34+J35+J36+J37+J38+J39+J41+J43+J44+J45+J46+J49+J51+J54+J55+J57+J58+J59+J60+J61+J66+J67+J68+J70+J72+J73+J74+J75+J81+J82+J83+J84+J85+J65+J71)</f>
        <v>0</v>
      </c>
      <c r="K237" s="144">
        <f>SUM(K3+K5+K6+K11+K12+K13+K14+K15+K16+K18+K19+K20+K21+K22+K23+K24+K25+K26+K29+K30+K32+K34+K35+K36+K37+K38+K39+K41+K43+K44+K45+K46+K49+K51+K54+K55+K57+K58+K59+K60+K61+K66+K67+K68+K70+K72+K73+K74+K75+K81+K82+K83+K84+K85+K65+K71)</f>
        <v>0</v>
      </c>
    </row>
    <row r="238" spans="1:11" x14ac:dyDescent="0.25">
      <c r="A238" s="39" t="s">
        <v>25</v>
      </c>
      <c r="B238" s="39" t="s">
        <v>25</v>
      </c>
      <c r="C238" s="145">
        <f>SUM(C4+C7+C8+C10+C17+C27+C28+C31+C33+C40+C42+C47+C48+C50+C52+C53+C56+C62+C63+C64+C69+C76+C77+C78+C79+C80+C9)</f>
        <v>0</v>
      </c>
      <c r="D238" s="145"/>
      <c r="E238" s="145"/>
      <c r="F238" s="145"/>
      <c r="G238" s="145"/>
      <c r="H238" s="145">
        <f>SUM(H4+H7+H8+H10+H17+H27+H28+H31+H33+H40+H42+H47+H48+H50+H52+H53+H56+H62+H63+H64+H69+H76+H77+H78+H79+H80+H9)</f>
        <v>0</v>
      </c>
      <c r="I238" s="145">
        <f>SUM(I4+I7+I8+I10+I17+I27+I28+I31+I33+I40+I42+I47+I48+I50+I52+I53+I56+I62+I63+I64+I69+I76+I77+I78+I79+I80+I9)</f>
        <v>0</v>
      </c>
      <c r="J238" s="145">
        <f>SUM(J4+J7+J8+J10+J17+J27+J28+J31+J33+J40+J42+J47+J48+J50+J52+J53+J56+J62+J63+J64+J69+J76+J77+J78+J79+J80+J9)</f>
        <v>0</v>
      </c>
      <c r="K238" s="145">
        <f>SUM(K4+K7+K8+K10+K17+K27+K28+K31+K33+K40+K42+K47+K48+K50+K52+K53+K56+K62+K63+K64+K69+K76+K77+K78+K79+K80+K9)</f>
        <v>0</v>
      </c>
    </row>
    <row r="239" spans="1:11" x14ac:dyDescent="0.25">
      <c r="A239" s="3" t="s">
        <v>21</v>
      </c>
      <c r="B239" s="3" t="s">
        <v>21</v>
      </c>
      <c r="C239" s="145">
        <f>SUM(C86:C209)</f>
        <v>0</v>
      </c>
      <c r="D239" s="145"/>
      <c r="E239" s="145"/>
      <c r="F239" s="145"/>
      <c r="G239" s="145"/>
      <c r="H239" s="145">
        <f>SUM(H86:H209)</f>
        <v>0</v>
      </c>
      <c r="I239" s="145">
        <f>SUM(I86:I209)</f>
        <v>0</v>
      </c>
      <c r="J239" s="145">
        <f>SUM(J86:J209)</f>
        <v>0</v>
      </c>
      <c r="K239" s="145">
        <f>SUM(K86:K209)</f>
        <v>0</v>
      </c>
    </row>
    <row r="240" spans="1:11" x14ac:dyDescent="0.25">
      <c r="A240" s="3" t="s">
        <v>20</v>
      </c>
      <c r="B240" s="3" t="s">
        <v>20</v>
      </c>
      <c r="C240" s="145">
        <f t="shared" ref="C240:H240" si="18">SUM(C210:C212)</f>
        <v>0</v>
      </c>
      <c r="D240" s="145"/>
      <c r="E240" s="145"/>
      <c r="F240" s="145"/>
      <c r="G240" s="145"/>
      <c r="H240" s="145">
        <f t="shared" si="18"/>
        <v>0</v>
      </c>
      <c r="I240" s="145">
        <f t="shared" ref="I240:J240" si="19">SUM(I210:I212)</f>
        <v>0</v>
      </c>
      <c r="J240" s="145">
        <f t="shared" si="19"/>
        <v>0</v>
      </c>
      <c r="K240" s="145">
        <f t="shared" ref="K240" si="20">SUM(K210:K212)</f>
        <v>0</v>
      </c>
    </row>
    <row r="241" spans="1:11" ht="15.75" thickBot="1" x14ac:dyDescent="0.3">
      <c r="A241" s="4" t="s">
        <v>0</v>
      </c>
      <c r="B241" s="4" t="s">
        <v>0</v>
      </c>
      <c r="C241" s="146">
        <f t="shared" ref="C241:H241" si="21">SUM(C213:C231)</f>
        <v>0</v>
      </c>
      <c r="D241" s="146"/>
      <c r="E241" s="146"/>
      <c r="F241" s="146"/>
      <c r="G241" s="146"/>
      <c r="H241" s="146">
        <f t="shared" si="21"/>
        <v>0</v>
      </c>
      <c r="I241" s="146">
        <f t="shared" ref="I241:J241" si="22">SUM(I213:I231)</f>
        <v>0</v>
      </c>
      <c r="J241" s="146">
        <f t="shared" si="22"/>
        <v>0</v>
      </c>
      <c r="K241" s="146">
        <f t="shared" ref="K241" si="23">SUM(K213:K231)</f>
        <v>0</v>
      </c>
    </row>
    <row r="242" spans="1:11" ht="15.75" thickBot="1" x14ac:dyDescent="0.3"/>
    <row r="243" spans="1:11" ht="15.75" thickBot="1" x14ac:dyDescent="0.3">
      <c r="A243" s="2" t="s">
        <v>4</v>
      </c>
      <c r="B243" s="2" t="s">
        <v>4</v>
      </c>
      <c r="C243" s="90">
        <f t="shared" ref="C243:H243" si="24">SUM(C237:C241)</f>
        <v>45757189</v>
      </c>
      <c r="D243" s="90"/>
      <c r="E243" s="90"/>
      <c r="F243" s="90"/>
      <c r="G243" s="90"/>
      <c r="H243" s="90">
        <f t="shared" si="24"/>
        <v>0</v>
      </c>
      <c r="I243" s="90">
        <f t="shared" ref="I243:J243" si="25">SUM(I237:I241)</f>
        <v>0</v>
      </c>
      <c r="J243" s="90">
        <f t="shared" si="25"/>
        <v>0</v>
      </c>
      <c r="K243" s="90">
        <f t="shared" ref="K243" si="26">SUM(K237:K241)</f>
        <v>0</v>
      </c>
    </row>
  </sheetData>
  <mergeCells count="4">
    <mergeCell ref="A1:A2"/>
    <mergeCell ref="B1:B2"/>
    <mergeCell ref="A235:A236"/>
    <mergeCell ref="B235:B236"/>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50"/>
  <sheetViews>
    <sheetView workbookViewId="0">
      <pane xSplit="1" ySplit="2" topLeftCell="B3" activePane="bottomRight" state="frozen"/>
      <selection pane="topRight" activeCell="B1" sqref="B1"/>
      <selection pane="bottomLeft" activeCell="A3" sqref="A3"/>
      <selection pane="bottomRight" sqref="A1:A2"/>
    </sheetView>
  </sheetViews>
  <sheetFormatPr defaultColWidth="8.7109375" defaultRowHeight="15" x14ac:dyDescent="0.25"/>
  <cols>
    <col min="1" max="2" width="25.5703125" style="1" customWidth="1"/>
    <col min="3" max="12" width="15.5703125" style="1" customWidth="1"/>
    <col min="13" max="13" width="2.5703125" style="135" customWidth="1"/>
    <col min="14" max="14" width="15.5703125" style="1" customWidth="1"/>
    <col min="15" max="15" width="20.140625" style="1" bestFit="1" customWidth="1"/>
    <col min="16" max="18" width="15.5703125" style="1" customWidth="1"/>
    <col min="19" max="16384" width="8.7109375" style="1"/>
  </cols>
  <sheetData>
    <row r="1" spans="1:16" ht="105" x14ac:dyDescent="0.25">
      <c r="A1" s="334" t="s">
        <v>5</v>
      </c>
      <c r="B1" s="357" t="s">
        <v>6</v>
      </c>
      <c r="C1" s="125" t="s">
        <v>42</v>
      </c>
      <c r="D1" s="353" t="s">
        <v>43</v>
      </c>
      <c r="E1" s="354"/>
      <c r="F1" s="349" t="s">
        <v>44</v>
      </c>
      <c r="G1" s="350"/>
      <c r="H1" s="147" t="s">
        <v>77</v>
      </c>
      <c r="I1" s="125" t="s">
        <v>53</v>
      </c>
      <c r="J1" s="147" t="s">
        <v>58</v>
      </c>
      <c r="K1" s="355" t="s">
        <v>78</v>
      </c>
      <c r="L1" s="147" t="s">
        <v>67</v>
      </c>
      <c r="M1" s="134"/>
      <c r="N1" s="351" t="s">
        <v>55</v>
      </c>
      <c r="O1" s="239" t="s">
        <v>83</v>
      </c>
    </row>
    <row r="2" spans="1:16" ht="30.75" thickBot="1" x14ac:dyDescent="0.3">
      <c r="A2" s="335"/>
      <c r="B2" s="358"/>
      <c r="C2" s="116" t="s">
        <v>57</v>
      </c>
      <c r="D2" s="100" t="s">
        <v>46</v>
      </c>
      <c r="E2" s="104"/>
      <c r="F2" s="119" t="s">
        <v>35</v>
      </c>
      <c r="G2" s="120"/>
      <c r="H2" s="95" t="s">
        <v>39</v>
      </c>
      <c r="I2" s="118" t="s">
        <v>39</v>
      </c>
      <c r="J2" s="95" t="s">
        <v>39</v>
      </c>
      <c r="K2" s="356"/>
      <c r="L2" s="95" t="s">
        <v>39</v>
      </c>
      <c r="M2" s="134"/>
      <c r="N2" s="352"/>
      <c r="O2" s="241" t="s">
        <v>84</v>
      </c>
    </row>
    <row r="3" spans="1:16" s="27" customFormat="1" x14ac:dyDescent="0.25">
      <c r="A3" s="213">
        <v>1</v>
      </c>
      <c r="B3" s="225" t="s">
        <v>22</v>
      </c>
      <c r="C3" s="101">
        <f>'1. Exit Historic Flows'!I3</f>
        <v>16535920.339840002</v>
      </c>
      <c r="D3" s="128">
        <f>'2. Forecast Normalisation'!E6</f>
        <v>0.729928196860123</v>
      </c>
      <c r="E3" s="163">
        <f>C3*D3</f>
        <v>12070034.517082045</v>
      </c>
      <c r="F3" s="131">
        <f>'3. Utilisation Factor'!X3</f>
        <v>1.9020223911205789</v>
      </c>
      <c r="G3" s="153">
        <f>E3*F3</f>
        <v>22957475.913088314</v>
      </c>
      <c r="H3" s="182"/>
      <c r="I3" s="101">
        <f>'5. Future Sold'!C3</f>
        <v>27841745</v>
      </c>
      <c r="J3" s="101">
        <f>'6. PARCA'!G3</f>
        <v>0</v>
      </c>
      <c r="K3" s="233">
        <f>G3</f>
        <v>22957475.913088314</v>
      </c>
      <c r="L3" s="169"/>
      <c r="M3" s="136"/>
      <c r="N3" s="155">
        <f>K3+L3</f>
        <v>22957475.913088314</v>
      </c>
      <c r="P3" s="224"/>
    </row>
    <row r="4" spans="1:16" s="27" customFormat="1" x14ac:dyDescent="0.25">
      <c r="A4" s="28">
        <v>2</v>
      </c>
      <c r="B4" s="226" t="s">
        <v>23</v>
      </c>
      <c r="C4" s="102">
        <f>'1. Exit Historic Flows'!I4</f>
        <v>0</v>
      </c>
      <c r="D4" s="129">
        <f>'2. Forecast Normalisation'!$E$7</f>
        <v>1.0217013024717714</v>
      </c>
      <c r="E4" s="164">
        <f t="shared" ref="E4:E67" si="0">C4*D4</f>
        <v>0</v>
      </c>
      <c r="F4" s="132">
        <f>'3. Utilisation Factor'!X4</f>
        <v>1.3094884347760447</v>
      </c>
      <c r="G4" s="156">
        <f t="shared" ref="G4:G67" si="1">E4*F4</f>
        <v>0</v>
      </c>
      <c r="H4" s="183"/>
      <c r="I4" s="102">
        <f>'5. Future Sold'!C4</f>
        <v>0</v>
      </c>
      <c r="J4" s="101">
        <f>'6. PARCA'!G4</f>
        <v>0</v>
      </c>
      <c r="K4" s="158">
        <f t="shared" ref="K4:K10" si="2">MAX(G4:J4)</f>
        <v>0</v>
      </c>
      <c r="L4" s="169"/>
      <c r="M4" s="136"/>
      <c r="N4" s="158">
        <f t="shared" ref="N4:N67" si="3">K4+L4</f>
        <v>0</v>
      </c>
      <c r="P4" s="224"/>
    </row>
    <row r="5" spans="1:16" s="27" customFormat="1" x14ac:dyDescent="0.25">
      <c r="A5" s="28">
        <v>3</v>
      </c>
      <c r="B5" s="226" t="s">
        <v>22</v>
      </c>
      <c r="C5" s="102">
        <f>'1. Exit Historic Flows'!I5</f>
        <v>9836386.5961643811</v>
      </c>
      <c r="D5" s="129">
        <f>'2. Forecast Normalisation'!$E$6</f>
        <v>0.729928196860123</v>
      </c>
      <c r="E5" s="164">
        <f t="shared" si="0"/>
        <v>7179855.9317573495</v>
      </c>
      <c r="F5" s="132">
        <f>'3. Utilisation Factor'!X5</f>
        <v>1.0705900024605659</v>
      </c>
      <c r="G5" s="156">
        <f t="shared" si="1"/>
        <v>7686681.9796466092</v>
      </c>
      <c r="H5" s="183"/>
      <c r="I5" s="102">
        <f>'5. Future Sold'!C5</f>
        <v>0</v>
      </c>
      <c r="J5" s="101">
        <f>'6. PARCA'!G5</f>
        <v>0</v>
      </c>
      <c r="K5" s="158">
        <f t="shared" si="2"/>
        <v>7686681.9796466092</v>
      </c>
      <c r="L5" s="169"/>
      <c r="M5" s="136"/>
      <c r="N5" s="158">
        <f t="shared" si="3"/>
        <v>7686681.9796466092</v>
      </c>
      <c r="P5" s="224"/>
    </row>
    <row r="6" spans="1:16" s="27" customFormat="1" x14ac:dyDescent="0.25">
      <c r="A6" s="28">
        <v>4</v>
      </c>
      <c r="B6" s="226" t="s">
        <v>22</v>
      </c>
      <c r="C6" s="102">
        <f>'1. Exit Historic Flows'!I6</f>
        <v>1008.9863013698632</v>
      </c>
      <c r="D6" s="129">
        <f>'2. Forecast Normalisation'!$E$6</f>
        <v>0.729928196860123</v>
      </c>
      <c r="E6" s="164">
        <f t="shared" si="0"/>
        <v>736.48755161546887</v>
      </c>
      <c r="F6" s="132">
        <f>'3. Utilisation Factor'!X6</f>
        <v>1.1530596399248232</v>
      </c>
      <c r="G6" s="156">
        <f t="shared" si="1"/>
        <v>849.2140710748472</v>
      </c>
      <c r="H6" s="183"/>
      <c r="I6" s="102">
        <f>'5. Future Sold'!C6</f>
        <v>0</v>
      </c>
      <c r="J6" s="101">
        <f>'6. PARCA'!G6</f>
        <v>0</v>
      </c>
      <c r="K6" s="234">
        <f t="shared" si="2"/>
        <v>849.2140710748472</v>
      </c>
      <c r="L6" s="169"/>
      <c r="M6" s="136"/>
      <c r="N6" s="158">
        <f t="shared" si="3"/>
        <v>849.2140710748472</v>
      </c>
      <c r="P6" s="224"/>
    </row>
    <row r="7" spans="1:16" s="27" customFormat="1" x14ac:dyDescent="0.25">
      <c r="A7" s="28">
        <v>5</v>
      </c>
      <c r="B7" s="226" t="s">
        <v>23</v>
      </c>
      <c r="C7" s="102">
        <f>'1. Exit Historic Flows'!I7</f>
        <v>2017.7917808219179</v>
      </c>
      <c r="D7" s="129">
        <f>'2. Forecast Normalisation'!$E$7</f>
        <v>1.0217013024717714</v>
      </c>
      <c r="E7" s="164">
        <f t="shared" si="0"/>
        <v>2061.5804905825885</v>
      </c>
      <c r="F7" s="132">
        <f>'3. Utilisation Factor'!X7</f>
        <v>1.3094884347760447</v>
      </c>
      <c r="G7" s="156">
        <f t="shared" si="1"/>
        <v>2699.6158097778243</v>
      </c>
      <c r="H7" s="183"/>
      <c r="I7" s="102">
        <f>'5. Future Sold'!C7</f>
        <v>1000000</v>
      </c>
      <c r="J7" s="101">
        <f>'6. PARCA'!G7</f>
        <v>0</v>
      </c>
      <c r="K7" s="235">
        <f>G7</f>
        <v>2699.6158097778243</v>
      </c>
      <c r="L7" s="169"/>
      <c r="M7" s="136"/>
      <c r="N7" s="158">
        <f t="shared" si="3"/>
        <v>2699.6158097778243</v>
      </c>
      <c r="P7" s="224"/>
    </row>
    <row r="8" spans="1:16" s="27" customFormat="1" x14ac:dyDescent="0.25">
      <c r="A8" s="28">
        <v>6</v>
      </c>
      <c r="B8" s="226" t="s">
        <v>23</v>
      </c>
      <c r="C8" s="102">
        <f>'1. Exit Historic Flows'!I8</f>
        <v>16465469.282191789</v>
      </c>
      <c r="D8" s="129">
        <f>'2. Forecast Normalisation'!$E$7</f>
        <v>1.0217013024717714</v>
      </c>
      <c r="E8" s="164">
        <f t="shared" si="0"/>
        <v>16822791.411424294</v>
      </c>
      <c r="F8" s="132">
        <f>'3. Utilisation Factor'!X8</f>
        <v>1.1038743452040056</v>
      </c>
      <c r="G8" s="156">
        <f t="shared" si="1"/>
        <v>18570247.85378956</v>
      </c>
      <c r="H8" s="183"/>
      <c r="I8" s="102">
        <f>'5. Future Sold'!C8</f>
        <v>1979091</v>
      </c>
      <c r="J8" s="101">
        <f>'6. PARCA'!G8</f>
        <v>0</v>
      </c>
      <c r="K8" s="158">
        <f t="shared" si="2"/>
        <v>18570247.85378956</v>
      </c>
      <c r="L8" s="169"/>
      <c r="M8" s="136"/>
      <c r="N8" s="158">
        <f t="shared" si="3"/>
        <v>18570247.85378956</v>
      </c>
      <c r="P8" s="224"/>
    </row>
    <row r="9" spans="1:16" s="27" customFormat="1" x14ac:dyDescent="0.25">
      <c r="A9" s="28">
        <v>7</v>
      </c>
      <c r="B9" s="227" t="s">
        <v>23</v>
      </c>
      <c r="C9" s="102">
        <f>'1. Exit Historic Flows'!I9</f>
        <v>1015784.8438356165</v>
      </c>
      <c r="D9" s="129">
        <f>'2. Forecast Normalisation'!$E$7</f>
        <v>1.0217013024717714</v>
      </c>
      <c r="E9" s="164">
        <f t="shared" si="0"/>
        <v>1037828.6979779343</v>
      </c>
      <c r="F9" s="132">
        <f>'3. Utilisation Factor'!X9</f>
        <v>1.3094884347760447</v>
      </c>
      <c r="G9" s="156">
        <f t="shared" si="1"/>
        <v>1359024.6772807855</v>
      </c>
      <c r="H9" s="183"/>
      <c r="I9" s="102">
        <f>'5. Future Sold'!C9</f>
        <v>0</v>
      </c>
      <c r="J9" s="101">
        <f>'6. PARCA'!G9</f>
        <v>0</v>
      </c>
      <c r="K9" s="158">
        <f t="shared" si="2"/>
        <v>1359024.6772807855</v>
      </c>
      <c r="L9" s="169"/>
      <c r="M9" s="136"/>
      <c r="N9" s="158">
        <f t="shared" si="3"/>
        <v>1359024.6772807855</v>
      </c>
      <c r="P9" s="224"/>
    </row>
    <row r="10" spans="1:16" s="27" customFormat="1" x14ac:dyDescent="0.25">
      <c r="A10" s="28">
        <v>8</v>
      </c>
      <c r="B10" s="226" t="s">
        <v>23</v>
      </c>
      <c r="C10" s="102">
        <f>'1. Exit Historic Flows'!I10</f>
        <v>17285431.065301917</v>
      </c>
      <c r="D10" s="129">
        <f>'2. Forecast Normalisation'!$E$7</f>
        <v>1.0217013024717714</v>
      </c>
      <c r="E10" s="164">
        <f t="shared" si="0"/>
        <v>17660547.433204986</v>
      </c>
      <c r="F10" s="132">
        <f>'3. Utilisation Factor'!X10</f>
        <v>1.5550256080415836</v>
      </c>
      <c r="G10" s="156">
        <f t="shared" si="1"/>
        <v>27462603.510666814</v>
      </c>
      <c r="H10" s="183"/>
      <c r="I10" s="102">
        <f>'5. Future Sold'!C10</f>
        <v>26790000</v>
      </c>
      <c r="J10" s="101">
        <f>'6. PARCA'!G10</f>
        <v>0</v>
      </c>
      <c r="K10" s="158">
        <f t="shared" si="2"/>
        <v>27462603.510666814</v>
      </c>
      <c r="L10" s="169"/>
      <c r="M10" s="136"/>
      <c r="N10" s="158">
        <f t="shared" si="3"/>
        <v>27462603.510666814</v>
      </c>
      <c r="P10" s="224"/>
    </row>
    <row r="11" spans="1:16" s="27" customFormat="1" x14ac:dyDescent="0.25">
      <c r="A11" s="28">
        <v>9</v>
      </c>
      <c r="B11" s="226" t="s">
        <v>22</v>
      </c>
      <c r="C11" s="102">
        <f>'1. Exit Historic Flows'!I11</f>
        <v>273612.79452054767</v>
      </c>
      <c r="D11" s="129">
        <f>'2. Forecast Normalisation'!$E$6</f>
        <v>0.729928196860123</v>
      </c>
      <c r="E11" s="164">
        <f t="shared" si="0"/>
        <v>199717.6937422427</v>
      </c>
      <c r="F11" s="132">
        <f>'3. Utilisation Factor'!X11</f>
        <v>1.1530596399248232</v>
      </c>
      <c r="G11" s="156">
        <f t="shared" si="1"/>
        <v>230286.41203304648</v>
      </c>
      <c r="H11" s="183"/>
      <c r="I11" s="102">
        <f>'5. Future Sold'!C11</f>
        <v>1600000</v>
      </c>
      <c r="J11" s="101">
        <f>'6. PARCA'!G11</f>
        <v>0</v>
      </c>
      <c r="K11" s="235">
        <f>G11</f>
        <v>230286.41203304648</v>
      </c>
      <c r="L11" s="169"/>
      <c r="M11" s="136"/>
      <c r="N11" s="158">
        <f t="shared" si="3"/>
        <v>230286.41203304648</v>
      </c>
      <c r="P11" s="224"/>
    </row>
    <row r="12" spans="1:16" s="27" customFormat="1" x14ac:dyDescent="0.25">
      <c r="A12" s="28">
        <v>10</v>
      </c>
      <c r="B12" s="226" t="s">
        <v>22</v>
      </c>
      <c r="C12" s="102">
        <f>'1. Exit Historic Flows'!I12</f>
        <v>11846198.477104111</v>
      </c>
      <c r="D12" s="129">
        <f>'2. Forecast Normalisation'!$E$6</f>
        <v>0.729928196860123</v>
      </c>
      <c r="E12" s="164">
        <f t="shared" si="0"/>
        <v>8646874.2940397393</v>
      </c>
      <c r="F12" s="132">
        <f>'3. Utilisation Factor'!X12</f>
        <v>1.1240757159328429</v>
      </c>
      <c r="G12" s="156">
        <f t="shared" si="1"/>
        <v>9719741.4126540162</v>
      </c>
      <c r="H12" s="183"/>
      <c r="I12" s="102">
        <f>'5. Future Sold'!C12</f>
        <v>0</v>
      </c>
      <c r="J12" s="101">
        <f>'6. PARCA'!G12</f>
        <v>0</v>
      </c>
      <c r="K12" s="158">
        <f>MAX(G12:J12)</f>
        <v>9719741.4126540162</v>
      </c>
      <c r="L12" s="169"/>
      <c r="M12" s="136"/>
      <c r="N12" s="158">
        <f t="shared" si="3"/>
        <v>9719741.4126540162</v>
      </c>
      <c r="P12" s="224"/>
    </row>
    <row r="13" spans="1:16" s="27" customFormat="1" x14ac:dyDescent="0.25">
      <c r="A13" s="28">
        <v>11</v>
      </c>
      <c r="B13" s="226" t="s">
        <v>22</v>
      </c>
      <c r="C13" s="102">
        <f>'1. Exit Historic Flows'!I13</f>
        <v>65288.164383561663</v>
      </c>
      <c r="D13" s="129">
        <f>'2. Forecast Normalisation'!$E$6</f>
        <v>0.729928196860123</v>
      </c>
      <c r="E13" s="164">
        <f t="shared" si="0"/>
        <v>47655.672104800469</v>
      </c>
      <c r="F13" s="132">
        <f>'3. Utilisation Factor'!X13</f>
        <v>1.1530596399248232</v>
      </c>
      <c r="G13" s="156">
        <f t="shared" si="1"/>
        <v>54949.832117536673</v>
      </c>
      <c r="H13" s="183"/>
      <c r="I13" s="102">
        <f>'5. Future Sold'!C13</f>
        <v>0</v>
      </c>
      <c r="J13" s="101">
        <f>'6. PARCA'!G13</f>
        <v>0</v>
      </c>
      <c r="K13" s="158">
        <f>MAX(G13:J13)</f>
        <v>54949.832117536673</v>
      </c>
      <c r="L13" s="169"/>
      <c r="M13" s="136"/>
      <c r="N13" s="158">
        <f t="shared" si="3"/>
        <v>54949.832117536673</v>
      </c>
      <c r="P13" s="224"/>
    </row>
    <row r="14" spans="1:16" s="27" customFormat="1" x14ac:dyDescent="0.25">
      <c r="A14" s="28">
        <v>12</v>
      </c>
      <c r="B14" s="226" t="s">
        <v>22</v>
      </c>
      <c r="C14" s="102">
        <f>'1. Exit Historic Flows'!I14</f>
        <v>12545217.927849859</v>
      </c>
      <c r="D14" s="129">
        <f>'2. Forecast Normalisation'!$E$6</f>
        <v>0.729928196860123</v>
      </c>
      <c r="E14" s="164">
        <f t="shared" si="0"/>
        <v>9157108.3012927361</v>
      </c>
      <c r="F14" s="132">
        <f>'3. Utilisation Factor'!X14</f>
        <v>1.2018045706435481</v>
      </c>
      <c r="G14" s="156">
        <f t="shared" si="1"/>
        <v>11005054.610371586</v>
      </c>
      <c r="H14" s="183"/>
      <c r="I14" s="102">
        <f>'5. Future Sold'!C14</f>
        <v>0</v>
      </c>
      <c r="J14" s="101">
        <f>'6. PARCA'!G14</f>
        <v>0</v>
      </c>
      <c r="K14" s="158">
        <f>MAX(G14:J14)</f>
        <v>11005054.610371586</v>
      </c>
      <c r="L14" s="169"/>
      <c r="M14" s="136"/>
      <c r="N14" s="158">
        <f t="shared" si="3"/>
        <v>11005054.610371586</v>
      </c>
      <c r="P14" s="224"/>
    </row>
    <row r="15" spans="1:16" s="27" customFormat="1" x14ac:dyDescent="0.25">
      <c r="A15" s="28">
        <v>13</v>
      </c>
      <c r="B15" s="226" t="s">
        <v>22</v>
      </c>
      <c r="C15" s="102">
        <f>'1. Exit Historic Flows'!I15</f>
        <v>923970.82739726058</v>
      </c>
      <c r="D15" s="129">
        <f>'2. Forecast Normalisation'!$E$6</f>
        <v>0.729928196860123</v>
      </c>
      <c r="E15" s="164">
        <f t="shared" si="0"/>
        <v>674432.35999343835</v>
      </c>
      <c r="F15" s="132">
        <f>'3. Utilisation Factor'!X15</f>
        <v>1.0352039611065138</v>
      </c>
      <c r="G15" s="156">
        <f t="shared" si="1"/>
        <v>698175.05056362168</v>
      </c>
      <c r="H15" s="183"/>
      <c r="I15" s="102">
        <f>'5. Future Sold'!C15</f>
        <v>0</v>
      </c>
      <c r="J15" s="101">
        <f>'6. PARCA'!G15</f>
        <v>0</v>
      </c>
      <c r="K15" s="158">
        <f>MAX(G15:J15)</f>
        <v>698175.05056362168</v>
      </c>
      <c r="L15" s="169"/>
      <c r="M15" s="136"/>
      <c r="N15" s="158">
        <f t="shared" si="3"/>
        <v>698175.05056362168</v>
      </c>
      <c r="P15" s="224"/>
    </row>
    <row r="16" spans="1:16" s="27" customFormat="1" x14ac:dyDescent="0.25">
      <c r="A16" s="28">
        <v>14</v>
      </c>
      <c r="B16" s="226" t="s">
        <v>22</v>
      </c>
      <c r="C16" s="102">
        <f>'1. Exit Historic Flows'!I16</f>
        <v>19148876.367123302</v>
      </c>
      <c r="D16" s="129">
        <f>'2. Forecast Normalisation'!$E$6</f>
        <v>0.729928196860123</v>
      </c>
      <c r="E16" s="164">
        <f t="shared" si="0"/>
        <v>13977304.798551735</v>
      </c>
      <c r="F16" s="132">
        <f>'3. Utilisation Factor'!X16</f>
        <v>1.03118142080065</v>
      </c>
      <c r="G16" s="156">
        <f t="shared" si="1"/>
        <v>14413137.021134321</v>
      </c>
      <c r="H16" s="183"/>
      <c r="I16" s="102">
        <f>'5. Future Sold'!C16</f>
        <v>0</v>
      </c>
      <c r="J16" s="101">
        <f>'6. PARCA'!G16</f>
        <v>0</v>
      </c>
      <c r="K16" s="158">
        <f>MAX(G16:J16)</f>
        <v>14413137.021134321</v>
      </c>
      <c r="L16" s="169"/>
      <c r="M16" s="136"/>
      <c r="N16" s="158">
        <f t="shared" si="3"/>
        <v>14413137.021134321</v>
      </c>
      <c r="P16" s="224"/>
    </row>
    <row r="17" spans="1:16" s="27" customFormat="1" x14ac:dyDescent="0.25">
      <c r="A17" s="28">
        <v>15</v>
      </c>
      <c r="B17" s="226" t="s">
        <v>23</v>
      </c>
      <c r="C17" s="102">
        <f>'1. Exit Historic Flows'!I17</f>
        <v>23038.339726027392</v>
      </c>
      <c r="D17" s="129">
        <f>'2. Forecast Normalisation'!$E$7</f>
        <v>1.0217013024717714</v>
      </c>
      <c r="E17" s="164">
        <f t="shared" si="0"/>
        <v>23538.30170486934</v>
      </c>
      <c r="F17" s="132">
        <f>'3. Utilisation Factor'!X17</f>
        <v>1.3094884347760447</v>
      </c>
      <c r="G17" s="156">
        <f t="shared" si="1"/>
        <v>30823.133856795655</v>
      </c>
      <c r="H17" s="183"/>
      <c r="I17" s="102">
        <f>'5. Future Sold'!C17</f>
        <v>85000</v>
      </c>
      <c r="J17" s="101">
        <f>'6. PARCA'!G17</f>
        <v>0</v>
      </c>
      <c r="K17" s="235">
        <f>G17</f>
        <v>30823.133856795655</v>
      </c>
      <c r="L17" s="169"/>
      <c r="M17" s="136"/>
      <c r="N17" s="158">
        <f t="shared" si="3"/>
        <v>30823.133856795655</v>
      </c>
      <c r="P17" s="224"/>
    </row>
    <row r="18" spans="1:16" s="27" customFormat="1" x14ac:dyDescent="0.25">
      <c r="A18" s="28">
        <v>16</v>
      </c>
      <c r="B18" s="226" t="s">
        <v>22</v>
      </c>
      <c r="C18" s="102">
        <f>'1. Exit Historic Flows'!I18</f>
        <v>0</v>
      </c>
      <c r="D18" s="129">
        <f>'2. Forecast Normalisation'!$E$6</f>
        <v>0.729928196860123</v>
      </c>
      <c r="E18" s="164">
        <f t="shared" si="0"/>
        <v>0</v>
      </c>
      <c r="F18" s="132">
        <f>'3. Utilisation Factor'!X18</f>
        <v>1.1530596399248232</v>
      </c>
      <c r="G18" s="156">
        <f t="shared" si="1"/>
        <v>0</v>
      </c>
      <c r="H18" s="183"/>
      <c r="I18" s="102">
        <f>'5. Future Sold'!C18</f>
        <v>0</v>
      </c>
      <c r="J18" s="101">
        <f>'6. PARCA'!G18</f>
        <v>0</v>
      </c>
      <c r="K18" s="158">
        <f t="shared" ref="K18:K33" si="4">MAX(G18:J18)</f>
        <v>0</v>
      </c>
      <c r="L18" s="169"/>
      <c r="M18" s="136"/>
      <c r="N18" s="158">
        <f t="shared" si="3"/>
        <v>0</v>
      </c>
      <c r="P18" s="224"/>
    </row>
    <row r="19" spans="1:16" s="27" customFormat="1" x14ac:dyDescent="0.25">
      <c r="A19" s="28">
        <v>17</v>
      </c>
      <c r="B19" s="226" t="s">
        <v>22</v>
      </c>
      <c r="C19" s="102">
        <f>'1. Exit Historic Flows'!I19</f>
        <v>0</v>
      </c>
      <c r="D19" s="129">
        <f>'2. Forecast Normalisation'!$E$6</f>
        <v>0.729928196860123</v>
      </c>
      <c r="E19" s="164">
        <f t="shared" si="0"/>
        <v>0</v>
      </c>
      <c r="F19" s="132">
        <f>'3. Utilisation Factor'!X19</f>
        <v>1.1530596399248232</v>
      </c>
      <c r="G19" s="156">
        <f t="shared" si="1"/>
        <v>0</v>
      </c>
      <c r="H19" s="183"/>
      <c r="I19" s="102">
        <f>'5. Future Sold'!C19</f>
        <v>0</v>
      </c>
      <c r="J19" s="101">
        <f>'6. PARCA'!G19</f>
        <v>0</v>
      </c>
      <c r="K19" s="158">
        <f t="shared" si="4"/>
        <v>0</v>
      </c>
      <c r="L19" s="169"/>
      <c r="M19" s="136"/>
      <c r="N19" s="158">
        <f t="shared" si="3"/>
        <v>0</v>
      </c>
      <c r="P19" s="224"/>
    </row>
    <row r="20" spans="1:16" s="27" customFormat="1" x14ac:dyDescent="0.25">
      <c r="A20" s="28">
        <v>18</v>
      </c>
      <c r="B20" s="226" t="s">
        <v>22</v>
      </c>
      <c r="C20" s="102">
        <f>'1. Exit Historic Flows'!I20</f>
        <v>2121254.6471660286</v>
      </c>
      <c r="D20" s="129">
        <f>'2. Forecast Normalisation'!$E$6</f>
        <v>0.729928196860123</v>
      </c>
      <c r="E20" s="164">
        <f t="shared" si="0"/>
        <v>1548363.5796870557</v>
      </c>
      <c r="F20" s="132">
        <f>'3. Utilisation Factor'!X20</f>
        <v>1.1530596399248232</v>
      </c>
      <c r="G20" s="156">
        <f t="shared" si="1"/>
        <v>1785355.5516666668</v>
      </c>
      <c r="H20" s="183"/>
      <c r="I20" s="102">
        <f>'5. Future Sold'!C20</f>
        <v>0</v>
      </c>
      <c r="J20" s="101">
        <f>'6. PARCA'!G20</f>
        <v>0</v>
      </c>
      <c r="K20" s="158">
        <f t="shared" si="4"/>
        <v>1785355.5516666668</v>
      </c>
      <c r="L20" s="169"/>
      <c r="M20" s="136"/>
      <c r="N20" s="158">
        <f t="shared" si="3"/>
        <v>1785355.5516666668</v>
      </c>
      <c r="P20" s="224"/>
    </row>
    <row r="21" spans="1:16" s="27" customFormat="1" x14ac:dyDescent="0.25">
      <c r="A21" s="28">
        <v>19</v>
      </c>
      <c r="B21" s="226" t="s">
        <v>22</v>
      </c>
      <c r="C21" s="102">
        <f>'1. Exit Historic Flows'!I21</f>
        <v>33751097.298630118</v>
      </c>
      <c r="D21" s="129">
        <f>'2. Forecast Normalisation'!$E$6</f>
        <v>0.729928196860123</v>
      </c>
      <c r="E21" s="164">
        <f t="shared" si="0"/>
        <v>24635877.59323965</v>
      </c>
      <c r="F21" s="132">
        <f>'3. Utilisation Factor'!X21</f>
        <v>1.0508282804264721</v>
      </c>
      <c r="G21" s="156">
        <f t="shared" si="1"/>
        <v>25888076.888101075</v>
      </c>
      <c r="H21" s="183"/>
      <c r="I21" s="102">
        <f>'5. Future Sold'!C21</f>
        <v>0</v>
      </c>
      <c r="J21" s="101">
        <f>'6. PARCA'!G21</f>
        <v>0</v>
      </c>
      <c r="K21" s="158">
        <f t="shared" si="4"/>
        <v>25888076.888101075</v>
      </c>
      <c r="L21" s="169"/>
      <c r="M21" s="136"/>
      <c r="N21" s="158">
        <f t="shared" si="3"/>
        <v>25888076.888101075</v>
      </c>
      <c r="P21" s="224"/>
    </row>
    <row r="22" spans="1:16" s="27" customFormat="1" x14ac:dyDescent="0.25">
      <c r="A22" s="28">
        <v>20</v>
      </c>
      <c r="B22" s="226" t="s">
        <v>22</v>
      </c>
      <c r="C22" s="102">
        <f>'1. Exit Historic Flows'!I22</f>
        <v>0</v>
      </c>
      <c r="D22" s="129">
        <f>'2. Forecast Normalisation'!$E$6</f>
        <v>0.729928196860123</v>
      </c>
      <c r="E22" s="164">
        <f t="shared" si="0"/>
        <v>0</v>
      </c>
      <c r="F22" s="132">
        <f>'3. Utilisation Factor'!X22</f>
        <v>1.1530596399248232</v>
      </c>
      <c r="G22" s="156">
        <f t="shared" si="1"/>
        <v>0</v>
      </c>
      <c r="H22" s="183"/>
      <c r="I22" s="102">
        <f>'5. Future Sold'!C22</f>
        <v>0</v>
      </c>
      <c r="J22" s="101">
        <f>'6. PARCA'!G22</f>
        <v>0</v>
      </c>
      <c r="K22" s="158">
        <f t="shared" si="4"/>
        <v>0</v>
      </c>
      <c r="L22" s="169"/>
      <c r="M22" s="136"/>
      <c r="N22" s="158">
        <f t="shared" si="3"/>
        <v>0</v>
      </c>
      <c r="P22" s="224"/>
    </row>
    <row r="23" spans="1:16" s="27" customFormat="1" x14ac:dyDescent="0.25">
      <c r="A23" s="28">
        <v>21</v>
      </c>
      <c r="B23" s="226" t="s">
        <v>22</v>
      </c>
      <c r="C23" s="102">
        <f>'1. Exit Historic Flows'!I23</f>
        <v>632.17351598173514</v>
      </c>
      <c r="D23" s="129">
        <f>'2. Forecast Normalisation'!$E$6</f>
        <v>0.729928196860123</v>
      </c>
      <c r="E23" s="164">
        <f t="shared" si="0"/>
        <v>461.44127462327208</v>
      </c>
      <c r="F23" s="132">
        <f>'3. Utilisation Factor'!X23</f>
        <v>1.1530596399248232</v>
      </c>
      <c r="G23" s="156">
        <f t="shared" si="1"/>
        <v>532.06930996356152</v>
      </c>
      <c r="H23" s="183"/>
      <c r="I23" s="102">
        <f>'5. Future Sold'!C23</f>
        <v>0</v>
      </c>
      <c r="J23" s="101">
        <f>'6. PARCA'!G23</f>
        <v>0</v>
      </c>
      <c r="K23" s="158">
        <f t="shared" si="4"/>
        <v>532.06930996356152</v>
      </c>
      <c r="L23" s="169"/>
      <c r="M23" s="136"/>
      <c r="N23" s="158">
        <f t="shared" si="3"/>
        <v>532.06930996356152</v>
      </c>
      <c r="P23" s="224"/>
    </row>
    <row r="24" spans="1:16" s="27" customFormat="1" x14ac:dyDescent="0.25">
      <c r="A24" s="28">
        <v>22</v>
      </c>
      <c r="B24" s="226" t="s">
        <v>22</v>
      </c>
      <c r="C24" s="102">
        <f>'1. Exit Historic Flows'!I24</f>
        <v>12476071.791232875</v>
      </c>
      <c r="D24" s="129">
        <f>'2. Forecast Normalisation'!$E$6</f>
        <v>0.729928196860123</v>
      </c>
      <c r="E24" s="164">
        <f t="shared" si="0"/>
        <v>9106636.5864720568</v>
      </c>
      <c r="F24" s="132">
        <f>'3. Utilisation Factor'!X24</f>
        <v>1.2839812476170509</v>
      </c>
      <c r="G24" s="156">
        <f t="shared" si="1"/>
        <v>11692750.605893474</v>
      </c>
      <c r="H24" s="183"/>
      <c r="I24" s="102">
        <f>'5. Future Sold'!C24</f>
        <v>0</v>
      </c>
      <c r="J24" s="101">
        <f>'6. PARCA'!G24</f>
        <v>0</v>
      </c>
      <c r="K24" s="158">
        <f t="shared" si="4"/>
        <v>11692750.605893474</v>
      </c>
      <c r="L24" s="169"/>
      <c r="M24" s="136"/>
      <c r="N24" s="158">
        <f t="shared" si="3"/>
        <v>11692750.605893474</v>
      </c>
      <c r="P24" s="224"/>
    </row>
    <row r="25" spans="1:16" s="27" customFormat="1" x14ac:dyDescent="0.25">
      <c r="A25" s="28">
        <v>23</v>
      </c>
      <c r="B25" s="226" t="s">
        <v>22</v>
      </c>
      <c r="C25" s="102">
        <f>'1. Exit Historic Flows'!I25</f>
        <v>8691.3863013698647</v>
      </c>
      <c r="D25" s="129">
        <f>'2. Forecast Normalisation'!$E$6</f>
        <v>0.729928196860123</v>
      </c>
      <c r="E25" s="164">
        <f t="shared" si="0"/>
        <v>6344.087931173679</v>
      </c>
      <c r="F25" s="132">
        <f>'3. Utilisation Factor'!X25</f>
        <v>1.1530596399248232</v>
      </c>
      <c r="G25" s="156">
        <f t="shared" si="1"/>
        <v>7315.1117455705389</v>
      </c>
      <c r="H25" s="183"/>
      <c r="I25" s="102">
        <f>'5. Future Sold'!C25</f>
        <v>0</v>
      </c>
      <c r="J25" s="101">
        <f>'6. PARCA'!G25</f>
        <v>0</v>
      </c>
      <c r="K25" s="158">
        <f t="shared" si="4"/>
        <v>7315.1117455705389</v>
      </c>
      <c r="L25" s="169"/>
      <c r="M25" s="136"/>
      <c r="N25" s="158">
        <f t="shared" si="3"/>
        <v>7315.1117455705389</v>
      </c>
      <c r="P25" s="224"/>
    </row>
    <row r="26" spans="1:16" s="27" customFormat="1" x14ac:dyDescent="0.25">
      <c r="A26" s="28">
        <v>24</v>
      </c>
      <c r="B26" s="226" t="s">
        <v>22</v>
      </c>
      <c r="C26" s="102">
        <f>'1. Exit Historic Flows'!I26</f>
        <v>6751228.0000000028</v>
      </c>
      <c r="D26" s="129">
        <f>'2. Forecast Normalisation'!$E$6</f>
        <v>0.729928196860123</v>
      </c>
      <c r="E26" s="164">
        <f t="shared" si="0"/>
        <v>4927911.6806315761</v>
      </c>
      <c r="F26" s="132">
        <f>'3. Utilisation Factor'!X26</f>
        <v>1.1530596399248232</v>
      </c>
      <c r="G26" s="156">
        <f t="shared" si="1"/>
        <v>5682176.0680503752</v>
      </c>
      <c r="H26" s="183"/>
      <c r="I26" s="102">
        <f>'5. Future Sold'!C26</f>
        <v>0</v>
      </c>
      <c r="J26" s="101">
        <f>'6. PARCA'!G26</f>
        <v>0</v>
      </c>
      <c r="K26" s="158">
        <f t="shared" si="4"/>
        <v>5682176.0680503752</v>
      </c>
      <c r="L26" s="169"/>
      <c r="M26" s="136"/>
      <c r="N26" s="158">
        <f t="shared" si="3"/>
        <v>5682176.0680503752</v>
      </c>
      <c r="P26" s="224"/>
    </row>
    <row r="27" spans="1:16" s="27" customFormat="1" x14ac:dyDescent="0.25">
      <c r="A27" s="28">
        <v>25</v>
      </c>
      <c r="B27" s="226" t="s">
        <v>23</v>
      </c>
      <c r="C27" s="102">
        <f>'1. Exit Historic Flows'!I27</f>
        <v>60.273972602739732</v>
      </c>
      <c r="D27" s="129">
        <f>'2. Forecast Normalisation'!$E$7</f>
        <v>1.0217013024717714</v>
      </c>
      <c r="E27" s="164">
        <f t="shared" si="0"/>
        <v>61.58199631336705</v>
      </c>
      <c r="F27" s="132">
        <f>'3. Utilisation Factor'!X27</f>
        <v>1.3094884347760447</v>
      </c>
      <c r="G27" s="156">
        <f t="shared" si="1"/>
        <v>80.640911962775178</v>
      </c>
      <c r="H27" s="183"/>
      <c r="I27" s="102">
        <f>'5. Future Sold'!C27</f>
        <v>0</v>
      </c>
      <c r="J27" s="101">
        <f>'6. PARCA'!G27</f>
        <v>0</v>
      </c>
      <c r="K27" s="158">
        <f t="shared" si="4"/>
        <v>80.640911962775178</v>
      </c>
      <c r="L27" s="169"/>
      <c r="M27" s="136"/>
      <c r="N27" s="158">
        <f t="shared" si="3"/>
        <v>80.640911962775178</v>
      </c>
      <c r="P27" s="224"/>
    </row>
    <row r="28" spans="1:16" s="27" customFormat="1" x14ac:dyDescent="0.25">
      <c r="A28" s="28">
        <v>26</v>
      </c>
      <c r="B28" s="226" t="s">
        <v>23</v>
      </c>
      <c r="C28" s="102">
        <f>'1. Exit Historic Flows'!I28</f>
        <v>1447773.7497495897</v>
      </c>
      <c r="D28" s="129">
        <f>'2. Forecast Normalisation'!$E$7</f>
        <v>1.0217013024717714</v>
      </c>
      <c r="E28" s="164">
        <f t="shared" si="0"/>
        <v>1479192.3258035963</v>
      </c>
      <c r="F28" s="132">
        <f>'3. Utilisation Factor'!X28</f>
        <v>1.127036267116176</v>
      </c>
      <c r="G28" s="156">
        <f t="shared" si="1"/>
        <v>1667103.3972205797</v>
      </c>
      <c r="H28" s="183"/>
      <c r="I28" s="102">
        <f>'5. Future Sold'!C28</f>
        <v>1700000</v>
      </c>
      <c r="J28" s="101">
        <f>'6. PARCA'!G28</f>
        <v>0</v>
      </c>
      <c r="K28" s="158">
        <f t="shared" si="4"/>
        <v>1700000</v>
      </c>
      <c r="L28" s="169"/>
      <c r="M28" s="136"/>
      <c r="N28" s="158">
        <f t="shared" si="3"/>
        <v>1700000</v>
      </c>
      <c r="P28" s="224"/>
    </row>
    <row r="29" spans="1:16" s="27" customFormat="1" ht="14.25" customHeight="1" x14ac:dyDescent="0.25">
      <c r="A29" s="28">
        <v>27</v>
      </c>
      <c r="B29" s="226" t="s">
        <v>22</v>
      </c>
      <c r="C29" s="102">
        <f>'1. Exit Historic Flows'!I29</f>
        <v>270878.94794520549</v>
      </c>
      <c r="D29" s="129">
        <f>'2. Forecast Normalisation'!$E$6</f>
        <v>0.729928196860123</v>
      </c>
      <c r="E29" s="164">
        <f t="shared" si="0"/>
        <v>197722.18204101096</v>
      </c>
      <c r="F29" s="132">
        <f>'3. Utilisation Factor'!X29</f>
        <v>1.1530596399248232</v>
      </c>
      <c r="G29" s="156">
        <f t="shared" si="1"/>
        <v>227985.46802935845</v>
      </c>
      <c r="H29" s="183"/>
      <c r="I29" s="102">
        <f>'5. Future Sold'!C29</f>
        <v>0</v>
      </c>
      <c r="J29" s="101">
        <f>'6. PARCA'!G29</f>
        <v>0</v>
      </c>
      <c r="K29" s="158">
        <f t="shared" si="4"/>
        <v>227985.46802935845</v>
      </c>
      <c r="L29" s="169"/>
      <c r="M29" s="136"/>
      <c r="N29" s="158">
        <f t="shared" si="3"/>
        <v>227985.46802935845</v>
      </c>
      <c r="P29" s="224"/>
    </row>
    <row r="30" spans="1:16" s="27" customFormat="1" x14ac:dyDescent="0.25">
      <c r="A30" s="28">
        <v>28</v>
      </c>
      <c r="B30" s="226" t="s">
        <v>22</v>
      </c>
      <c r="C30" s="102">
        <f>'1. Exit Historic Flows'!I30</f>
        <v>32372216.681055345</v>
      </c>
      <c r="D30" s="129">
        <f>'2. Forecast Normalisation'!$E$6</f>
        <v>0.729928196860123</v>
      </c>
      <c r="E30" s="164">
        <f t="shared" si="0"/>
        <v>23629393.750367925</v>
      </c>
      <c r="F30" s="132">
        <f>'3. Utilisation Factor'!X30</f>
        <v>1.1226954713079105</v>
      </c>
      <c r="G30" s="156">
        <f t="shared" si="1"/>
        <v>26528613.353289511</v>
      </c>
      <c r="H30" s="183"/>
      <c r="I30" s="102">
        <f>'5. Future Sold'!C30</f>
        <v>0</v>
      </c>
      <c r="J30" s="101">
        <f>'6. PARCA'!G30</f>
        <v>2507120.8767123288</v>
      </c>
      <c r="K30" s="158">
        <f t="shared" si="4"/>
        <v>26528613.353289511</v>
      </c>
      <c r="L30" s="169"/>
      <c r="M30" s="136"/>
      <c r="N30" s="158">
        <f t="shared" si="3"/>
        <v>26528613.353289511</v>
      </c>
      <c r="P30" s="224"/>
    </row>
    <row r="31" spans="1:16" s="27" customFormat="1" x14ac:dyDescent="0.25">
      <c r="A31" s="28">
        <v>29</v>
      </c>
      <c r="B31" s="226" t="s">
        <v>23</v>
      </c>
      <c r="C31" s="102">
        <f>'1. Exit Historic Flows'!I31</f>
        <v>0</v>
      </c>
      <c r="D31" s="129">
        <f>'2. Forecast Normalisation'!$E$7</f>
        <v>1.0217013024717714</v>
      </c>
      <c r="E31" s="164">
        <f t="shared" si="0"/>
        <v>0</v>
      </c>
      <c r="F31" s="132">
        <f>'3. Utilisation Factor'!X31</f>
        <v>1.3094884347760447</v>
      </c>
      <c r="G31" s="156">
        <f t="shared" si="1"/>
        <v>0</v>
      </c>
      <c r="H31" s="183"/>
      <c r="I31" s="102">
        <f>'5. Future Sold'!C31</f>
        <v>0</v>
      </c>
      <c r="J31" s="101">
        <f>'6. PARCA'!G31</f>
        <v>0</v>
      </c>
      <c r="K31" s="158">
        <f t="shared" si="4"/>
        <v>0</v>
      </c>
      <c r="L31" s="169"/>
      <c r="M31" s="136"/>
      <c r="N31" s="158">
        <f t="shared" si="3"/>
        <v>0</v>
      </c>
      <c r="P31" s="224"/>
    </row>
    <row r="32" spans="1:16" s="27" customFormat="1" x14ac:dyDescent="0.25">
      <c r="A32" s="28">
        <v>30</v>
      </c>
      <c r="B32" s="226" t="s">
        <v>22</v>
      </c>
      <c r="C32" s="102">
        <f>'1. Exit Historic Flows'!I32</f>
        <v>0</v>
      </c>
      <c r="D32" s="129">
        <f>'2. Forecast Normalisation'!$E$6</f>
        <v>0.729928196860123</v>
      </c>
      <c r="E32" s="164">
        <f t="shared" si="0"/>
        <v>0</v>
      </c>
      <c r="F32" s="132">
        <f>'3. Utilisation Factor'!X32</f>
        <v>1.1530596399248232</v>
      </c>
      <c r="G32" s="156">
        <f t="shared" si="1"/>
        <v>0</v>
      </c>
      <c r="H32" s="183"/>
      <c r="I32" s="102">
        <f>'5. Future Sold'!C32</f>
        <v>0</v>
      </c>
      <c r="J32" s="101">
        <f>'6. PARCA'!G32</f>
        <v>0</v>
      </c>
      <c r="K32" s="158">
        <f t="shared" si="4"/>
        <v>0</v>
      </c>
      <c r="L32" s="169"/>
      <c r="M32" s="136"/>
      <c r="N32" s="158">
        <f t="shared" si="3"/>
        <v>0</v>
      </c>
      <c r="P32" s="224"/>
    </row>
    <row r="33" spans="1:16" s="27" customFormat="1" x14ac:dyDescent="0.25">
      <c r="A33" s="28">
        <v>31</v>
      </c>
      <c r="B33" s="226" t="s">
        <v>23</v>
      </c>
      <c r="C33" s="102">
        <f>'1. Exit Historic Flows'!I33</f>
        <v>462164.60821917758</v>
      </c>
      <c r="D33" s="129">
        <f>'2. Forecast Normalisation'!$E$7</f>
        <v>1.0217013024717714</v>
      </c>
      <c r="E33" s="164">
        <f t="shared" si="0"/>
        <v>472194.18217388965</v>
      </c>
      <c r="F33" s="132">
        <f>'3. Utilisation Factor'!X33</f>
        <v>1.3094884347760447</v>
      </c>
      <c r="G33" s="156">
        <f t="shared" si="1"/>
        <v>618332.82052524132</v>
      </c>
      <c r="H33" s="183"/>
      <c r="I33" s="102">
        <f>'5. Future Sold'!C33</f>
        <v>445000</v>
      </c>
      <c r="J33" s="101">
        <f>'6. PARCA'!G33</f>
        <v>0</v>
      </c>
      <c r="K33" s="158">
        <f t="shared" si="4"/>
        <v>618332.82052524132</v>
      </c>
      <c r="L33" s="169"/>
      <c r="M33" s="136"/>
      <c r="N33" s="158">
        <f t="shared" si="3"/>
        <v>618332.82052524132</v>
      </c>
      <c r="P33" s="224"/>
    </row>
    <row r="34" spans="1:16" s="27" customFormat="1" x14ac:dyDescent="0.25">
      <c r="A34" s="28">
        <v>32</v>
      </c>
      <c r="B34" s="226" t="s">
        <v>22</v>
      </c>
      <c r="C34" s="102">
        <f>'1. Exit Historic Flows'!I34</f>
        <v>13793633.956164384</v>
      </c>
      <c r="D34" s="129">
        <f>'2. Forecast Normalisation'!$E$6</f>
        <v>0.729928196860123</v>
      </c>
      <c r="E34" s="164">
        <f t="shared" si="0"/>
        <v>10068362.361771634</v>
      </c>
      <c r="F34" s="132">
        <f>'3. Utilisation Factor'!X34</f>
        <v>1.1289507208367753</v>
      </c>
      <c r="G34" s="156">
        <f t="shared" si="1"/>
        <v>11366684.945967942</v>
      </c>
      <c r="H34" s="183"/>
      <c r="I34" s="102">
        <f>'5. Future Sold'!C34</f>
        <v>31700000</v>
      </c>
      <c r="J34" s="101">
        <f>'6. PARCA'!G34</f>
        <v>0</v>
      </c>
      <c r="K34" s="235">
        <f>G34</f>
        <v>11366684.945967942</v>
      </c>
      <c r="L34" s="169"/>
      <c r="M34" s="136"/>
      <c r="N34" s="158">
        <f t="shared" si="3"/>
        <v>11366684.945967942</v>
      </c>
      <c r="P34" s="224"/>
    </row>
    <row r="35" spans="1:16" s="27" customFormat="1" x14ac:dyDescent="0.25">
      <c r="A35" s="28">
        <v>33</v>
      </c>
      <c r="B35" s="226" t="s">
        <v>22</v>
      </c>
      <c r="C35" s="102">
        <f>'1. Exit Historic Flows'!I35</f>
        <v>26374833.692179725</v>
      </c>
      <c r="D35" s="129">
        <f>'2. Forecast Normalisation'!$E$6</f>
        <v>0.729928196860123</v>
      </c>
      <c r="E35" s="164">
        <f t="shared" si="0"/>
        <v>19251734.799418367</v>
      </c>
      <c r="F35" s="132">
        <f>'3. Utilisation Factor'!X35</f>
        <v>1.6204225107653973</v>
      </c>
      <c r="G35" s="156">
        <f t="shared" si="1"/>
        <v>31195944.440263085</v>
      </c>
      <c r="H35" s="183"/>
      <c r="I35" s="102">
        <f>'5. Future Sold'!C35</f>
        <v>39840000</v>
      </c>
      <c r="J35" s="101">
        <f>'6. PARCA'!G35</f>
        <v>0</v>
      </c>
      <c r="K35" s="235">
        <f>G35</f>
        <v>31195944.440263085</v>
      </c>
      <c r="L35" s="169"/>
      <c r="M35" s="136"/>
      <c r="N35" s="158">
        <f t="shared" si="3"/>
        <v>31195944.440263085</v>
      </c>
      <c r="P35" s="224"/>
    </row>
    <row r="36" spans="1:16" s="27" customFormat="1" x14ac:dyDescent="0.25">
      <c r="A36" s="28">
        <v>34</v>
      </c>
      <c r="B36" s="226" t="s">
        <v>22</v>
      </c>
      <c r="C36" s="102">
        <f>'1. Exit Historic Flows'!I36</f>
        <v>11820144.147384658</v>
      </c>
      <c r="D36" s="129">
        <f>'2. Forecast Normalisation'!$E$6</f>
        <v>0.729928196860123</v>
      </c>
      <c r="E36" s="164">
        <f t="shared" si="0"/>
        <v>8627856.5041272193</v>
      </c>
      <c r="F36" s="132">
        <f>'3. Utilisation Factor'!X36</f>
        <v>1.1675290944033734</v>
      </c>
      <c r="G36" s="156">
        <f t="shared" si="1"/>
        <v>10073273.490905907</v>
      </c>
      <c r="H36" s="183"/>
      <c r="I36" s="102">
        <f>'5. Future Sold'!C36</f>
        <v>0</v>
      </c>
      <c r="J36" s="101">
        <f>'6. PARCA'!G36</f>
        <v>0</v>
      </c>
      <c r="K36" s="158">
        <f>MAX(G36:J36)</f>
        <v>10073273.490905907</v>
      </c>
      <c r="L36" s="169"/>
      <c r="M36" s="136"/>
      <c r="N36" s="158">
        <f t="shared" si="3"/>
        <v>10073273.490905907</v>
      </c>
      <c r="P36" s="224"/>
    </row>
    <row r="37" spans="1:16" s="27" customFormat="1" x14ac:dyDescent="0.25">
      <c r="A37" s="28">
        <v>35</v>
      </c>
      <c r="B37" s="226" t="s">
        <v>22</v>
      </c>
      <c r="C37" s="102">
        <f>'1. Exit Historic Flows'!I37</f>
        <v>19739591.194520544</v>
      </c>
      <c r="D37" s="129">
        <f>'2. Forecast Normalisation'!$E$6</f>
        <v>0.729928196860123</v>
      </c>
      <c r="E37" s="164">
        <f t="shared" si="0"/>
        <v>14408484.207372343</v>
      </c>
      <c r="F37" s="132">
        <f>'3. Utilisation Factor'!X37</f>
        <v>1.1530596399248232</v>
      </c>
      <c r="G37" s="156">
        <f t="shared" si="1"/>
        <v>16613841.612015255</v>
      </c>
      <c r="H37" s="183"/>
      <c r="I37" s="102">
        <f>'5. Future Sold'!C37</f>
        <v>95336184</v>
      </c>
      <c r="J37" s="101">
        <f>'6. PARCA'!G37</f>
        <v>0</v>
      </c>
      <c r="K37" s="235">
        <f>G37</f>
        <v>16613841.612015255</v>
      </c>
      <c r="L37" s="169"/>
      <c r="M37" s="136"/>
      <c r="N37" s="158">
        <f t="shared" si="3"/>
        <v>16613841.612015255</v>
      </c>
      <c r="P37" s="224"/>
    </row>
    <row r="38" spans="1:16" s="27" customFormat="1" x14ac:dyDescent="0.25">
      <c r="A38" s="28">
        <v>36</v>
      </c>
      <c r="B38" s="226" t="s">
        <v>22</v>
      </c>
      <c r="C38" s="102">
        <f>'1. Exit Historic Flows'!I38</f>
        <v>72757763.534864679</v>
      </c>
      <c r="D38" s="129">
        <f>'2. Forecast Normalisation'!$E$6</f>
        <v>0.729928196860123</v>
      </c>
      <c r="E38" s="164">
        <f t="shared" si="0"/>
        <v>53107943.144578986</v>
      </c>
      <c r="F38" s="132">
        <f>'3. Utilisation Factor'!X38</f>
        <v>1.0633000722792414</v>
      </c>
      <c r="G38" s="156">
        <f t="shared" si="1"/>
        <v>56469679.784232676</v>
      </c>
      <c r="H38" s="183"/>
      <c r="I38" s="102">
        <f>'5. Future Sold'!C38</f>
        <v>18000000</v>
      </c>
      <c r="J38" s="101">
        <f>'6. PARCA'!G38</f>
        <v>0</v>
      </c>
      <c r="K38" s="158">
        <f>MAX(G38:J38)</f>
        <v>56469679.784232676</v>
      </c>
      <c r="L38" s="169"/>
      <c r="M38" s="136"/>
      <c r="N38" s="158">
        <f t="shared" si="3"/>
        <v>56469679.784232676</v>
      </c>
      <c r="P38" s="224"/>
    </row>
    <row r="39" spans="1:16" s="27" customFormat="1" x14ac:dyDescent="0.25">
      <c r="A39" s="28">
        <v>37</v>
      </c>
      <c r="B39" s="226" t="s">
        <v>22</v>
      </c>
      <c r="C39" s="102">
        <f>'1. Exit Historic Flows'!I39</f>
        <v>274403.7698630137</v>
      </c>
      <c r="D39" s="129">
        <f>'2. Forecast Normalisation'!$E$6</f>
        <v>0.729928196860123</v>
      </c>
      <c r="E39" s="164">
        <f t="shared" si="0"/>
        <v>200295.04894772975</v>
      </c>
      <c r="F39" s="132">
        <f>'3. Utilisation Factor'!X39</f>
        <v>1.1530596399248232</v>
      </c>
      <c r="G39" s="156">
        <f t="shared" si="1"/>
        <v>230952.1370183941</v>
      </c>
      <c r="H39" s="183"/>
      <c r="I39" s="102">
        <f>'5. Future Sold'!C39</f>
        <v>2800000</v>
      </c>
      <c r="J39" s="101">
        <f>'6. PARCA'!G39</f>
        <v>0</v>
      </c>
      <c r="K39" s="235">
        <f>G39</f>
        <v>230952.1370183941</v>
      </c>
      <c r="L39" s="169"/>
      <c r="M39" s="136"/>
      <c r="N39" s="158">
        <f t="shared" si="3"/>
        <v>230952.1370183941</v>
      </c>
      <c r="P39" s="224"/>
    </row>
    <row r="40" spans="1:16" s="27" customFormat="1" x14ac:dyDescent="0.25">
      <c r="A40" s="28">
        <v>38</v>
      </c>
      <c r="B40" s="226" t="s">
        <v>23</v>
      </c>
      <c r="C40" s="102">
        <f>'1. Exit Historic Flows'!I40</f>
        <v>164675.60547945206</v>
      </c>
      <c r="D40" s="129">
        <f>'2. Forecast Normalisation'!$E$7</f>
        <v>1.0217013024717714</v>
      </c>
      <c r="E40" s="164">
        <f t="shared" si="0"/>
        <v>168249.28060368373</v>
      </c>
      <c r="F40" s="132">
        <f>'3. Utilisation Factor'!X40</f>
        <v>1.0312579801976909</v>
      </c>
      <c r="G40" s="156">
        <f t="shared" si="1"/>
        <v>173508.4132850694</v>
      </c>
      <c r="H40" s="183"/>
      <c r="I40" s="102">
        <f>'5. Future Sold'!C40</f>
        <v>0</v>
      </c>
      <c r="J40" s="101">
        <f>'6. PARCA'!G40</f>
        <v>0</v>
      </c>
      <c r="K40" s="158">
        <f>MAX(G40:J40)</f>
        <v>173508.4132850694</v>
      </c>
      <c r="L40" s="169"/>
      <c r="M40" s="136"/>
      <c r="N40" s="158">
        <f t="shared" si="3"/>
        <v>173508.4132850694</v>
      </c>
      <c r="P40" s="224"/>
    </row>
    <row r="41" spans="1:16" s="27" customFormat="1" x14ac:dyDescent="0.25">
      <c r="A41" s="28">
        <v>39</v>
      </c>
      <c r="B41" s="226" t="s">
        <v>22</v>
      </c>
      <c r="C41" s="102">
        <f>'1. Exit Historic Flows'!I41</f>
        <v>5284678.8133413671</v>
      </c>
      <c r="D41" s="129">
        <f>'2. Forecast Normalisation'!$E$6</f>
        <v>0.729928196860123</v>
      </c>
      <c r="E41" s="164">
        <f t="shared" si="0"/>
        <v>3857436.0772071588</v>
      </c>
      <c r="F41" s="132">
        <f>'3. Utilisation Factor'!X41</f>
        <v>1.4261641616085921</v>
      </c>
      <c r="G41" s="156">
        <f t="shared" si="1"/>
        <v>5501337.0890088836</v>
      </c>
      <c r="H41" s="183"/>
      <c r="I41" s="102">
        <f>'5. Future Sold'!C41</f>
        <v>8000000</v>
      </c>
      <c r="J41" s="101">
        <f>'6. PARCA'!G41</f>
        <v>0</v>
      </c>
      <c r="K41" s="235">
        <f>G41</f>
        <v>5501337.0890088836</v>
      </c>
      <c r="L41" s="169"/>
      <c r="M41" s="136"/>
      <c r="N41" s="158">
        <f t="shared" si="3"/>
        <v>5501337.0890088836</v>
      </c>
      <c r="P41" s="224"/>
    </row>
    <row r="42" spans="1:16" s="27" customFormat="1" x14ac:dyDescent="0.25">
      <c r="A42" s="28">
        <v>40</v>
      </c>
      <c r="B42" s="226" t="s">
        <v>23</v>
      </c>
      <c r="C42" s="102">
        <f>'1. Exit Historic Flows'!I42</f>
        <v>0</v>
      </c>
      <c r="D42" s="129">
        <f>'2. Forecast Normalisation'!$E$7</f>
        <v>1.0217013024717714</v>
      </c>
      <c r="E42" s="164">
        <f t="shared" si="0"/>
        <v>0</v>
      </c>
      <c r="F42" s="132">
        <f>'3. Utilisation Factor'!X42</f>
        <v>1.3094884347760447</v>
      </c>
      <c r="G42" s="156">
        <f t="shared" si="1"/>
        <v>0</v>
      </c>
      <c r="H42" s="183"/>
      <c r="I42" s="102">
        <f>'5. Future Sold'!C42</f>
        <v>0</v>
      </c>
      <c r="J42" s="101">
        <f>'6. PARCA'!G42</f>
        <v>0</v>
      </c>
      <c r="K42" s="158">
        <f>MAX(G42:J42)</f>
        <v>0</v>
      </c>
      <c r="L42" s="169"/>
      <c r="M42" s="136"/>
      <c r="N42" s="158">
        <f t="shared" si="3"/>
        <v>0</v>
      </c>
      <c r="P42" s="224"/>
    </row>
    <row r="43" spans="1:16" s="27" customFormat="1" x14ac:dyDescent="0.25">
      <c r="A43" s="28">
        <v>41</v>
      </c>
      <c r="B43" s="226" t="s">
        <v>22</v>
      </c>
      <c r="C43" s="102">
        <f>'1. Exit Historic Flows'!I43</f>
        <v>0</v>
      </c>
      <c r="D43" s="129">
        <f>'2. Forecast Normalisation'!$E$6</f>
        <v>0.729928196860123</v>
      </c>
      <c r="E43" s="164">
        <f t="shared" si="0"/>
        <v>0</v>
      </c>
      <c r="F43" s="132">
        <f>'3. Utilisation Factor'!X43</f>
        <v>1.1530596399248232</v>
      </c>
      <c r="G43" s="156">
        <f t="shared" si="1"/>
        <v>0</v>
      </c>
      <c r="H43" s="183"/>
      <c r="I43" s="102">
        <f>'5. Future Sold'!C43</f>
        <v>0</v>
      </c>
      <c r="J43" s="101">
        <f>'6. PARCA'!G43</f>
        <v>0</v>
      </c>
      <c r="K43" s="158">
        <f>MAX(G43:J43)</f>
        <v>0</v>
      </c>
      <c r="L43" s="169"/>
      <c r="M43" s="136"/>
      <c r="N43" s="158">
        <f t="shared" si="3"/>
        <v>0</v>
      </c>
      <c r="P43" s="224"/>
    </row>
    <row r="44" spans="1:16" s="27" customFormat="1" x14ac:dyDescent="0.25">
      <c r="A44" s="28">
        <v>42</v>
      </c>
      <c r="B44" s="226" t="s">
        <v>22</v>
      </c>
      <c r="C44" s="102">
        <f>'1. Exit Historic Flows'!I44</f>
        <v>40179199.205633976</v>
      </c>
      <c r="D44" s="129">
        <f>'2. Forecast Normalisation'!$E$6</f>
        <v>0.729928196860123</v>
      </c>
      <c r="E44" s="164">
        <f t="shared" si="0"/>
        <v>29327930.427452095</v>
      </c>
      <c r="F44" s="132">
        <f>'3. Utilisation Factor'!X44</f>
        <v>1.0262711945830809</v>
      </c>
      <c r="G44" s="156">
        <f t="shared" si="1"/>
        <v>30098410.19443075</v>
      </c>
      <c r="H44" s="183"/>
      <c r="I44" s="102">
        <f>'5. Future Sold'!C44</f>
        <v>3500000</v>
      </c>
      <c r="J44" s="101">
        <f>'6. PARCA'!G44</f>
        <v>0</v>
      </c>
      <c r="K44" s="158">
        <f>MAX(G44:J44)</f>
        <v>30098410.19443075</v>
      </c>
      <c r="L44" s="169"/>
      <c r="M44" s="136"/>
      <c r="N44" s="158">
        <f t="shared" si="3"/>
        <v>30098410.19443075</v>
      </c>
      <c r="P44" s="224"/>
    </row>
    <row r="45" spans="1:16" s="27" customFormat="1" x14ac:dyDescent="0.25">
      <c r="A45" s="28">
        <v>43</v>
      </c>
      <c r="B45" s="226" t="s">
        <v>22</v>
      </c>
      <c r="C45" s="102">
        <f>'1. Exit Historic Flows'!I45</f>
        <v>4562327.7534246622</v>
      </c>
      <c r="D45" s="129">
        <f>'2. Forecast Normalisation'!$E$6</f>
        <v>0.729928196860123</v>
      </c>
      <c r="E45" s="164">
        <f t="shared" si="0"/>
        <v>3330171.6705421596</v>
      </c>
      <c r="F45" s="132">
        <f>'3. Utilisation Factor'!X45</f>
        <v>1.1530596399248232</v>
      </c>
      <c r="G45" s="156">
        <f t="shared" si="1"/>
        <v>3839886.5473231897</v>
      </c>
      <c r="H45" s="183"/>
      <c r="I45" s="102">
        <f>'5. Future Sold'!C45</f>
        <v>38660000</v>
      </c>
      <c r="J45" s="101">
        <f>'6. PARCA'!G45</f>
        <v>0</v>
      </c>
      <c r="K45" s="235">
        <f>G45</f>
        <v>3839886.5473231897</v>
      </c>
      <c r="L45" s="169"/>
      <c r="M45" s="136"/>
      <c r="N45" s="158">
        <f t="shared" si="3"/>
        <v>3839886.5473231897</v>
      </c>
      <c r="P45" s="224"/>
    </row>
    <row r="46" spans="1:16" s="27" customFormat="1" x14ac:dyDescent="0.25">
      <c r="A46" s="28">
        <v>44</v>
      </c>
      <c r="B46" s="226" t="s">
        <v>22</v>
      </c>
      <c r="C46" s="102">
        <f>'1. Exit Historic Flows'!I46</f>
        <v>1553524.5753424657</v>
      </c>
      <c r="D46" s="129">
        <f>'2. Forecast Normalisation'!$E$6</f>
        <v>0.729928196860123</v>
      </c>
      <c r="E46" s="164">
        <f t="shared" si="0"/>
        <v>1133961.3920576142</v>
      </c>
      <c r="F46" s="132">
        <f>'3. Utilisation Factor'!X46</f>
        <v>1.2435971663363745</v>
      </c>
      <c r="G46" s="156">
        <f t="shared" si="1"/>
        <v>1410191.1738976997</v>
      </c>
      <c r="H46" s="183"/>
      <c r="I46" s="102">
        <f>'5. Future Sold'!C46</f>
        <v>0</v>
      </c>
      <c r="J46" s="101">
        <f>'6. PARCA'!G46</f>
        <v>0</v>
      </c>
      <c r="K46" s="158">
        <f>MAX(G46:J46)</f>
        <v>1410191.1738976997</v>
      </c>
      <c r="L46" s="169"/>
      <c r="M46" s="136"/>
      <c r="N46" s="158">
        <f t="shared" si="3"/>
        <v>1410191.1738976997</v>
      </c>
      <c r="P46" s="224"/>
    </row>
    <row r="47" spans="1:16" s="27" customFormat="1" x14ac:dyDescent="0.25">
      <c r="A47" s="28">
        <v>45</v>
      </c>
      <c r="B47" s="226" t="s">
        <v>23</v>
      </c>
      <c r="C47" s="102">
        <f>'1. Exit Historic Flows'!I47</f>
        <v>4215860.3382153427</v>
      </c>
      <c r="D47" s="129">
        <f>'2. Forecast Normalisation'!$E$7</f>
        <v>1.0217013024717714</v>
      </c>
      <c r="E47" s="164">
        <f t="shared" si="0"/>
        <v>4307349.9985936983</v>
      </c>
      <c r="F47" s="132">
        <f>'3. Utilisation Factor'!X47</f>
        <v>1.9402634901221318</v>
      </c>
      <c r="G47" s="156">
        <f t="shared" si="1"/>
        <v>8357393.9414489688</v>
      </c>
      <c r="H47" s="183"/>
      <c r="I47" s="102">
        <f>'5. Future Sold'!C47</f>
        <v>9055895</v>
      </c>
      <c r="J47" s="101">
        <f>'6. PARCA'!G47</f>
        <v>0</v>
      </c>
      <c r="K47" s="235">
        <f>G47</f>
        <v>8357393.9414489688</v>
      </c>
      <c r="L47" s="169"/>
      <c r="M47" s="136"/>
      <c r="N47" s="158">
        <f t="shared" si="3"/>
        <v>8357393.9414489688</v>
      </c>
      <c r="P47" s="224"/>
    </row>
    <row r="48" spans="1:16" s="27" customFormat="1" x14ac:dyDescent="0.25">
      <c r="A48" s="28">
        <v>46</v>
      </c>
      <c r="B48" s="226" t="s">
        <v>23</v>
      </c>
      <c r="C48" s="102">
        <f>'1. Exit Historic Flows'!I48</f>
        <v>591066.46575342491</v>
      </c>
      <c r="D48" s="129">
        <f>'2. Forecast Normalisation'!$E$7</f>
        <v>1.0217013024717714</v>
      </c>
      <c r="E48" s="164">
        <f t="shared" si="0"/>
        <v>603893.37790766091</v>
      </c>
      <c r="F48" s="132">
        <f>'3. Utilisation Factor'!X48</f>
        <v>1.209240513448016</v>
      </c>
      <c r="G48" s="156">
        <f t="shared" si="1"/>
        <v>730252.33836891665</v>
      </c>
      <c r="H48" s="183"/>
      <c r="I48" s="102">
        <f>'5. Future Sold'!C48</f>
        <v>3433103</v>
      </c>
      <c r="J48" s="101">
        <f>'6. PARCA'!G48</f>
        <v>0</v>
      </c>
      <c r="K48" s="158">
        <f>MAX(G48:J48)</f>
        <v>3433103</v>
      </c>
      <c r="L48" s="169"/>
      <c r="M48" s="136"/>
      <c r="N48" s="158">
        <f t="shared" si="3"/>
        <v>3433103</v>
      </c>
      <c r="P48" s="224"/>
    </row>
    <row r="49" spans="1:16" s="27" customFormat="1" x14ac:dyDescent="0.25">
      <c r="A49" s="28">
        <v>47</v>
      </c>
      <c r="B49" s="226" t="s">
        <v>22</v>
      </c>
      <c r="C49" s="102">
        <f>'1. Exit Historic Flows'!I49</f>
        <v>4821177.6438356163</v>
      </c>
      <c r="D49" s="129">
        <f>'2. Forecast Normalisation'!$E$6</f>
        <v>0.729928196860123</v>
      </c>
      <c r="E49" s="164">
        <f t="shared" si="0"/>
        <v>3519113.5043072677</v>
      </c>
      <c r="F49" s="132">
        <f>'3. Utilisation Factor'!X49</f>
        <v>1.1530596399248232</v>
      </c>
      <c r="G49" s="156">
        <f t="shared" si="1"/>
        <v>4057747.7501311209</v>
      </c>
      <c r="H49" s="183"/>
      <c r="I49" s="102">
        <f>'5. Future Sold'!C49</f>
        <v>18316938</v>
      </c>
      <c r="J49" s="101">
        <f>'6. PARCA'!G49</f>
        <v>0</v>
      </c>
      <c r="K49" s="235">
        <f>G49</f>
        <v>4057747.7501311209</v>
      </c>
      <c r="L49" s="169"/>
      <c r="M49" s="136"/>
      <c r="N49" s="158">
        <f t="shared" si="3"/>
        <v>4057747.7501311209</v>
      </c>
      <c r="P49" s="224"/>
    </row>
    <row r="50" spans="1:16" s="27" customFormat="1" x14ac:dyDescent="0.25">
      <c r="A50" s="28">
        <v>48</v>
      </c>
      <c r="B50" s="226" t="s">
        <v>23</v>
      </c>
      <c r="C50" s="102">
        <f>'1. Exit Historic Flows'!I50</f>
        <v>0</v>
      </c>
      <c r="D50" s="129">
        <f>'2. Forecast Normalisation'!$E$7</f>
        <v>1.0217013024717714</v>
      </c>
      <c r="E50" s="164">
        <f t="shared" si="0"/>
        <v>0</v>
      </c>
      <c r="F50" s="132">
        <f>'3. Utilisation Factor'!X50</f>
        <v>0.95683254283010988</v>
      </c>
      <c r="G50" s="156">
        <f t="shared" si="1"/>
        <v>0</v>
      </c>
      <c r="H50" s="183"/>
      <c r="I50" s="102">
        <f>'5. Future Sold'!C50</f>
        <v>0</v>
      </c>
      <c r="J50" s="101">
        <f>'6. PARCA'!G50</f>
        <v>0</v>
      </c>
      <c r="K50" s="158">
        <f>MAX(G50:J50)</f>
        <v>0</v>
      </c>
      <c r="L50" s="169"/>
      <c r="M50" s="136"/>
      <c r="N50" s="158">
        <f t="shared" si="3"/>
        <v>0</v>
      </c>
      <c r="P50" s="224"/>
    </row>
    <row r="51" spans="1:16" s="27" customFormat="1" x14ac:dyDescent="0.25">
      <c r="A51" s="28">
        <v>49</v>
      </c>
      <c r="B51" s="226" t="s">
        <v>22</v>
      </c>
      <c r="C51" s="102">
        <f>'1. Exit Historic Flows'!I51</f>
        <v>4945450.9420980811</v>
      </c>
      <c r="D51" s="129">
        <f>'2. Forecast Normalisation'!$E$6</f>
        <v>0.729928196860123</v>
      </c>
      <c r="E51" s="164">
        <f t="shared" si="0"/>
        <v>3609824.0888258489</v>
      </c>
      <c r="F51" s="132">
        <f>'3. Utilisation Factor'!X51</f>
        <v>1.1530596399248232</v>
      </c>
      <c r="G51" s="156">
        <f t="shared" si="1"/>
        <v>4162342.4640534865</v>
      </c>
      <c r="H51" s="183"/>
      <c r="I51" s="102">
        <f>'5. Future Sold'!C51</f>
        <v>12349999</v>
      </c>
      <c r="J51" s="101">
        <f>'6. PARCA'!G51</f>
        <v>0</v>
      </c>
      <c r="K51" s="235">
        <f>G51</f>
        <v>4162342.4640534865</v>
      </c>
      <c r="L51" s="169"/>
      <c r="M51" s="136"/>
      <c r="N51" s="158">
        <f t="shared" si="3"/>
        <v>4162342.4640534865</v>
      </c>
      <c r="P51" s="224"/>
    </row>
    <row r="52" spans="1:16" s="27" customFormat="1" x14ac:dyDescent="0.25">
      <c r="A52" s="28">
        <v>50</v>
      </c>
      <c r="B52" s="226" t="s">
        <v>23</v>
      </c>
      <c r="C52" s="102">
        <f>'1. Exit Historic Flows'!I52</f>
        <v>9480519.9409649298</v>
      </c>
      <c r="D52" s="129">
        <f>'2. Forecast Normalisation'!$E$7</f>
        <v>1.0217013024717714</v>
      </c>
      <c r="E52" s="164">
        <f t="shared" si="0"/>
        <v>9686259.5717934705</v>
      </c>
      <c r="F52" s="132">
        <f>'3. Utilisation Factor'!X52</f>
        <v>1.4110521687626205</v>
      </c>
      <c r="G52" s="156">
        <f t="shared" si="1"/>
        <v>13667817.575976869</v>
      </c>
      <c r="H52" s="183"/>
      <c r="I52" s="102">
        <f>'5. Future Sold'!C52</f>
        <v>11732444</v>
      </c>
      <c r="J52" s="101">
        <f>'6. PARCA'!G52</f>
        <v>0</v>
      </c>
      <c r="K52" s="158">
        <f>MAX(G52:J52)</f>
        <v>13667817.575976869</v>
      </c>
      <c r="L52" s="169"/>
      <c r="M52" s="136"/>
      <c r="N52" s="158">
        <f t="shared" si="3"/>
        <v>13667817.575976869</v>
      </c>
      <c r="P52" s="224"/>
    </row>
    <row r="53" spans="1:16" s="27" customFormat="1" x14ac:dyDescent="0.25">
      <c r="A53" s="28">
        <v>51</v>
      </c>
      <c r="B53" s="226" t="s">
        <v>23</v>
      </c>
      <c r="C53" s="102">
        <f>'1. Exit Historic Flows'!I53</f>
        <v>114125.81369863004</v>
      </c>
      <c r="D53" s="129">
        <f>'2. Forecast Normalisation'!$E$7</f>
        <v>1.0217013024717714</v>
      </c>
      <c r="E53" s="164">
        <f t="shared" si="0"/>
        <v>116602.49250154104</v>
      </c>
      <c r="F53" s="132">
        <f>'3. Utilisation Factor'!X53</f>
        <v>1.8993200589516008</v>
      </c>
      <c r="G53" s="156">
        <f t="shared" si="1"/>
        <v>221465.45293193051</v>
      </c>
      <c r="H53" s="183"/>
      <c r="I53" s="102">
        <f>'5. Future Sold'!C53</f>
        <v>0</v>
      </c>
      <c r="J53" s="101">
        <f>'6. PARCA'!G53</f>
        <v>0</v>
      </c>
      <c r="K53" s="158">
        <f>MAX(G53:J53)</f>
        <v>221465.45293193051</v>
      </c>
      <c r="L53" s="169"/>
      <c r="M53" s="136"/>
      <c r="N53" s="158">
        <f t="shared" si="3"/>
        <v>221465.45293193051</v>
      </c>
      <c r="P53" s="224"/>
    </row>
    <row r="54" spans="1:16" s="27" customFormat="1" x14ac:dyDescent="0.25">
      <c r="A54" s="28">
        <v>52</v>
      </c>
      <c r="B54" s="226" t="s">
        <v>22</v>
      </c>
      <c r="C54" s="102">
        <f>'1. Exit Historic Flows'!I54</f>
        <v>219932.49315068492</v>
      </c>
      <c r="D54" s="129">
        <f>'2. Forecast Normalisation'!$E$6</f>
        <v>0.729928196860123</v>
      </c>
      <c r="E54" s="164">
        <f t="shared" si="0"/>
        <v>160534.9281564308</v>
      </c>
      <c r="F54" s="132">
        <f>'3. Utilisation Factor'!X54</f>
        <v>0.97289204379440108</v>
      </c>
      <c r="G54" s="156">
        <f t="shared" si="1"/>
        <v>156183.1543544973</v>
      </c>
      <c r="H54" s="183"/>
      <c r="I54" s="102">
        <f>'5. Future Sold'!C54</f>
        <v>0</v>
      </c>
      <c r="J54" s="101">
        <f>'6. PARCA'!G54</f>
        <v>0</v>
      </c>
      <c r="K54" s="158">
        <f>MAX(G54:J54)</f>
        <v>156183.1543544973</v>
      </c>
      <c r="L54" s="169"/>
      <c r="M54" s="136"/>
      <c r="N54" s="158">
        <f t="shared" si="3"/>
        <v>156183.1543544973</v>
      </c>
      <c r="P54" s="224"/>
    </row>
    <row r="55" spans="1:16" s="27" customFormat="1" x14ac:dyDescent="0.25">
      <c r="A55" s="28">
        <v>53</v>
      </c>
      <c r="B55" s="226" t="s">
        <v>22</v>
      </c>
      <c r="C55" s="102">
        <f>'1. Exit Historic Flows'!I55</f>
        <v>18274647.063477267</v>
      </c>
      <c r="D55" s="129">
        <f>'2. Forecast Normalisation'!$E$6</f>
        <v>0.729928196860123</v>
      </c>
      <c r="E55" s="164">
        <f t="shared" si="0"/>
        <v>13339180.179299103</v>
      </c>
      <c r="F55" s="132">
        <f>'3. Utilisation Factor'!X55</f>
        <v>1.1530596399248232</v>
      </c>
      <c r="G55" s="156">
        <f t="shared" si="1"/>
        <v>15380870.294434963</v>
      </c>
      <c r="H55" s="183"/>
      <c r="I55" s="102">
        <f>'5. Future Sold'!C55</f>
        <v>43799041</v>
      </c>
      <c r="J55" s="101">
        <f>'6. PARCA'!G55</f>
        <v>0</v>
      </c>
      <c r="K55" s="235">
        <f>G55</f>
        <v>15380870.294434963</v>
      </c>
      <c r="L55" s="169"/>
      <c r="M55" s="136"/>
      <c r="N55" s="158">
        <f t="shared" si="3"/>
        <v>15380870.294434963</v>
      </c>
      <c r="P55" s="224"/>
    </row>
    <row r="56" spans="1:16" s="27" customFormat="1" x14ac:dyDescent="0.25">
      <c r="A56" s="28">
        <v>54</v>
      </c>
      <c r="B56" s="226" t="s">
        <v>23</v>
      </c>
      <c r="C56" s="102">
        <f>'1. Exit Historic Flows'!I56</f>
        <v>8673.0027397260274</v>
      </c>
      <c r="D56" s="129">
        <f>'2. Forecast Normalisation'!$E$7</f>
        <v>1.0217013024717714</v>
      </c>
      <c r="E56" s="164">
        <f t="shared" si="0"/>
        <v>8861.2181955193246</v>
      </c>
      <c r="F56" s="132">
        <f>'3. Utilisation Factor'!X56</f>
        <v>1.3094884347760447</v>
      </c>
      <c r="G56" s="156">
        <f t="shared" si="1"/>
        <v>11603.662745059608</v>
      </c>
      <c r="H56" s="183"/>
      <c r="I56" s="102">
        <f>'5. Future Sold'!C56</f>
        <v>0</v>
      </c>
      <c r="J56" s="101">
        <f>'6. PARCA'!G56</f>
        <v>0</v>
      </c>
      <c r="K56" s="158">
        <f>MAX(G56:J56)</f>
        <v>11603.662745059608</v>
      </c>
      <c r="L56" s="169"/>
      <c r="M56" s="136"/>
      <c r="N56" s="158">
        <f t="shared" si="3"/>
        <v>11603.662745059608</v>
      </c>
      <c r="P56" s="224"/>
    </row>
    <row r="57" spans="1:16" s="27" customFormat="1" x14ac:dyDescent="0.25">
      <c r="A57" s="28">
        <v>55</v>
      </c>
      <c r="B57" s="226" t="s">
        <v>22</v>
      </c>
      <c r="C57" s="102">
        <f>'1. Exit Historic Flows'!I57</f>
        <v>19257203.075747389</v>
      </c>
      <c r="D57" s="129">
        <f>'2. Forecast Normalisation'!$E$6</f>
        <v>0.729928196860123</v>
      </c>
      <c r="E57" s="164">
        <f t="shared" si="0"/>
        <v>14056375.517649507</v>
      </c>
      <c r="F57" s="132">
        <f>'3. Utilisation Factor'!X57</f>
        <v>1.0425238949769415</v>
      </c>
      <c r="G57" s="156">
        <f t="shared" si="1"/>
        <v>14654107.353918487</v>
      </c>
      <c r="H57" s="183"/>
      <c r="I57" s="102">
        <f>'5. Future Sold'!C57</f>
        <v>0</v>
      </c>
      <c r="J57" s="101">
        <f>'6. PARCA'!G57</f>
        <v>0</v>
      </c>
      <c r="K57" s="158">
        <f>MAX(G57:J57)</f>
        <v>14654107.353918487</v>
      </c>
      <c r="L57" s="169"/>
      <c r="M57" s="136"/>
      <c r="N57" s="158">
        <f t="shared" si="3"/>
        <v>14654107.353918487</v>
      </c>
      <c r="P57" s="224"/>
    </row>
    <row r="58" spans="1:16" s="27" customFormat="1" x14ac:dyDescent="0.25">
      <c r="A58" s="28">
        <v>56</v>
      </c>
      <c r="B58" s="226" t="s">
        <v>22</v>
      </c>
      <c r="C58" s="102">
        <f>'1. Exit Historic Flows'!I58</f>
        <v>22653992.920806576</v>
      </c>
      <c r="D58" s="129">
        <f>'2. Forecast Normalisation'!$E$6</f>
        <v>0.729928196860123</v>
      </c>
      <c r="E58" s="164">
        <f t="shared" si="0"/>
        <v>16535788.204366336</v>
      </c>
      <c r="F58" s="132">
        <f>'3. Utilisation Factor'!X58</f>
        <v>1.1816918297542092</v>
      </c>
      <c r="G58" s="156">
        <f t="shared" si="1"/>
        <v>19540205.819645725</v>
      </c>
      <c r="H58" s="183"/>
      <c r="I58" s="102">
        <f>'5. Future Sold'!C58</f>
        <v>52700000</v>
      </c>
      <c r="J58" s="101">
        <f>'6. PARCA'!G58</f>
        <v>0</v>
      </c>
      <c r="K58" s="235">
        <f>G58</f>
        <v>19540205.819645725</v>
      </c>
      <c r="L58" s="169"/>
      <c r="M58" s="136"/>
      <c r="N58" s="158">
        <f t="shared" si="3"/>
        <v>19540205.819645725</v>
      </c>
      <c r="P58" s="224"/>
    </row>
    <row r="59" spans="1:16" s="27" customFormat="1" x14ac:dyDescent="0.25">
      <c r="A59" s="28">
        <v>57</v>
      </c>
      <c r="B59" s="226" t="s">
        <v>22</v>
      </c>
      <c r="C59" s="102">
        <f>'1. Exit Historic Flows'!I59</f>
        <v>13133912.844661368</v>
      </c>
      <c r="D59" s="129">
        <f>'2. Forecast Normalisation'!$E$6</f>
        <v>0.729928196860123</v>
      </c>
      <c r="E59" s="164">
        <f t="shared" si="0"/>
        <v>9586813.3204216808</v>
      </c>
      <c r="F59" s="132">
        <f>'3. Utilisation Factor'!X59</f>
        <v>1.008661223079462</v>
      </c>
      <c r="G59" s="156">
        <f t="shared" si="1"/>
        <v>9669846.8492110111</v>
      </c>
      <c r="H59" s="183"/>
      <c r="I59" s="102">
        <f>'5. Future Sold'!C59</f>
        <v>0</v>
      </c>
      <c r="J59" s="101">
        <f>'6. PARCA'!G59</f>
        <v>0</v>
      </c>
      <c r="K59" s="158">
        <f>MAX(G59:J59)</f>
        <v>9669846.8492110111</v>
      </c>
      <c r="L59" s="169"/>
      <c r="M59" s="136"/>
      <c r="N59" s="158">
        <f t="shared" si="3"/>
        <v>9669846.8492110111</v>
      </c>
      <c r="P59" s="224"/>
    </row>
    <row r="60" spans="1:16" s="27" customFormat="1" x14ac:dyDescent="0.25">
      <c r="A60" s="28">
        <v>58</v>
      </c>
      <c r="B60" s="226" t="s">
        <v>22</v>
      </c>
      <c r="C60" s="102">
        <f>'1. Exit Historic Flows'!I60</f>
        <v>44782662.226050958</v>
      </c>
      <c r="D60" s="129">
        <f>'2. Forecast Normalisation'!$E$6</f>
        <v>0.729928196860123</v>
      </c>
      <c r="E60" s="164">
        <f t="shared" si="0"/>
        <v>32688127.889257319</v>
      </c>
      <c r="F60" s="132">
        <f>'3. Utilisation Factor'!X60</f>
        <v>1.2194492484676092</v>
      </c>
      <c r="G60" s="156">
        <f t="shared" si="1"/>
        <v>39861512.98836793</v>
      </c>
      <c r="H60" s="183"/>
      <c r="I60" s="102">
        <f>'5. Future Sold'!C60</f>
        <v>82000000</v>
      </c>
      <c r="J60" s="101">
        <f>'6. PARCA'!G60</f>
        <v>0</v>
      </c>
      <c r="K60" s="240">
        <f>MAX(G60:J60)</f>
        <v>82000000</v>
      </c>
      <c r="L60" s="169"/>
      <c r="M60" s="136"/>
      <c r="N60" s="158">
        <f t="shared" si="3"/>
        <v>82000000</v>
      </c>
      <c r="P60" s="224"/>
    </row>
    <row r="61" spans="1:16" s="27" customFormat="1" x14ac:dyDescent="0.25">
      <c r="A61" s="28">
        <v>59</v>
      </c>
      <c r="B61" s="226" t="s">
        <v>22</v>
      </c>
      <c r="C61" s="102">
        <f>'1. Exit Historic Flows'!I61</f>
        <v>10645964.367123283</v>
      </c>
      <c r="D61" s="129">
        <f>'2. Forecast Normalisation'!$E$6</f>
        <v>0.729928196860123</v>
      </c>
      <c r="E61" s="164">
        <f t="shared" si="0"/>
        <v>7770789.5743314186</v>
      </c>
      <c r="F61" s="132">
        <f>'3. Utilisation Factor'!X61</f>
        <v>1.1530596399248232</v>
      </c>
      <c r="G61" s="156">
        <f t="shared" si="1"/>
        <v>8960183.8285101559</v>
      </c>
      <c r="H61" s="183"/>
      <c r="I61" s="102">
        <f>'5. Future Sold'!C61</f>
        <v>42637000</v>
      </c>
      <c r="J61" s="101">
        <f>'6. PARCA'!G61</f>
        <v>0</v>
      </c>
      <c r="K61" s="235">
        <f>G61</f>
        <v>8960183.8285101559</v>
      </c>
      <c r="L61" s="169"/>
      <c r="M61" s="136"/>
      <c r="N61" s="158">
        <f t="shared" si="3"/>
        <v>8960183.8285101559</v>
      </c>
      <c r="O61" s="174"/>
      <c r="P61" s="224"/>
    </row>
    <row r="62" spans="1:16" s="27" customFormat="1" x14ac:dyDescent="0.25">
      <c r="A62" s="28">
        <v>60</v>
      </c>
      <c r="B62" s="226" t="s">
        <v>23</v>
      </c>
      <c r="C62" s="102">
        <f>'1. Exit Historic Flows'!I62</f>
        <v>4110240.6044323286</v>
      </c>
      <c r="D62" s="129">
        <f>'2. Forecast Normalisation'!$E$7</f>
        <v>1.0217013024717714</v>
      </c>
      <c r="E62" s="164">
        <f t="shared" si="0"/>
        <v>4199438.1790208714</v>
      </c>
      <c r="F62" s="132">
        <f>'3. Utilisation Factor'!X62</f>
        <v>1.3094884347760447</v>
      </c>
      <c r="G62" s="156">
        <f t="shared" si="1"/>
        <v>5499115.7279848047</v>
      </c>
      <c r="H62" s="183"/>
      <c r="I62" s="102">
        <f>'5. Future Sold'!C62</f>
        <v>4103000</v>
      </c>
      <c r="J62" s="101">
        <f>'6. PARCA'!G62</f>
        <v>0</v>
      </c>
      <c r="K62" s="158">
        <f>MAX(G62:J62)</f>
        <v>5499115.7279848047</v>
      </c>
      <c r="L62" s="169"/>
      <c r="M62" s="136"/>
      <c r="N62" s="158">
        <f t="shared" si="3"/>
        <v>5499115.7279848047</v>
      </c>
      <c r="P62" s="224"/>
    </row>
    <row r="63" spans="1:16" s="27" customFormat="1" x14ac:dyDescent="0.25">
      <c r="A63" s="28">
        <v>61</v>
      </c>
      <c r="B63" s="226" t="s">
        <v>23</v>
      </c>
      <c r="C63" s="102">
        <f>'1. Exit Historic Flows'!I63</f>
        <v>3480267.1558690411</v>
      </c>
      <c r="D63" s="129">
        <f>'2. Forecast Normalisation'!$E$7</f>
        <v>1.0217013024717714</v>
      </c>
      <c r="E63" s="164">
        <f t="shared" si="0"/>
        <v>3555793.4861011268</v>
      </c>
      <c r="F63" s="132">
        <f>'3. Utilisation Factor'!X63</f>
        <v>1.3094884347760447</v>
      </c>
      <c r="G63" s="156">
        <f t="shared" si="1"/>
        <v>4656270.4465014199</v>
      </c>
      <c r="H63" s="183"/>
      <c r="I63" s="102">
        <f>'5. Future Sold'!C63</f>
        <v>11488400</v>
      </c>
      <c r="J63" s="101">
        <f>'6. PARCA'!G63</f>
        <v>0</v>
      </c>
      <c r="K63" s="235">
        <f>G63</f>
        <v>4656270.4465014199</v>
      </c>
      <c r="L63" s="169"/>
      <c r="M63" s="136"/>
      <c r="N63" s="158">
        <f t="shared" si="3"/>
        <v>4656270.4465014199</v>
      </c>
      <c r="P63" s="224"/>
    </row>
    <row r="64" spans="1:16" s="27" customFormat="1" x14ac:dyDescent="0.25">
      <c r="A64" s="28">
        <v>62</v>
      </c>
      <c r="B64" s="226" t="s">
        <v>23</v>
      </c>
      <c r="C64" s="102">
        <f>'1. Exit Historic Flows'!I64</f>
        <v>0</v>
      </c>
      <c r="D64" s="129">
        <f>'2. Forecast Normalisation'!$E$7</f>
        <v>1.0217013024717714</v>
      </c>
      <c r="E64" s="164">
        <f t="shared" si="0"/>
        <v>0</v>
      </c>
      <c r="F64" s="132">
        <f>'3. Utilisation Factor'!X64</f>
        <v>1.3094884347760447</v>
      </c>
      <c r="G64" s="156">
        <f t="shared" si="1"/>
        <v>0</v>
      </c>
      <c r="H64" s="183"/>
      <c r="I64" s="102">
        <f>'5. Future Sold'!C64</f>
        <v>0</v>
      </c>
      <c r="J64" s="101">
        <f>'6. PARCA'!G64</f>
        <v>0</v>
      </c>
      <c r="K64" s="158">
        <f>MAX(G64:J64)</f>
        <v>0</v>
      </c>
      <c r="L64" s="169"/>
      <c r="M64" s="136"/>
      <c r="N64" s="158">
        <f t="shared" si="3"/>
        <v>0</v>
      </c>
      <c r="P64" s="224"/>
    </row>
    <row r="65" spans="1:16" s="27" customFormat="1" x14ac:dyDescent="0.25">
      <c r="A65" s="28">
        <v>63</v>
      </c>
      <c r="B65" s="226" t="s">
        <v>22</v>
      </c>
      <c r="C65" s="102">
        <f>'1. Exit Historic Flows'!I65</f>
        <v>47836238.138269022</v>
      </c>
      <c r="D65" s="129">
        <f>'2. Forecast Normalisation'!$E$6</f>
        <v>0.729928196860123</v>
      </c>
      <c r="E65" s="164">
        <f t="shared" si="0"/>
        <v>34917019.048838153</v>
      </c>
      <c r="F65" s="132">
        <f>'3. Utilisation Factor'!X65</f>
        <v>1.0319678108770585</v>
      </c>
      <c r="G65" s="156">
        <f t="shared" si="1"/>
        <v>36033239.710182056</v>
      </c>
      <c r="H65" s="183"/>
      <c r="I65" s="102">
        <f>'5. Future Sold'!C65</f>
        <v>18316938</v>
      </c>
      <c r="J65" s="101">
        <f>'6. PARCA'!G65</f>
        <v>0</v>
      </c>
      <c r="K65" s="158">
        <f>MAX(G65:J65)</f>
        <v>36033239.710182056</v>
      </c>
      <c r="L65" s="169"/>
      <c r="M65" s="136"/>
      <c r="N65" s="158">
        <f t="shared" si="3"/>
        <v>36033239.710182056</v>
      </c>
      <c r="P65" s="224"/>
    </row>
    <row r="66" spans="1:16" s="27" customFormat="1" x14ac:dyDescent="0.25">
      <c r="A66" s="28">
        <v>64</v>
      </c>
      <c r="B66" s="226" t="s">
        <v>22</v>
      </c>
      <c r="C66" s="102">
        <f>'1. Exit Historic Flows'!I66</f>
        <v>0</v>
      </c>
      <c r="D66" s="129">
        <f>'2. Forecast Normalisation'!$E$6</f>
        <v>0.729928196860123</v>
      </c>
      <c r="E66" s="164">
        <f t="shared" si="0"/>
        <v>0</v>
      </c>
      <c r="F66" s="132">
        <f>'3. Utilisation Factor'!X66</f>
        <v>1.1530596399248232</v>
      </c>
      <c r="G66" s="156">
        <f t="shared" si="1"/>
        <v>0</v>
      </c>
      <c r="H66" s="183"/>
      <c r="I66" s="102">
        <f>'5. Future Sold'!C66</f>
        <v>0</v>
      </c>
      <c r="J66" s="101">
        <f>'6. PARCA'!G66</f>
        <v>0</v>
      </c>
      <c r="K66" s="158">
        <f>MAX(G66:J66)</f>
        <v>0</v>
      </c>
      <c r="L66" s="169"/>
      <c r="M66" s="136"/>
      <c r="N66" s="158">
        <f t="shared" si="3"/>
        <v>0</v>
      </c>
      <c r="P66" s="224"/>
    </row>
    <row r="67" spans="1:16" s="27" customFormat="1" x14ac:dyDescent="0.25">
      <c r="A67" s="28">
        <v>65</v>
      </c>
      <c r="B67" s="226" t="s">
        <v>22</v>
      </c>
      <c r="C67" s="102">
        <f>'1. Exit Historic Flows'!I67</f>
        <v>6911600.9239983549</v>
      </c>
      <c r="D67" s="129">
        <f>'2. Forecast Normalisation'!$E$6</f>
        <v>0.729928196860123</v>
      </c>
      <c r="E67" s="164">
        <f t="shared" si="0"/>
        <v>5044972.399870879</v>
      </c>
      <c r="F67" s="132">
        <f>'3. Utilisation Factor'!X67</f>
        <v>1.1530596399248232</v>
      </c>
      <c r="G67" s="156">
        <f t="shared" si="1"/>
        <v>5817154.0588257872</v>
      </c>
      <c r="H67" s="183"/>
      <c r="I67" s="102">
        <f>'5. Future Sold'!C67</f>
        <v>26750000</v>
      </c>
      <c r="J67" s="101">
        <f>'6. PARCA'!G67</f>
        <v>0</v>
      </c>
      <c r="K67" s="235">
        <f>G67</f>
        <v>5817154.0588257872</v>
      </c>
      <c r="L67" s="169"/>
      <c r="M67" s="136"/>
      <c r="N67" s="158">
        <f t="shared" si="3"/>
        <v>5817154.0588257872</v>
      </c>
      <c r="P67" s="224"/>
    </row>
    <row r="68" spans="1:16" s="27" customFormat="1" x14ac:dyDescent="0.25">
      <c r="A68" s="28">
        <v>66</v>
      </c>
      <c r="B68" s="226" t="s">
        <v>22</v>
      </c>
      <c r="C68" s="102">
        <f>'1. Exit Historic Flows'!I68</f>
        <v>0</v>
      </c>
      <c r="D68" s="129">
        <f>'2. Forecast Normalisation'!$E$6</f>
        <v>0.729928196860123</v>
      </c>
      <c r="E68" s="164">
        <f t="shared" ref="E68:E131" si="5">C68*D68</f>
        <v>0</v>
      </c>
      <c r="F68" s="132">
        <f>'3. Utilisation Factor'!X68</f>
        <v>1.1530596399248232</v>
      </c>
      <c r="G68" s="156">
        <f t="shared" ref="G68:G131" si="6">E68*F68</f>
        <v>0</v>
      </c>
      <c r="H68" s="183"/>
      <c r="I68" s="102">
        <f>'5. Future Sold'!C68</f>
        <v>0</v>
      </c>
      <c r="J68" s="101">
        <f>'6. PARCA'!G68</f>
        <v>0</v>
      </c>
      <c r="K68" s="158">
        <f t="shared" ref="K68:K85" si="7">MAX(G68:J68)</f>
        <v>0</v>
      </c>
      <c r="L68" s="169"/>
      <c r="M68" s="136"/>
      <c r="N68" s="158">
        <f t="shared" ref="N68:N131" si="8">K68+L68</f>
        <v>0</v>
      </c>
      <c r="P68" s="224"/>
    </row>
    <row r="69" spans="1:16" s="27" customFormat="1" x14ac:dyDescent="0.25">
      <c r="A69" s="28">
        <v>67</v>
      </c>
      <c r="B69" s="226" t="s">
        <v>23</v>
      </c>
      <c r="C69" s="102">
        <f>'1. Exit Historic Flows'!I69</f>
        <v>0</v>
      </c>
      <c r="D69" s="129">
        <f>'2. Forecast Normalisation'!$E$7</f>
        <v>1.0217013024717714</v>
      </c>
      <c r="E69" s="164">
        <f t="shared" si="5"/>
        <v>0</v>
      </c>
      <c r="F69" s="132">
        <f>'3. Utilisation Factor'!X69</f>
        <v>1.3094884347760447</v>
      </c>
      <c r="G69" s="156">
        <f t="shared" si="6"/>
        <v>0</v>
      </c>
      <c r="H69" s="183"/>
      <c r="I69" s="102">
        <f>'5. Future Sold'!C69</f>
        <v>8300000</v>
      </c>
      <c r="J69" s="101">
        <f>'6. PARCA'!G69</f>
        <v>0</v>
      </c>
      <c r="K69" s="235">
        <f>G69</f>
        <v>0</v>
      </c>
      <c r="L69" s="169"/>
      <c r="M69" s="136"/>
      <c r="N69" s="158">
        <f t="shared" si="8"/>
        <v>0</v>
      </c>
      <c r="P69" s="224"/>
    </row>
    <row r="70" spans="1:16" s="27" customFormat="1" x14ac:dyDescent="0.25">
      <c r="A70" s="28">
        <v>68</v>
      </c>
      <c r="B70" s="226" t="s">
        <v>22</v>
      </c>
      <c r="C70" s="102">
        <f>'1. Exit Historic Flows'!I70</f>
        <v>34031626.663766019</v>
      </c>
      <c r="D70" s="129">
        <f>'2. Forecast Normalisation'!$E$6</f>
        <v>0.729928196860123</v>
      </c>
      <c r="E70" s="164">
        <f t="shared" si="5"/>
        <v>24840643.886899613</v>
      </c>
      <c r="F70" s="132">
        <f>'3. Utilisation Factor'!X70</f>
        <v>1.1501407719489718</v>
      </c>
      <c r="G70" s="156">
        <f t="shared" si="6"/>
        <v>28570237.335788228</v>
      </c>
      <c r="H70" s="183"/>
      <c r="I70" s="102">
        <f>'5. Future Sold'!C70</f>
        <v>0</v>
      </c>
      <c r="J70" s="101">
        <f>'6. PARCA'!G70</f>
        <v>0</v>
      </c>
      <c r="K70" s="158">
        <f t="shared" si="7"/>
        <v>28570237.335788228</v>
      </c>
      <c r="L70" s="169"/>
      <c r="M70" s="136"/>
      <c r="N70" s="158">
        <f t="shared" si="8"/>
        <v>28570237.335788228</v>
      </c>
      <c r="P70" s="224"/>
    </row>
    <row r="71" spans="1:16" s="27" customFormat="1" x14ac:dyDescent="0.25">
      <c r="A71" s="28">
        <v>69</v>
      </c>
      <c r="B71" s="226" t="s">
        <v>22</v>
      </c>
      <c r="C71" s="102">
        <f>'1. Exit Historic Flows'!I71</f>
        <v>454600.94794520538</v>
      </c>
      <c r="D71" s="129">
        <f>'2. Forecast Normalisation'!$E$6</f>
        <v>0.729928196860123</v>
      </c>
      <c r="E71" s="164">
        <f t="shared" si="5"/>
        <v>331826.0502245464</v>
      </c>
      <c r="F71" s="132">
        <f>'3. Utilisation Factor'!X71</f>
        <v>1.3195173972757108</v>
      </c>
      <c r="G71" s="156">
        <f t="shared" si="6"/>
        <v>437850.24614057277</v>
      </c>
      <c r="H71" s="183"/>
      <c r="I71" s="102">
        <f>'5. Future Sold'!C71</f>
        <v>0</v>
      </c>
      <c r="J71" s="101">
        <f>'6. PARCA'!G71</f>
        <v>0</v>
      </c>
      <c r="K71" s="158">
        <f t="shared" si="7"/>
        <v>437850.24614057277</v>
      </c>
      <c r="L71" s="169"/>
      <c r="M71" s="136"/>
      <c r="N71" s="158">
        <f t="shared" si="8"/>
        <v>437850.24614057277</v>
      </c>
      <c r="P71" s="224"/>
    </row>
    <row r="72" spans="1:16" s="27" customFormat="1" x14ac:dyDescent="0.25">
      <c r="A72" s="28">
        <v>70</v>
      </c>
      <c r="B72" s="226" t="s">
        <v>22</v>
      </c>
      <c r="C72" s="102">
        <f>'1. Exit Historic Flows'!I72</f>
        <v>15767224.243687671</v>
      </c>
      <c r="D72" s="129">
        <f>'2. Forecast Normalisation'!$E$6</f>
        <v>0.729928196860123</v>
      </c>
      <c r="E72" s="164">
        <f t="shared" si="5"/>
        <v>11508941.561684158</v>
      </c>
      <c r="F72" s="132">
        <f>'3. Utilisation Factor'!X72</f>
        <v>1.0138742055179304</v>
      </c>
      <c r="G72" s="156">
        <f t="shared" si="6"/>
        <v>11668618.982204815</v>
      </c>
      <c r="H72" s="183"/>
      <c r="I72" s="102">
        <f>'5. Future Sold'!C72</f>
        <v>0</v>
      </c>
      <c r="J72" s="101">
        <f>'6. PARCA'!G72</f>
        <v>0</v>
      </c>
      <c r="K72" s="158">
        <f t="shared" si="7"/>
        <v>11668618.982204815</v>
      </c>
      <c r="L72" s="169"/>
      <c r="M72" s="136"/>
      <c r="N72" s="158">
        <f t="shared" si="8"/>
        <v>11668618.982204815</v>
      </c>
      <c r="P72" s="224"/>
    </row>
    <row r="73" spans="1:16" s="27" customFormat="1" x14ac:dyDescent="0.25">
      <c r="A73" s="28">
        <v>71</v>
      </c>
      <c r="B73" s="226" t="s">
        <v>22</v>
      </c>
      <c r="C73" s="102">
        <f>'1. Exit Historic Flows'!I73</f>
        <v>0</v>
      </c>
      <c r="D73" s="129">
        <f>'2. Forecast Normalisation'!$E$6</f>
        <v>0.729928196860123</v>
      </c>
      <c r="E73" s="164">
        <f t="shared" si="5"/>
        <v>0</v>
      </c>
      <c r="F73" s="132">
        <f>'3. Utilisation Factor'!X73</f>
        <v>1.1530596399248232</v>
      </c>
      <c r="G73" s="156">
        <f t="shared" si="6"/>
        <v>0</v>
      </c>
      <c r="H73" s="183"/>
      <c r="I73" s="102">
        <f>'5. Future Sold'!C73</f>
        <v>0</v>
      </c>
      <c r="J73" s="101">
        <f>'6. PARCA'!G73</f>
        <v>0</v>
      </c>
      <c r="K73" s="158">
        <f t="shared" si="7"/>
        <v>0</v>
      </c>
      <c r="L73" s="169"/>
      <c r="M73" s="136"/>
      <c r="N73" s="158">
        <f t="shared" si="8"/>
        <v>0</v>
      </c>
      <c r="P73" s="224"/>
    </row>
    <row r="74" spans="1:16" s="27" customFormat="1" x14ac:dyDescent="0.25">
      <c r="A74" s="28">
        <v>72</v>
      </c>
      <c r="B74" s="226" t="s">
        <v>22</v>
      </c>
      <c r="C74" s="102">
        <f>'1. Exit Historic Flows'!I74</f>
        <v>21935956.282161638</v>
      </c>
      <c r="D74" s="129">
        <f>'2. Forecast Normalisation'!$E$6</f>
        <v>0.729928196860123</v>
      </c>
      <c r="E74" s="164">
        <f t="shared" si="5"/>
        <v>16011673.015440732</v>
      </c>
      <c r="F74" s="132">
        <f>'3. Utilisation Factor'!X74</f>
        <v>1.0149484980010075</v>
      </c>
      <c r="G74" s="156">
        <f t="shared" si="6"/>
        <v>16251023.477504835</v>
      </c>
      <c r="H74" s="183"/>
      <c r="I74" s="102">
        <f>'5. Future Sold'!C74</f>
        <v>0</v>
      </c>
      <c r="J74" s="101">
        <f>'6. PARCA'!G74</f>
        <v>0</v>
      </c>
      <c r="K74" s="158">
        <f t="shared" si="7"/>
        <v>16251023.477504835</v>
      </c>
      <c r="L74" s="169"/>
      <c r="M74" s="136"/>
      <c r="N74" s="158">
        <f t="shared" si="8"/>
        <v>16251023.477504835</v>
      </c>
      <c r="P74" s="224"/>
    </row>
    <row r="75" spans="1:16" s="27" customFormat="1" x14ac:dyDescent="0.25">
      <c r="A75" s="28">
        <v>73</v>
      </c>
      <c r="B75" s="226" t="s">
        <v>22</v>
      </c>
      <c r="C75" s="102">
        <f>'1. Exit Historic Flows'!I75</f>
        <v>0</v>
      </c>
      <c r="D75" s="129">
        <f>'2. Forecast Normalisation'!$E$6</f>
        <v>0.729928196860123</v>
      </c>
      <c r="E75" s="164">
        <f t="shared" si="5"/>
        <v>0</v>
      </c>
      <c r="F75" s="132">
        <f>'3. Utilisation Factor'!X75</f>
        <v>1.1530596399248232</v>
      </c>
      <c r="G75" s="156">
        <f t="shared" si="6"/>
        <v>0</v>
      </c>
      <c r="H75" s="183"/>
      <c r="I75" s="102">
        <f>'5. Future Sold'!C75</f>
        <v>0</v>
      </c>
      <c r="J75" s="101">
        <f>'6. PARCA'!G75</f>
        <v>0</v>
      </c>
      <c r="K75" s="158">
        <f t="shared" si="7"/>
        <v>0</v>
      </c>
      <c r="L75" s="169"/>
      <c r="M75" s="136"/>
      <c r="N75" s="158">
        <f t="shared" si="8"/>
        <v>0</v>
      </c>
      <c r="P75" s="224"/>
    </row>
    <row r="76" spans="1:16" s="27" customFormat="1" x14ac:dyDescent="0.25">
      <c r="A76" s="28">
        <v>74</v>
      </c>
      <c r="B76" s="226" t="s">
        <v>23</v>
      </c>
      <c r="C76" s="102">
        <f>'1. Exit Historic Flows'!I76</f>
        <v>75.141552511415526</v>
      </c>
      <c r="D76" s="129">
        <f>'2. Forecast Normalisation'!$E$7</f>
        <v>1.0217013024717714</v>
      </c>
      <c r="E76" s="164">
        <f t="shared" si="5"/>
        <v>76.772222070664242</v>
      </c>
      <c r="F76" s="132">
        <f>'3. Utilisation Factor'!X76</f>
        <v>1.3094884347760447</v>
      </c>
      <c r="G76" s="156">
        <f t="shared" si="6"/>
        <v>100.53233691359303</v>
      </c>
      <c r="H76" s="183"/>
      <c r="I76" s="102">
        <f>'5. Future Sold'!C76</f>
        <v>92000</v>
      </c>
      <c r="J76" s="101">
        <f>'6. PARCA'!G76</f>
        <v>0</v>
      </c>
      <c r="K76" s="235">
        <f>G76</f>
        <v>100.53233691359303</v>
      </c>
      <c r="L76" s="169"/>
      <c r="M76" s="136"/>
      <c r="N76" s="158">
        <f t="shared" si="8"/>
        <v>100.53233691359303</v>
      </c>
      <c r="P76" s="224"/>
    </row>
    <row r="77" spans="1:16" s="27" customFormat="1" x14ac:dyDescent="0.25">
      <c r="A77" s="28">
        <v>75</v>
      </c>
      <c r="B77" s="226" t="s">
        <v>23</v>
      </c>
      <c r="C77" s="102">
        <f>'1. Exit Historic Flows'!I77</f>
        <v>0</v>
      </c>
      <c r="D77" s="129">
        <f>'2. Forecast Normalisation'!$E$7</f>
        <v>1.0217013024717714</v>
      </c>
      <c r="E77" s="164">
        <f t="shared" si="5"/>
        <v>0</v>
      </c>
      <c r="F77" s="132">
        <f>'3. Utilisation Factor'!X77</f>
        <v>1.3094884347760447</v>
      </c>
      <c r="G77" s="156">
        <f t="shared" si="6"/>
        <v>0</v>
      </c>
      <c r="H77" s="183"/>
      <c r="I77" s="102">
        <f>'5. Future Sold'!C77</f>
        <v>0</v>
      </c>
      <c r="J77" s="101">
        <f>'6. PARCA'!G77</f>
        <v>0</v>
      </c>
      <c r="K77" s="158">
        <f t="shared" si="7"/>
        <v>0</v>
      </c>
      <c r="L77" s="169"/>
      <c r="M77" s="136"/>
      <c r="N77" s="158">
        <f t="shared" si="8"/>
        <v>0</v>
      </c>
      <c r="P77" s="224"/>
    </row>
    <row r="78" spans="1:16" s="27" customFormat="1" x14ac:dyDescent="0.25">
      <c r="A78" s="28">
        <v>76</v>
      </c>
      <c r="B78" s="226" t="s">
        <v>23</v>
      </c>
      <c r="C78" s="102">
        <f>'1. Exit Historic Flows'!I78</f>
        <v>103380.45854520539</v>
      </c>
      <c r="D78" s="129">
        <f>'2. Forecast Normalisation'!$E$7</f>
        <v>1.0217013024717714</v>
      </c>
      <c r="E78" s="164">
        <f t="shared" si="5"/>
        <v>105623.94914576531</v>
      </c>
      <c r="F78" s="132">
        <f>'3. Utilisation Factor'!X78</f>
        <v>1.3094884347760447</v>
      </c>
      <c r="G78" s="156">
        <f t="shared" si="6"/>
        <v>138313.33984175275</v>
      </c>
      <c r="H78" s="183"/>
      <c r="I78" s="102">
        <f>'5. Future Sold'!C78</f>
        <v>1173840</v>
      </c>
      <c r="J78" s="101">
        <f>'6. PARCA'!G78</f>
        <v>0</v>
      </c>
      <c r="K78" s="235">
        <f>G78</f>
        <v>138313.33984175275</v>
      </c>
      <c r="L78" s="169"/>
      <c r="M78" s="136"/>
      <c r="N78" s="158">
        <f t="shared" si="8"/>
        <v>138313.33984175275</v>
      </c>
      <c r="P78" s="224"/>
    </row>
    <row r="79" spans="1:16" s="27" customFormat="1" x14ac:dyDescent="0.25">
      <c r="A79" s="28">
        <v>77</v>
      </c>
      <c r="B79" s="226" t="s">
        <v>23</v>
      </c>
      <c r="C79" s="102">
        <f>'1. Exit Historic Flows'!I79</f>
        <v>1539544.9315068489</v>
      </c>
      <c r="D79" s="129">
        <f>'2. Forecast Normalisation'!$E$7</f>
        <v>1.0217013024717714</v>
      </c>
      <c r="E79" s="164">
        <f t="shared" si="5"/>
        <v>1572955.0617343616</v>
      </c>
      <c r="F79" s="132">
        <f>'3. Utilisation Factor'!X79</f>
        <v>1.5139053126076003</v>
      </c>
      <c r="G79" s="156">
        <f t="shared" si="6"/>
        <v>2381305.0244526658</v>
      </c>
      <c r="H79" s="183"/>
      <c r="I79" s="102">
        <f>'5. Future Sold'!C79</f>
        <v>4200000</v>
      </c>
      <c r="J79" s="101">
        <f>'6. PARCA'!G79</f>
        <v>0</v>
      </c>
      <c r="K79" s="235">
        <f>G79</f>
        <v>2381305.0244526658</v>
      </c>
      <c r="L79" s="169"/>
      <c r="M79" s="136"/>
      <c r="N79" s="158">
        <f t="shared" si="8"/>
        <v>2381305.0244526658</v>
      </c>
      <c r="P79" s="224"/>
    </row>
    <row r="80" spans="1:16" s="27" customFormat="1" x14ac:dyDescent="0.25">
      <c r="A80" s="28">
        <v>78</v>
      </c>
      <c r="B80" s="226" t="s">
        <v>23</v>
      </c>
      <c r="C80" s="102">
        <f>'1. Exit Historic Flows'!I80</f>
        <v>1889916.3287671234</v>
      </c>
      <c r="D80" s="129">
        <f>'2. Forecast Normalisation'!$E$7</f>
        <v>1.0217013024717714</v>
      </c>
      <c r="E80" s="164">
        <f t="shared" si="5"/>
        <v>1930929.9746640385</v>
      </c>
      <c r="F80" s="132">
        <f>'3. Utilisation Factor'!X80</f>
        <v>1.0170608672981623</v>
      </c>
      <c r="G80" s="156">
        <f t="shared" si="6"/>
        <v>1963873.3147238255</v>
      </c>
      <c r="H80" s="183"/>
      <c r="I80" s="102">
        <f>'5. Future Sold'!C80</f>
        <v>0</v>
      </c>
      <c r="J80" s="101">
        <f>'6. PARCA'!G80</f>
        <v>0</v>
      </c>
      <c r="K80" s="158">
        <f t="shared" si="7"/>
        <v>1963873.3147238255</v>
      </c>
      <c r="L80" s="169"/>
      <c r="M80" s="136"/>
      <c r="N80" s="158">
        <f t="shared" si="8"/>
        <v>1963873.3147238255</v>
      </c>
      <c r="P80" s="224"/>
    </row>
    <row r="81" spans="1:16" s="27" customFormat="1" x14ac:dyDescent="0.25">
      <c r="A81" s="28">
        <v>79</v>
      </c>
      <c r="B81" s="226" t="s">
        <v>22</v>
      </c>
      <c r="C81" s="102">
        <f>'1. Exit Historic Flows'!I81</f>
        <v>0</v>
      </c>
      <c r="D81" s="129">
        <f>'2. Forecast Normalisation'!$E$6</f>
        <v>0.729928196860123</v>
      </c>
      <c r="E81" s="164">
        <f t="shared" si="5"/>
        <v>0</v>
      </c>
      <c r="F81" s="132">
        <f>'3. Utilisation Factor'!X81</f>
        <v>1.1530596399248232</v>
      </c>
      <c r="G81" s="156">
        <f t="shared" si="6"/>
        <v>0</v>
      </c>
      <c r="H81" s="183"/>
      <c r="I81" s="102">
        <f>'5. Future Sold'!C81</f>
        <v>0</v>
      </c>
      <c r="J81" s="101">
        <f>'6. PARCA'!G81</f>
        <v>0</v>
      </c>
      <c r="K81" s="158">
        <f t="shared" si="7"/>
        <v>0</v>
      </c>
      <c r="L81" s="169"/>
      <c r="M81" s="136"/>
      <c r="N81" s="158">
        <f t="shared" si="8"/>
        <v>0</v>
      </c>
      <c r="P81" s="224"/>
    </row>
    <row r="82" spans="1:16" s="27" customFormat="1" x14ac:dyDescent="0.25">
      <c r="A82" s="28">
        <v>80</v>
      </c>
      <c r="B82" s="226" t="s">
        <v>22</v>
      </c>
      <c r="C82" s="102">
        <f>'1. Exit Historic Flows'!I82</f>
        <v>0</v>
      </c>
      <c r="D82" s="129">
        <f>'2. Forecast Normalisation'!$E$6</f>
        <v>0.729928196860123</v>
      </c>
      <c r="E82" s="164">
        <f t="shared" si="5"/>
        <v>0</v>
      </c>
      <c r="F82" s="132">
        <f>'3. Utilisation Factor'!X82</f>
        <v>1.1530596399248232</v>
      </c>
      <c r="G82" s="156">
        <f t="shared" si="6"/>
        <v>0</v>
      </c>
      <c r="H82" s="183"/>
      <c r="I82" s="102">
        <f>'5. Future Sold'!C82</f>
        <v>1458334</v>
      </c>
      <c r="J82" s="101">
        <f>'6. PARCA'!G82</f>
        <v>0</v>
      </c>
      <c r="K82" s="240">
        <f t="shared" si="7"/>
        <v>1458334</v>
      </c>
      <c r="L82" s="169"/>
      <c r="M82" s="136"/>
      <c r="N82" s="158">
        <f t="shared" si="8"/>
        <v>1458334</v>
      </c>
      <c r="P82" s="224"/>
    </row>
    <row r="83" spans="1:16" s="27" customFormat="1" x14ac:dyDescent="0.25">
      <c r="A83" s="28">
        <v>81</v>
      </c>
      <c r="B83" s="226" t="s">
        <v>22</v>
      </c>
      <c r="C83" s="102">
        <f>'1. Exit Historic Flows'!I83</f>
        <v>0</v>
      </c>
      <c r="D83" s="129">
        <f>'2. Forecast Normalisation'!$E$6</f>
        <v>0.729928196860123</v>
      </c>
      <c r="E83" s="164">
        <f t="shared" si="5"/>
        <v>0</v>
      </c>
      <c r="F83" s="132">
        <f>'3. Utilisation Factor'!X83</f>
        <v>1.1530596399248232</v>
      </c>
      <c r="G83" s="156">
        <f t="shared" si="6"/>
        <v>0</v>
      </c>
      <c r="H83" s="183"/>
      <c r="I83" s="102">
        <f>'5. Future Sold'!C83</f>
        <v>0</v>
      </c>
      <c r="J83" s="101">
        <f>'6. PARCA'!G83</f>
        <v>0</v>
      </c>
      <c r="K83" s="158">
        <f t="shared" si="7"/>
        <v>0</v>
      </c>
      <c r="L83" s="169"/>
      <c r="M83" s="136"/>
      <c r="N83" s="158">
        <f t="shared" si="8"/>
        <v>0</v>
      </c>
      <c r="P83" s="224"/>
    </row>
    <row r="84" spans="1:16" s="27" customFormat="1" x14ac:dyDescent="0.25">
      <c r="A84" s="28">
        <v>82</v>
      </c>
      <c r="B84" s="226" t="s">
        <v>22</v>
      </c>
      <c r="C84" s="102">
        <f>'1. Exit Historic Flows'!I84</f>
        <v>0</v>
      </c>
      <c r="D84" s="129">
        <f>'2. Forecast Normalisation'!$E$6</f>
        <v>0.729928196860123</v>
      </c>
      <c r="E84" s="164">
        <f t="shared" si="5"/>
        <v>0</v>
      </c>
      <c r="F84" s="132">
        <f>'3. Utilisation Factor'!X84</f>
        <v>1.1530596399248232</v>
      </c>
      <c r="G84" s="156">
        <f t="shared" si="6"/>
        <v>0</v>
      </c>
      <c r="H84" s="183"/>
      <c r="I84" s="102">
        <f>'5. Future Sold'!C84</f>
        <v>0</v>
      </c>
      <c r="J84" s="101">
        <f>'6. PARCA'!G84</f>
        <v>36397900.728767127</v>
      </c>
      <c r="K84" s="158">
        <f t="shared" si="7"/>
        <v>36397900.728767127</v>
      </c>
      <c r="L84" s="169"/>
      <c r="M84" s="136"/>
      <c r="N84" s="158">
        <f t="shared" si="8"/>
        <v>36397900.728767127</v>
      </c>
      <c r="P84" s="224"/>
    </row>
    <row r="85" spans="1:16" s="27" customFormat="1" x14ac:dyDescent="0.25">
      <c r="A85" s="28">
        <v>83</v>
      </c>
      <c r="B85" s="226" t="s">
        <v>22</v>
      </c>
      <c r="C85" s="102">
        <f>'1. Exit Historic Flows'!I85</f>
        <v>8169140.9433052093</v>
      </c>
      <c r="D85" s="129">
        <f>'2. Forecast Normalisation'!$E$6</f>
        <v>0.729928196860123</v>
      </c>
      <c r="E85" s="164">
        <f t="shared" si="5"/>
        <v>5962886.3186429758</v>
      </c>
      <c r="F85" s="132">
        <f>'3. Utilisation Factor'!X85</f>
        <v>1.9679770825905361</v>
      </c>
      <c r="G85" s="156">
        <f t="shared" si="6"/>
        <v>11734823.621182024</v>
      </c>
      <c r="H85" s="183"/>
      <c r="I85" s="102">
        <f>'5. Future Sold'!C85</f>
        <v>0</v>
      </c>
      <c r="J85" s="101">
        <f>'6. PARCA'!G85</f>
        <v>0</v>
      </c>
      <c r="K85" s="158">
        <f t="shared" si="7"/>
        <v>11734823.621182024</v>
      </c>
      <c r="L85" s="169"/>
      <c r="M85" s="136"/>
      <c r="N85" s="158">
        <f t="shared" si="8"/>
        <v>11734823.621182024</v>
      </c>
      <c r="P85" s="224"/>
    </row>
    <row r="86" spans="1:16" s="27" customFormat="1" x14ac:dyDescent="0.25">
      <c r="A86" s="28">
        <v>84</v>
      </c>
      <c r="B86" s="226" t="s">
        <v>7</v>
      </c>
      <c r="C86" s="102">
        <f>'1. Exit Historic Flows'!I86</f>
        <v>936609.31506849302</v>
      </c>
      <c r="D86" s="129">
        <f>'2. Forecast Normalisation'!$E$8</f>
        <v>1.0259790316206894</v>
      </c>
      <c r="E86" s="164">
        <f t="shared" si="5"/>
        <v>960941.5180808896</v>
      </c>
      <c r="F86" s="180">
        <f>'3. Utilisation Factor'!X86</f>
        <v>1.901574727652096</v>
      </c>
      <c r="G86" s="181">
        <f t="shared" si="6"/>
        <v>1827302.1055342592</v>
      </c>
      <c r="H86" s="102">
        <f>'4. GDN Y'!G86</f>
        <v>2717278.2714876109</v>
      </c>
      <c r="I86" s="102">
        <f>'5. Future Sold'!C86</f>
        <v>2731960</v>
      </c>
      <c r="J86" s="101">
        <f>'6. PARCA'!G86</f>
        <v>0</v>
      </c>
      <c r="K86" s="158">
        <f>H86</f>
        <v>2717278.2714876109</v>
      </c>
      <c r="L86" s="170"/>
      <c r="M86" s="136"/>
      <c r="N86" s="158">
        <f t="shared" si="8"/>
        <v>2717278.2714876109</v>
      </c>
      <c r="P86" s="224"/>
    </row>
    <row r="87" spans="1:16" s="27" customFormat="1" x14ac:dyDescent="0.25">
      <c r="A87" s="28">
        <v>85</v>
      </c>
      <c r="B87" s="226" t="s">
        <v>7</v>
      </c>
      <c r="C87" s="102">
        <f>'1. Exit Historic Flows'!I87</f>
        <v>890238.49863013718</v>
      </c>
      <c r="D87" s="129">
        <f>'2. Forecast Normalisation'!$E$8</f>
        <v>1.0259790316206894</v>
      </c>
      <c r="E87" s="164">
        <f t="shared" si="5"/>
        <v>913366.03273600456</v>
      </c>
      <c r="F87" s="180">
        <f>'3. Utilisation Factor'!X87</f>
        <v>1.5698287316734221</v>
      </c>
      <c r="G87" s="181">
        <f t="shared" si="6"/>
        <v>1433828.2407235473</v>
      </c>
      <c r="H87" s="102">
        <f>'4. GDN Y'!G87</f>
        <v>1985066.5731193414</v>
      </c>
      <c r="I87" s="102">
        <f>'5. Future Sold'!C87</f>
        <v>2077837</v>
      </c>
      <c r="J87" s="101">
        <f>'6. PARCA'!G87</f>
        <v>0</v>
      </c>
      <c r="K87" s="158">
        <f t="shared" ref="K87:K150" si="9">H87</f>
        <v>1985066.5731193414</v>
      </c>
      <c r="L87" s="170"/>
      <c r="M87" s="136"/>
      <c r="N87" s="158">
        <f t="shared" si="8"/>
        <v>1985066.5731193414</v>
      </c>
      <c r="P87" s="224"/>
    </row>
    <row r="88" spans="1:16" s="27" customFormat="1" x14ac:dyDescent="0.25">
      <c r="A88" s="28">
        <v>86</v>
      </c>
      <c r="B88" s="226" t="s">
        <v>7</v>
      </c>
      <c r="C88" s="102">
        <f>'1. Exit Historic Flows'!I88</f>
        <v>0</v>
      </c>
      <c r="D88" s="129">
        <f>'2. Forecast Normalisation'!$E$8</f>
        <v>1.0259790316206894</v>
      </c>
      <c r="E88" s="164">
        <f t="shared" si="5"/>
        <v>0</v>
      </c>
      <c r="F88" s="180">
        <f>'3. Utilisation Factor'!X88</f>
        <v>2.0115501766260029</v>
      </c>
      <c r="G88" s="181">
        <f t="shared" si="6"/>
        <v>0</v>
      </c>
      <c r="H88" s="102">
        <f>'4. GDN Y'!G88</f>
        <v>0</v>
      </c>
      <c r="I88" s="102">
        <f>'5. Future Sold'!C88</f>
        <v>0</v>
      </c>
      <c r="J88" s="101">
        <f>'6. PARCA'!G88</f>
        <v>0</v>
      </c>
      <c r="K88" s="158">
        <f t="shared" si="9"/>
        <v>0</v>
      </c>
      <c r="L88" s="170"/>
      <c r="M88" s="136"/>
      <c r="N88" s="158">
        <f t="shared" si="8"/>
        <v>0</v>
      </c>
      <c r="P88" s="224"/>
    </row>
    <row r="89" spans="1:16" s="27" customFormat="1" x14ac:dyDescent="0.25">
      <c r="A89" s="28">
        <v>87</v>
      </c>
      <c r="B89" s="226" t="s">
        <v>7</v>
      </c>
      <c r="C89" s="102">
        <f>'1. Exit Historic Flows'!I89</f>
        <v>8911247.1287671253</v>
      </c>
      <c r="D89" s="129">
        <f>'2. Forecast Normalisation'!$E$8</f>
        <v>1.0259790316206894</v>
      </c>
      <c r="E89" s="164">
        <f t="shared" si="5"/>
        <v>9142752.6997051444</v>
      </c>
      <c r="F89" s="180">
        <f>'3. Utilisation Factor'!X89</f>
        <v>1.7624392118297827</v>
      </c>
      <c r="G89" s="181">
        <f t="shared" si="6"/>
        <v>16113545.862022953</v>
      </c>
      <c r="H89" s="102">
        <f>'4. GDN Y'!G89</f>
        <v>22620376.608671058</v>
      </c>
      <c r="I89" s="102">
        <f>'5. Future Sold'!C89</f>
        <v>20622606</v>
      </c>
      <c r="J89" s="101">
        <f>'6. PARCA'!G89</f>
        <v>0</v>
      </c>
      <c r="K89" s="158">
        <f t="shared" si="9"/>
        <v>22620376.608671058</v>
      </c>
      <c r="L89" s="170"/>
      <c r="M89" s="136"/>
      <c r="N89" s="158">
        <f t="shared" si="8"/>
        <v>22620376.608671058</v>
      </c>
      <c r="P89" s="224"/>
    </row>
    <row r="90" spans="1:16" s="27" customFormat="1" x14ac:dyDescent="0.25">
      <c r="A90" s="28">
        <v>88</v>
      </c>
      <c r="B90" s="226" t="s">
        <v>7</v>
      </c>
      <c r="C90" s="102">
        <f>'1. Exit Historic Flows'!I90</f>
        <v>23717051.780821908</v>
      </c>
      <c r="D90" s="129">
        <f>'2. Forecast Normalisation'!$E$8</f>
        <v>1.0259790316206894</v>
      </c>
      <c r="E90" s="164">
        <f t="shared" si="5"/>
        <v>24333197.818985406</v>
      </c>
      <c r="F90" s="180">
        <f>'3. Utilisation Factor'!X90</f>
        <v>1.554542133861512</v>
      </c>
      <c r="G90" s="181">
        <f t="shared" si="6"/>
        <v>37826981.261199862</v>
      </c>
      <c r="H90" s="102">
        <f>'4. GDN Y'!G90</f>
        <v>48217117.328686513</v>
      </c>
      <c r="I90" s="102">
        <f>'5. Future Sold'!C90</f>
        <v>50470504</v>
      </c>
      <c r="J90" s="101">
        <f>'6. PARCA'!G90</f>
        <v>0</v>
      </c>
      <c r="K90" s="158">
        <f t="shared" si="9"/>
        <v>48217117.328686513</v>
      </c>
      <c r="L90" s="170"/>
      <c r="M90" s="136"/>
      <c r="N90" s="158">
        <f t="shared" si="8"/>
        <v>48217117.328686513</v>
      </c>
      <c r="P90" s="224"/>
    </row>
    <row r="91" spans="1:16" s="27" customFormat="1" x14ac:dyDescent="0.25">
      <c r="A91" s="28">
        <v>89</v>
      </c>
      <c r="B91" s="226" t="s">
        <v>7</v>
      </c>
      <c r="C91" s="102">
        <f>'1. Exit Historic Flows'!I91</f>
        <v>6198406.2136986302</v>
      </c>
      <c r="D91" s="129">
        <f>'2. Forecast Normalisation'!$E$8</f>
        <v>1.0259790316206894</v>
      </c>
      <c r="E91" s="164">
        <f t="shared" si="5"/>
        <v>6359434.8047221843</v>
      </c>
      <c r="F91" s="180">
        <f>'3. Utilisation Factor'!X91</f>
        <v>2.0640476415585547</v>
      </c>
      <c r="G91" s="181">
        <f t="shared" si="6"/>
        <v>13126176.410332212</v>
      </c>
      <c r="H91" s="102">
        <f>'4. GDN Y'!G91</f>
        <v>19418037.261088502</v>
      </c>
      <c r="I91" s="102">
        <f>'5. Future Sold'!C91</f>
        <v>22138144</v>
      </c>
      <c r="J91" s="101">
        <f>'6. PARCA'!G91</f>
        <v>0</v>
      </c>
      <c r="K91" s="158">
        <f t="shared" si="9"/>
        <v>19418037.261088502</v>
      </c>
      <c r="L91" s="170"/>
      <c r="M91" s="136"/>
      <c r="N91" s="158">
        <f t="shared" si="8"/>
        <v>19418037.261088502</v>
      </c>
      <c r="P91" s="224"/>
    </row>
    <row r="92" spans="1:16" s="27" customFormat="1" x14ac:dyDescent="0.25">
      <c r="A92" s="28">
        <v>90</v>
      </c>
      <c r="B92" s="226" t="s">
        <v>7</v>
      </c>
      <c r="C92" s="102">
        <f>'1. Exit Historic Flows'!I92</f>
        <v>10304209.194520546</v>
      </c>
      <c r="D92" s="129">
        <f>'2. Forecast Normalisation'!$E$8</f>
        <v>1.0259790316206894</v>
      </c>
      <c r="E92" s="164">
        <f t="shared" si="5"/>
        <v>10571902.571011193</v>
      </c>
      <c r="F92" s="180">
        <f>'3. Utilisation Factor'!X92</f>
        <v>1.2103236950897114</v>
      </c>
      <c r="G92" s="181">
        <f t="shared" si="6"/>
        <v>12795424.183874687</v>
      </c>
      <c r="H92" s="102">
        <f>'4. GDN Y'!G92</f>
        <v>19230378.343718536</v>
      </c>
      <c r="I92" s="102">
        <f>'5. Future Sold'!C92</f>
        <v>16281005</v>
      </c>
      <c r="J92" s="101">
        <f>'6. PARCA'!G92</f>
        <v>0</v>
      </c>
      <c r="K92" s="158">
        <f t="shared" si="9"/>
        <v>19230378.343718536</v>
      </c>
      <c r="L92" s="170"/>
      <c r="M92" s="136"/>
      <c r="N92" s="158">
        <f t="shared" si="8"/>
        <v>19230378.343718536</v>
      </c>
      <c r="P92" s="224"/>
    </row>
    <row r="93" spans="1:16" s="27" customFormat="1" x14ac:dyDescent="0.25">
      <c r="A93" s="28">
        <v>91</v>
      </c>
      <c r="B93" s="226" t="s">
        <v>7</v>
      </c>
      <c r="C93" s="102">
        <f>'1. Exit Historic Flows'!I93</f>
        <v>1025727.3369863017</v>
      </c>
      <c r="D93" s="129">
        <f>'2. Forecast Normalisation'!$E$8</f>
        <v>1.0259790316206894</v>
      </c>
      <c r="E93" s="164">
        <f t="shared" si="5"/>
        <v>1052374.7399080743</v>
      </c>
      <c r="F93" s="180">
        <f>'3. Utilisation Factor'!X93</f>
        <v>1.7636280377826579</v>
      </c>
      <c r="G93" s="181">
        <f t="shared" si="6"/>
        <v>1855997.5975561119</v>
      </c>
      <c r="H93" s="102">
        <f>'4. GDN Y'!G93</f>
        <v>2262064.3151991777</v>
      </c>
      <c r="I93" s="102">
        <f>'5. Future Sold'!C93</f>
        <v>2367780</v>
      </c>
      <c r="J93" s="101">
        <f>'6. PARCA'!G93</f>
        <v>0</v>
      </c>
      <c r="K93" s="158">
        <f t="shared" si="9"/>
        <v>2262064.3151991777</v>
      </c>
      <c r="L93" s="170"/>
      <c r="M93" s="136"/>
      <c r="N93" s="158">
        <f t="shared" si="8"/>
        <v>2262064.3151991777</v>
      </c>
      <c r="P93" s="224"/>
    </row>
    <row r="94" spans="1:16" s="27" customFormat="1" x14ac:dyDescent="0.25">
      <c r="A94" s="28">
        <v>92</v>
      </c>
      <c r="B94" s="226" t="s">
        <v>7</v>
      </c>
      <c r="C94" s="102">
        <f>'1. Exit Historic Flows'!I94</f>
        <v>4397794.9972602762</v>
      </c>
      <c r="D94" s="129">
        <f>'2. Forecast Normalisation'!$E$8</f>
        <v>1.0259790316206894</v>
      </c>
      <c r="E94" s="164">
        <f t="shared" si="5"/>
        <v>4512045.4525554106</v>
      </c>
      <c r="F94" s="180">
        <f>'3. Utilisation Factor'!X94</f>
        <v>2.0506714920067317</v>
      </c>
      <c r="G94" s="181">
        <f t="shared" si="6"/>
        <v>9252722.9801939931</v>
      </c>
      <c r="H94" s="102">
        <f>'4. GDN Y'!G94</f>
        <v>9636582.3782425709</v>
      </c>
      <c r="I94" s="102">
        <f>'5. Future Sold'!C94</f>
        <v>10086940</v>
      </c>
      <c r="J94" s="101">
        <f>'6. PARCA'!G94</f>
        <v>0</v>
      </c>
      <c r="K94" s="158">
        <f t="shared" si="9"/>
        <v>9636582.3782425709</v>
      </c>
      <c r="L94" s="170"/>
      <c r="M94" s="136"/>
      <c r="N94" s="158">
        <f t="shared" si="8"/>
        <v>9636582.3782425709</v>
      </c>
      <c r="P94" s="224"/>
    </row>
    <row r="95" spans="1:16" s="27" customFormat="1" x14ac:dyDescent="0.25">
      <c r="A95" s="28">
        <v>93</v>
      </c>
      <c r="B95" s="226" t="s">
        <v>7</v>
      </c>
      <c r="C95" s="102">
        <f>'1. Exit Historic Flows'!I95</f>
        <v>44674579.068493135</v>
      </c>
      <c r="D95" s="129">
        <f>'2. Forecast Normalisation'!$E$8</f>
        <v>1.0259790316206894</v>
      </c>
      <c r="E95" s="164">
        <f t="shared" si="5"/>
        <v>45835181.370754503</v>
      </c>
      <c r="F95" s="180">
        <f>'3. Utilisation Factor'!X95</f>
        <v>1.7440453231741841</v>
      </c>
      <c r="G95" s="181">
        <f t="shared" si="6"/>
        <v>79938633.706504881</v>
      </c>
      <c r="H95" s="102">
        <f>'4. GDN Y'!G95</f>
        <v>105363520.92794427</v>
      </c>
      <c r="I95" s="102">
        <f>'5. Future Sold'!C95</f>
        <v>104462230</v>
      </c>
      <c r="J95" s="101">
        <f>'6. PARCA'!G95</f>
        <v>0</v>
      </c>
      <c r="K95" s="158">
        <f t="shared" si="9"/>
        <v>105363520.92794427</v>
      </c>
      <c r="L95" s="170"/>
      <c r="M95" s="136"/>
      <c r="N95" s="158">
        <f t="shared" si="8"/>
        <v>105363520.92794427</v>
      </c>
      <c r="P95" s="224"/>
    </row>
    <row r="96" spans="1:16" s="27" customFormat="1" x14ac:dyDescent="0.25">
      <c r="A96" s="28">
        <v>94</v>
      </c>
      <c r="B96" s="226" t="s">
        <v>7</v>
      </c>
      <c r="C96" s="102">
        <f>'1. Exit Historic Flows'!I96</f>
        <v>13478710.465753427</v>
      </c>
      <c r="D96" s="129">
        <f>'2. Forecast Normalisation'!$E$8</f>
        <v>1.0259790316206894</v>
      </c>
      <c r="E96" s="164">
        <f t="shared" si="5"/>
        <v>13828874.311149351</v>
      </c>
      <c r="F96" s="180">
        <f>'3. Utilisation Factor'!X96</f>
        <v>2.6944169296582801</v>
      </c>
      <c r="G96" s="181">
        <f t="shared" si="6"/>
        <v>37260753.062077299</v>
      </c>
      <c r="H96" s="102">
        <f>'4. GDN Y'!G96</f>
        <v>69682353.461842448</v>
      </c>
      <c r="I96" s="102">
        <f>'5. Future Sold'!C96</f>
        <v>72938900</v>
      </c>
      <c r="J96" s="101">
        <f>'6. PARCA'!G96</f>
        <v>0</v>
      </c>
      <c r="K96" s="158">
        <f t="shared" si="9"/>
        <v>69682353.461842448</v>
      </c>
      <c r="L96" s="170"/>
      <c r="M96" s="136"/>
      <c r="N96" s="158">
        <f t="shared" si="8"/>
        <v>69682353.461842448</v>
      </c>
      <c r="P96" s="224"/>
    </row>
    <row r="97" spans="1:16" s="27" customFormat="1" x14ac:dyDescent="0.25">
      <c r="A97" s="28">
        <v>95</v>
      </c>
      <c r="B97" s="226" t="s">
        <v>8</v>
      </c>
      <c r="C97" s="102">
        <f>'1. Exit Historic Flows'!I97</f>
        <v>21452404.810958911</v>
      </c>
      <c r="D97" s="129">
        <f>'2. Forecast Normalisation'!$E$8</f>
        <v>1.0259790316206894</v>
      </c>
      <c r="E97" s="164">
        <f t="shared" si="5"/>
        <v>22009717.513882641</v>
      </c>
      <c r="F97" s="180">
        <f>'3. Utilisation Factor'!X97</f>
        <v>1.4996740195190117</v>
      </c>
      <c r="G97" s="181">
        <f t="shared" si="6"/>
        <v>33007401.532522369</v>
      </c>
      <c r="H97" s="102">
        <f>'4. GDN Y'!G97</f>
        <v>65714359.56623178</v>
      </c>
      <c r="I97" s="102">
        <f>'5. Future Sold'!C97</f>
        <v>59229584</v>
      </c>
      <c r="J97" s="101">
        <f>'6. PARCA'!G97</f>
        <v>0</v>
      </c>
      <c r="K97" s="158">
        <f t="shared" si="9"/>
        <v>65714359.56623178</v>
      </c>
      <c r="L97" s="170"/>
      <c r="M97" s="136"/>
      <c r="N97" s="158">
        <f t="shared" si="8"/>
        <v>65714359.56623178</v>
      </c>
      <c r="P97" s="224"/>
    </row>
    <row r="98" spans="1:16" s="27" customFormat="1" x14ac:dyDescent="0.25">
      <c r="A98" s="28">
        <v>96</v>
      </c>
      <c r="B98" s="226" t="s">
        <v>8</v>
      </c>
      <c r="C98" s="102">
        <f>'1. Exit Historic Flows'!I98</f>
        <v>6407773.8849315085</v>
      </c>
      <c r="D98" s="129">
        <f>'2. Forecast Normalisation'!$E$8</f>
        <v>1.0259790316206894</v>
      </c>
      <c r="E98" s="164">
        <f t="shared" si="5"/>
        <v>6574241.6453063721</v>
      </c>
      <c r="F98" s="180">
        <f>'3. Utilisation Factor'!X98</f>
        <v>1.2133104816667797</v>
      </c>
      <c r="G98" s="181">
        <f t="shared" si="6"/>
        <v>7976596.2972604763</v>
      </c>
      <c r="H98" s="102">
        <f>'4. GDN Y'!G98</f>
        <v>10018949.423801649</v>
      </c>
      <c r="I98" s="102">
        <f>'5. Future Sold'!C98</f>
        <v>9867513</v>
      </c>
      <c r="J98" s="101">
        <f>'6. PARCA'!G98</f>
        <v>0</v>
      </c>
      <c r="K98" s="158">
        <f t="shared" si="9"/>
        <v>10018949.423801649</v>
      </c>
      <c r="L98" s="170"/>
      <c r="M98" s="136"/>
      <c r="N98" s="158">
        <f t="shared" si="8"/>
        <v>10018949.423801649</v>
      </c>
      <c r="P98" s="224"/>
    </row>
    <row r="99" spans="1:16" s="27" customFormat="1" x14ac:dyDescent="0.25">
      <c r="A99" s="28">
        <v>97</v>
      </c>
      <c r="B99" s="226" t="s">
        <v>8</v>
      </c>
      <c r="C99" s="102">
        <f>'1. Exit Historic Flows'!I99</f>
        <v>12459954.416438356</v>
      </c>
      <c r="D99" s="129">
        <f>'2. Forecast Normalisation'!$E$8</f>
        <v>1.0259790316206894</v>
      </c>
      <c r="E99" s="164">
        <f t="shared" si="5"/>
        <v>12783651.966215357</v>
      </c>
      <c r="F99" s="180">
        <f>'3. Utilisation Factor'!X99</f>
        <v>2.751865903766328</v>
      </c>
      <c r="G99" s="181">
        <f t="shared" si="6"/>
        <v>35178895.971443422</v>
      </c>
      <c r="H99" s="102">
        <f>'4. GDN Y'!G99</f>
        <v>64318246.313969441</v>
      </c>
      <c r="I99" s="102">
        <f>'5. Future Sold'!C99</f>
        <v>55825856</v>
      </c>
      <c r="J99" s="101">
        <f>'6. PARCA'!G99</f>
        <v>0</v>
      </c>
      <c r="K99" s="158">
        <f t="shared" si="9"/>
        <v>64318246.313969441</v>
      </c>
      <c r="L99" s="170"/>
      <c r="M99" s="136"/>
      <c r="N99" s="158">
        <f t="shared" si="8"/>
        <v>64318246.313969441</v>
      </c>
      <c r="P99" s="224"/>
    </row>
    <row r="100" spans="1:16" s="27" customFormat="1" x14ac:dyDescent="0.25">
      <c r="A100" s="28">
        <v>98</v>
      </c>
      <c r="B100" s="226" t="s">
        <v>8</v>
      </c>
      <c r="C100" s="102">
        <f>'1. Exit Historic Flows'!I100</f>
        <v>3169165.8191780834</v>
      </c>
      <c r="D100" s="129">
        <f>'2. Forecast Normalisation'!$E$8</f>
        <v>1.0259790316206894</v>
      </c>
      <c r="E100" s="164">
        <f t="shared" si="5"/>
        <v>3251497.6782057188</v>
      </c>
      <c r="F100" s="180">
        <f>'3. Utilisation Factor'!X100</f>
        <v>1.5470422237869426</v>
      </c>
      <c r="G100" s="181">
        <f t="shared" si="6"/>
        <v>5030204.1987294555</v>
      </c>
      <c r="H100" s="102">
        <f>'4. GDN Y'!G100</f>
        <v>9115643.9614441153</v>
      </c>
      <c r="I100" s="102">
        <f>'5. Future Sold'!C100</f>
        <v>8977861</v>
      </c>
      <c r="J100" s="101">
        <f>'6. PARCA'!G100</f>
        <v>0</v>
      </c>
      <c r="K100" s="158">
        <f t="shared" si="9"/>
        <v>9115643.9614441153</v>
      </c>
      <c r="L100" s="170"/>
      <c r="M100" s="136"/>
      <c r="N100" s="158">
        <f t="shared" si="8"/>
        <v>9115643.9614441153</v>
      </c>
      <c r="P100" s="224"/>
    </row>
    <row r="101" spans="1:16" s="27" customFormat="1" x14ac:dyDescent="0.25">
      <c r="A101" s="28">
        <v>99</v>
      </c>
      <c r="B101" s="226" t="s">
        <v>8</v>
      </c>
      <c r="C101" s="102">
        <f>'1. Exit Historic Flows'!I101</f>
        <v>39491057.205479451</v>
      </c>
      <c r="D101" s="129">
        <f>'2. Forecast Normalisation'!$E$8</f>
        <v>1.0259790316206894</v>
      </c>
      <c r="E101" s="164">
        <f t="shared" si="5"/>
        <v>40516996.629355051</v>
      </c>
      <c r="F101" s="180">
        <f>'3. Utilisation Factor'!X101</f>
        <v>1.1929847911543972</v>
      </c>
      <c r="G101" s="181">
        <f t="shared" si="6"/>
        <v>48336160.762074545</v>
      </c>
      <c r="H101" s="102">
        <f>'4. GDN Y'!G101</f>
        <v>52270991.046683364</v>
      </c>
      <c r="I101" s="102">
        <f>'5. Future Sold'!C101</f>
        <v>47516641</v>
      </c>
      <c r="J101" s="101">
        <f>'6. PARCA'!G101</f>
        <v>0</v>
      </c>
      <c r="K101" s="158">
        <f t="shared" si="9"/>
        <v>52270991.046683364</v>
      </c>
      <c r="L101" s="170"/>
      <c r="M101" s="136"/>
      <c r="N101" s="158">
        <f t="shared" si="8"/>
        <v>52270991.046683364</v>
      </c>
      <c r="P101" s="224"/>
    </row>
    <row r="102" spans="1:16" s="27" customFormat="1" x14ac:dyDescent="0.25">
      <c r="A102" s="28">
        <v>100</v>
      </c>
      <c r="B102" s="226" t="s">
        <v>8</v>
      </c>
      <c r="C102" s="102">
        <f>'1. Exit Historic Flows'!I102</f>
        <v>5112669.3863013694</v>
      </c>
      <c r="D102" s="129">
        <f>'2. Forecast Normalisation'!$E$8</f>
        <v>1.0259790316206894</v>
      </c>
      <c r="E102" s="164">
        <f t="shared" si="5"/>
        <v>5245491.5859542228</v>
      </c>
      <c r="F102" s="180">
        <f>'3. Utilisation Factor'!X102</f>
        <v>1.2039695540138018</v>
      </c>
      <c r="G102" s="181">
        <f t="shared" si="6"/>
        <v>6315412.1653244551</v>
      </c>
      <c r="H102" s="102">
        <f>'4. GDN Y'!G102</f>
        <v>12510211.856279388</v>
      </c>
      <c r="I102" s="102">
        <f>'5. Future Sold'!C102</f>
        <v>12321120</v>
      </c>
      <c r="J102" s="101">
        <f>'6. PARCA'!G102</f>
        <v>0</v>
      </c>
      <c r="K102" s="158">
        <f t="shared" si="9"/>
        <v>12510211.856279388</v>
      </c>
      <c r="L102" s="170"/>
      <c r="M102" s="136"/>
      <c r="N102" s="158">
        <f t="shared" si="8"/>
        <v>12510211.856279388</v>
      </c>
      <c r="P102" s="224"/>
    </row>
    <row r="103" spans="1:16" s="27" customFormat="1" x14ac:dyDescent="0.25">
      <c r="A103" s="28">
        <v>101</v>
      </c>
      <c r="B103" s="226" t="s">
        <v>8</v>
      </c>
      <c r="C103" s="102">
        <f>'1. Exit Historic Flows'!I103</f>
        <v>250105.64383561636</v>
      </c>
      <c r="D103" s="129">
        <f>'2. Forecast Normalisation'!$E$8</f>
        <v>1.0259790316206894</v>
      </c>
      <c r="E103" s="164">
        <f t="shared" si="5"/>
        <v>256603.14626533471</v>
      </c>
      <c r="F103" s="180">
        <f>'3. Utilisation Factor'!X103</f>
        <v>1.5038488292648651</v>
      </c>
      <c r="G103" s="181">
        <f t="shared" si="6"/>
        <v>385892.34109680454</v>
      </c>
      <c r="H103" s="102">
        <f>'4. GDN Y'!G103</f>
        <v>871881.4889898547</v>
      </c>
      <c r="I103" s="102">
        <f>'5. Future Sold'!C103</f>
        <v>858703</v>
      </c>
      <c r="J103" s="101">
        <f>'6. PARCA'!G103</f>
        <v>0</v>
      </c>
      <c r="K103" s="158">
        <f t="shared" si="9"/>
        <v>871881.4889898547</v>
      </c>
      <c r="L103" s="170"/>
      <c r="M103" s="136"/>
      <c r="N103" s="158">
        <f t="shared" si="8"/>
        <v>871881.4889898547</v>
      </c>
      <c r="P103" s="224"/>
    </row>
    <row r="104" spans="1:16" s="27" customFormat="1" x14ac:dyDescent="0.25">
      <c r="A104" s="28">
        <v>102</v>
      </c>
      <c r="B104" s="226" t="s">
        <v>8</v>
      </c>
      <c r="C104" s="102">
        <f>'1. Exit Historic Flows'!I104</f>
        <v>1160653.2767123287</v>
      </c>
      <c r="D104" s="129">
        <f>'2. Forecast Normalisation'!$E$8</f>
        <v>1.0259790316206894</v>
      </c>
      <c r="E104" s="164">
        <f t="shared" si="5"/>
        <v>1190805.9248886949</v>
      </c>
      <c r="F104" s="180">
        <f>'3. Utilisation Factor'!X104</f>
        <v>3.4531870896854149</v>
      </c>
      <c r="G104" s="181">
        <f t="shared" si="6"/>
        <v>4112075.646146541</v>
      </c>
      <c r="H104" s="102">
        <f>'4. GDN Y'!G104</f>
        <v>7072888.7152327709</v>
      </c>
      <c r="I104" s="102">
        <f>'5. Future Sold'!C104</f>
        <v>6965982</v>
      </c>
      <c r="J104" s="101">
        <f>'6. PARCA'!G104</f>
        <v>0</v>
      </c>
      <c r="K104" s="158">
        <f t="shared" si="9"/>
        <v>7072888.7152327709</v>
      </c>
      <c r="L104" s="170"/>
      <c r="M104" s="136"/>
      <c r="N104" s="158">
        <f t="shared" si="8"/>
        <v>7072888.7152327709</v>
      </c>
      <c r="P104" s="224"/>
    </row>
    <row r="105" spans="1:16" s="27" customFormat="1" x14ac:dyDescent="0.25">
      <c r="A105" s="28">
        <v>103</v>
      </c>
      <c r="B105" s="226" t="s">
        <v>8</v>
      </c>
      <c r="C105" s="102">
        <f>'1. Exit Historic Flows'!I105</f>
        <v>843091.17260273977</v>
      </c>
      <c r="D105" s="129">
        <f>'2. Forecast Normalisation'!$E$8</f>
        <v>1.0259790316206894</v>
      </c>
      <c r="E105" s="164">
        <f t="shared" si="5"/>
        <v>864993.86483491038</v>
      </c>
      <c r="F105" s="180">
        <f>'3. Utilisation Factor'!X105</f>
        <v>1.7683263852245894</v>
      </c>
      <c r="G105" s="181">
        <f t="shared" si="6"/>
        <v>1529591.4742449641</v>
      </c>
      <c r="H105" s="102">
        <f>'4. GDN Y'!G105</f>
        <v>2236900.7556496938</v>
      </c>
      <c r="I105" s="102">
        <f>'5. Future Sold'!C105</f>
        <v>2459852</v>
      </c>
      <c r="J105" s="101">
        <f>'6. PARCA'!G105</f>
        <v>0</v>
      </c>
      <c r="K105" s="158">
        <f t="shared" si="9"/>
        <v>2236900.7556496938</v>
      </c>
      <c r="L105" s="170"/>
      <c r="M105" s="136"/>
      <c r="N105" s="158">
        <f t="shared" si="8"/>
        <v>2236900.7556496938</v>
      </c>
      <c r="P105" s="224"/>
    </row>
    <row r="106" spans="1:16" s="27" customFormat="1" x14ac:dyDescent="0.25">
      <c r="A106" s="28">
        <v>104</v>
      </c>
      <c r="B106" s="226" t="s">
        <v>8</v>
      </c>
      <c r="C106" s="102">
        <f>'1. Exit Historic Flows'!I106</f>
        <v>419229.10684931488</v>
      </c>
      <c r="D106" s="129">
        <f>'2. Forecast Normalisation'!$E$8</f>
        <v>1.0259790316206894</v>
      </c>
      <c r="E106" s="164">
        <f t="shared" si="5"/>
        <v>430120.2730724666</v>
      </c>
      <c r="F106" s="180">
        <f>'3. Utilisation Factor'!X106</f>
        <v>1.8287842601497977</v>
      </c>
      <c r="G106" s="181">
        <f t="shared" si="6"/>
        <v>786597.18536625977</v>
      </c>
      <c r="H106" s="102">
        <f>'4. GDN Y'!G106</f>
        <v>1095832.5087260574</v>
      </c>
      <c r="I106" s="102">
        <f>'5. Future Sold'!C106</f>
        <v>1079269</v>
      </c>
      <c r="J106" s="101">
        <f>'6. PARCA'!G106</f>
        <v>0</v>
      </c>
      <c r="K106" s="158">
        <f t="shared" si="9"/>
        <v>1095832.5087260574</v>
      </c>
      <c r="L106" s="170"/>
      <c r="M106" s="136"/>
      <c r="N106" s="158">
        <f t="shared" si="8"/>
        <v>1095832.5087260574</v>
      </c>
      <c r="P106" s="224"/>
    </row>
    <row r="107" spans="1:16" s="27" customFormat="1" x14ac:dyDescent="0.25">
      <c r="A107" s="28">
        <v>105</v>
      </c>
      <c r="B107" s="226" t="s">
        <v>8</v>
      </c>
      <c r="C107" s="102">
        <f>'1. Exit Historic Flows'!I107</f>
        <v>43131030.920547962</v>
      </c>
      <c r="D107" s="129">
        <f>'2. Forecast Normalisation'!$E$8</f>
        <v>1.0259790316206894</v>
      </c>
      <c r="E107" s="164">
        <f t="shared" si="5"/>
        <v>44251533.336665809</v>
      </c>
      <c r="F107" s="180">
        <f>'3. Utilisation Factor'!X107</f>
        <v>2.310327213791461</v>
      </c>
      <c r="G107" s="181">
        <f t="shared" si="6"/>
        <v>102235521.71969907</v>
      </c>
      <c r="H107" s="102">
        <f>'4. GDN Y'!G107</f>
        <v>120004275.66574579</v>
      </c>
      <c r="I107" s="102">
        <f>'5. Future Sold'!C107</f>
        <v>118190411</v>
      </c>
      <c r="J107" s="101">
        <f>'6. PARCA'!G107</f>
        <v>0</v>
      </c>
      <c r="K107" s="158">
        <f t="shared" si="9"/>
        <v>120004275.66574579</v>
      </c>
      <c r="L107" s="170"/>
      <c r="M107" s="136"/>
      <c r="N107" s="158">
        <f t="shared" si="8"/>
        <v>120004275.66574579</v>
      </c>
      <c r="P107" s="224"/>
    </row>
    <row r="108" spans="1:16" s="27" customFormat="1" x14ac:dyDescent="0.25">
      <c r="A108" s="28">
        <v>106</v>
      </c>
      <c r="B108" s="226" t="s">
        <v>8</v>
      </c>
      <c r="C108" s="102">
        <f>'1. Exit Historic Flows'!I108</f>
        <v>23366783.45205481</v>
      </c>
      <c r="D108" s="129">
        <f>'2. Forecast Normalisation'!$E$8</f>
        <v>1.0259790316206894</v>
      </c>
      <c r="E108" s="164">
        <f t="shared" si="5"/>
        <v>23973829.858229544</v>
      </c>
      <c r="F108" s="180">
        <f>'3. Utilisation Factor'!X108</f>
        <v>1.5902829487942618</v>
      </c>
      <c r="G108" s="181">
        <f t="shared" si="6"/>
        <v>38125172.840837196</v>
      </c>
      <c r="H108" s="102">
        <f>'4. GDN Y'!G108</f>
        <v>65468837.500122629</v>
      </c>
      <c r="I108" s="102">
        <f>'5. Future Sold'!C108</f>
        <v>56364567</v>
      </c>
      <c r="J108" s="101">
        <f>'6. PARCA'!G108</f>
        <v>0</v>
      </c>
      <c r="K108" s="158">
        <f t="shared" si="9"/>
        <v>65468837.500122629</v>
      </c>
      <c r="L108" s="170"/>
      <c r="M108" s="136"/>
      <c r="N108" s="158">
        <f t="shared" si="8"/>
        <v>65468837.500122629</v>
      </c>
      <c r="P108" s="224"/>
    </row>
    <row r="109" spans="1:16" s="27" customFormat="1" x14ac:dyDescent="0.25">
      <c r="A109" s="28">
        <v>107</v>
      </c>
      <c r="B109" s="226" t="s">
        <v>8</v>
      </c>
      <c r="C109" s="102">
        <f>'1. Exit Historic Flows'!I109</f>
        <v>216923.67671232868</v>
      </c>
      <c r="D109" s="129">
        <f>'2. Forecast Normalisation'!$E$8</f>
        <v>1.0259790316206894</v>
      </c>
      <c r="E109" s="164">
        <f t="shared" si="5"/>
        <v>222559.14376891448</v>
      </c>
      <c r="F109" s="180">
        <f>'3. Utilisation Factor'!X109</f>
        <v>1.9752842344700257</v>
      </c>
      <c r="G109" s="181">
        <f t="shared" si="6"/>
        <v>439617.56792388461</v>
      </c>
      <c r="H109" s="102">
        <f>'4. GDN Y'!G109</f>
        <v>818777.82712346048</v>
      </c>
      <c r="I109" s="102">
        <f>'5. Future Sold'!C109</f>
        <v>529635</v>
      </c>
      <c r="J109" s="101">
        <f>'6. PARCA'!G109</f>
        <v>0</v>
      </c>
      <c r="K109" s="158">
        <f t="shared" si="9"/>
        <v>818777.82712346048</v>
      </c>
      <c r="L109" s="170"/>
      <c r="M109" s="136"/>
      <c r="N109" s="158">
        <f t="shared" si="8"/>
        <v>818777.82712346048</v>
      </c>
      <c r="P109" s="224"/>
    </row>
    <row r="110" spans="1:16" s="27" customFormat="1" x14ac:dyDescent="0.25">
      <c r="A110" s="28">
        <v>108</v>
      </c>
      <c r="B110" s="226" t="s">
        <v>9</v>
      </c>
      <c r="C110" s="102">
        <f>'1. Exit Historic Flows'!I110</f>
        <v>1510298.5534246578</v>
      </c>
      <c r="D110" s="129">
        <f>'2. Forecast Normalisation'!$E$8</f>
        <v>1.0259790316206894</v>
      </c>
      <c r="E110" s="164">
        <f t="shared" si="5"/>
        <v>1549534.6473007584</v>
      </c>
      <c r="F110" s="180">
        <f>'3. Utilisation Factor'!X110</f>
        <v>1.8713515520026804</v>
      </c>
      <c r="G110" s="181">
        <f t="shared" si="6"/>
        <v>2899724.0671082004</v>
      </c>
      <c r="H110" s="102">
        <f>'4. GDN Y'!G110</f>
        <v>3178444.8230087818</v>
      </c>
      <c r="I110" s="102">
        <f>'5. Future Sold'!C110</f>
        <v>3586201</v>
      </c>
      <c r="J110" s="101">
        <f>'6. PARCA'!G110</f>
        <v>0</v>
      </c>
      <c r="K110" s="158">
        <f t="shared" si="9"/>
        <v>3178444.8230087818</v>
      </c>
      <c r="L110" s="170"/>
      <c r="M110" s="136"/>
      <c r="N110" s="158">
        <f t="shared" si="8"/>
        <v>3178444.8230087818</v>
      </c>
      <c r="P110" s="224"/>
    </row>
    <row r="111" spans="1:16" s="27" customFormat="1" x14ac:dyDescent="0.25">
      <c r="A111" s="28">
        <v>109</v>
      </c>
      <c r="B111" s="226" t="s">
        <v>9</v>
      </c>
      <c r="C111" s="102">
        <f>'1. Exit Historic Flows'!I111</f>
        <v>467636.15890410944</v>
      </c>
      <c r="D111" s="129">
        <f>'2. Forecast Normalisation'!$E$8</f>
        <v>1.0259790316206894</v>
      </c>
      <c r="E111" s="164">
        <f t="shared" si="5"/>
        <v>479784.893463257</v>
      </c>
      <c r="F111" s="180">
        <f>'3. Utilisation Factor'!X111</f>
        <v>1.666008660188695</v>
      </c>
      <c r="G111" s="181">
        <f t="shared" si="6"/>
        <v>799325.78753749654</v>
      </c>
      <c r="H111" s="102">
        <f>'4. GDN Y'!G111</f>
        <v>998541.19506526808</v>
      </c>
      <c r="I111" s="102">
        <f>'5. Future Sold'!C111</f>
        <v>1126642</v>
      </c>
      <c r="J111" s="101">
        <f>'6. PARCA'!G111</f>
        <v>0</v>
      </c>
      <c r="K111" s="158">
        <f t="shared" si="9"/>
        <v>998541.19506526808</v>
      </c>
      <c r="L111" s="170"/>
      <c r="M111" s="136"/>
      <c r="N111" s="158">
        <f t="shared" si="8"/>
        <v>998541.19506526808</v>
      </c>
      <c r="P111" s="224"/>
    </row>
    <row r="112" spans="1:16" s="27" customFormat="1" x14ac:dyDescent="0.25">
      <c r="A112" s="28">
        <v>110</v>
      </c>
      <c r="B112" s="226" t="s">
        <v>9</v>
      </c>
      <c r="C112" s="102">
        <f>'1. Exit Historic Flows'!I112</f>
        <v>8300956.5808219174</v>
      </c>
      <c r="D112" s="129">
        <f>'2. Forecast Normalisation'!$E$8</f>
        <v>1.0259790316206894</v>
      </c>
      <c r="E112" s="164">
        <f t="shared" si="5"/>
        <v>8516607.3943170588</v>
      </c>
      <c r="F112" s="180">
        <f>'3. Utilisation Factor'!X112</f>
        <v>1.3432205251251688</v>
      </c>
      <c r="G112" s="181">
        <f t="shared" si="6"/>
        <v>11439681.856479455</v>
      </c>
      <c r="H112" s="102">
        <f>'4. GDN Y'!G112</f>
        <v>12291322.419087512</v>
      </c>
      <c r="I112" s="102">
        <f>'5. Future Sold'!C112</f>
        <v>13868151</v>
      </c>
      <c r="J112" s="101">
        <f>'6. PARCA'!G112</f>
        <v>0</v>
      </c>
      <c r="K112" s="158">
        <f t="shared" si="9"/>
        <v>12291322.419087512</v>
      </c>
      <c r="L112" s="170"/>
      <c r="M112" s="136"/>
      <c r="N112" s="158">
        <f t="shared" si="8"/>
        <v>12291322.419087512</v>
      </c>
      <c r="P112" s="224"/>
    </row>
    <row r="113" spans="1:16" s="27" customFormat="1" x14ac:dyDescent="0.25">
      <c r="A113" s="28">
        <v>111</v>
      </c>
      <c r="B113" s="226" t="s">
        <v>9</v>
      </c>
      <c r="C113" s="102">
        <f>'1. Exit Historic Flows'!I113</f>
        <v>8352719.7479452081</v>
      </c>
      <c r="D113" s="129">
        <f>'2. Forecast Normalisation'!$E$8</f>
        <v>1.0259790316206894</v>
      </c>
      <c r="E113" s="164">
        <f t="shared" si="5"/>
        <v>8569715.3183958326</v>
      </c>
      <c r="F113" s="180">
        <f>'3. Utilisation Factor'!X113</f>
        <v>1.5336069397257186</v>
      </c>
      <c r="G113" s="181">
        <f t="shared" si="6"/>
        <v>13142574.883765645</v>
      </c>
      <c r="H113" s="102">
        <f>'4. GDN Y'!G113</f>
        <v>14721711.74927659</v>
      </c>
      <c r="I113" s="102">
        <f>'5. Future Sold'!C113</f>
        <v>16610330</v>
      </c>
      <c r="J113" s="101">
        <f>'6. PARCA'!G113</f>
        <v>0</v>
      </c>
      <c r="K113" s="158">
        <f t="shared" si="9"/>
        <v>14721711.74927659</v>
      </c>
      <c r="L113" s="170"/>
      <c r="M113" s="136"/>
      <c r="N113" s="158">
        <f t="shared" si="8"/>
        <v>14721711.74927659</v>
      </c>
      <c r="P113" s="224"/>
    </row>
    <row r="114" spans="1:16" s="27" customFormat="1" x14ac:dyDescent="0.25">
      <c r="A114" s="28">
        <v>112</v>
      </c>
      <c r="B114" s="226" t="s">
        <v>9</v>
      </c>
      <c r="C114" s="102">
        <f>'1. Exit Historic Flows'!I114</f>
        <v>52271691.758904092</v>
      </c>
      <c r="D114" s="129">
        <f>'2. Forecast Normalisation'!$E$8</f>
        <v>1.0259790316206894</v>
      </c>
      <c r="E114" s="164">
        <f t="shared" si="5"/>
        <v>53629659.691975586</v>
      </c>
      <c r="F114" s="180">
        <f>'3. Utilisation Factor'!X114</f>
        <v>1.6968486086563301</v>
      </c>
      <c r="G114" s="181">
        <f t="shared" si="6"/>
        <v>91001413.431041241</v>
      </c>
      <c r="H114" s="102">
        <f>'4. GDN Y'!G114</f>
        <v>106515325.9711203</v>
      </c>
      <c r="I114" s="102">
        <f>'5. Future Sold'!C114</f>
        <v>120179959</v>
      </c>
      <c r="J114" s="101">
        <f>'6. PARCA'!G114</f>
        <v>0</v>
      </c>
      <c r="K114" s="158">
        <f t="shared" si="9"/>
        <v>106515325.9711203</v>
      </c>
      <c r="L114" s="170"/>
      <c r="M114" s="136"/>
      <c r="N114" s="158">
        <f t="shared" si="8"/>
        <v>106515325.9711203</v>
      </c>
      <c r="P114" s="224"/>
    </row>
    <row r="115" spans="1:16" s="27" customFormat="1" x14ac:dyDescent="0.25">
      <c r="A115" s="28">
        <v>113</v>
      </c>
      <c r="B115" s="226" t="s">
        <v>9</v>
      </c>
      <c r="C115" s="102">
        <f>'1. Exit Historic Flows'!I115</f>
        <v>13640488.279452058</v>
      </c>
      <c r="D115" s="129">
        <f>'2. Forecast Normalisation'!$E$8</f>
        <v>1.0259790316206894</v>
      </c>
      <c r="E115" s="164">
        <f t="shared" si="5"/>
        <v>13994854.955785586</v>
      </c>
      <c r="F115" s="180">
        <f>'3. Utilisation Factor'!X115</f>
        <v>2.9939745934272177</v>
      </c>
      <c r="G115" s="181">
        <f t="shared" si="6"/>
        <v>41900240.17632103</v>
      </c>
      <c r="H115" s="102">
        <f>'4. GDN Y'!G115</f>
        <v>41530675.67157869</v>
      </c>
      <c r="I115" s="102">
        <f>'5. Future Sold'!C115</f>
        <v>46858561</v>
      </c>
      <c r="J115" s="101">
        <f>'6. PARCA'!G115</f>
        <v>0</v>
      </c>
      <c r="K115" s="158">
        <f t="shared" si="9"/>
        <v>41530675.67157869</v>
      </c>
      <c r="L115" s="170"/>
      <c r="M115" s="136"/>
      <c r="N115" s="158">
        <f t="shared" si="8"/>
        <v>41530675.67157869</v>
      </c>
      <c r="P115" s="224"/>
    </row>
    <row r="116" spans="1:16" s="27" customFormat="1" x14ac:dyDescent="0.25">
      <c r="A116" s="28">
        <v>114</v>
      </c>
      <c r="B116" s="226" t="s">
        <v>9</v>
      </c>
      <c r="C116" s="102">
        <f>'1. Exit Historic Flows'!I116</f>
        <v>3193546.9424657528</v>
      </c>
      <c r="D116" s="129">
        <f>'2. Forecast Normalisation'!$E$8</f>
        <v>1.0259790316206894</v>
      </c>
      <c r="E116" s="164">
        <f t="shared" si="5"/>
        <v>3276512.1994662266</v>
      </c>
      <c r="F116" s="180">
        <f>'3. Utilisation Factor'!X116</f>
        <v>1.8755876770139595</v>
      </c>
      <c r="G116" s="181">
        <f t="shared" si="6"/>
        <v>6145385.9049047586</v>
      </c>
      <c r="H116" s="102">
        <f>'4. GDN Y'!G116</f>
        <v>7385268.9687871654</v>
      </c>
      <c r="I116" s="102">
        <f>'5. Future Sold'!C116</f>
        <v>8332710</v>
      </c>
      <c r="J116" s="101">
        <f>'6. PARCA'!G116</f>
        <v>0</v>
      </c>
      <c r="K116" s="158">
        <f t="shared" si="9"/>
        <v>7385268.9687871654</v>
      </c>
      <c r="L116" s="170"/>
      <c r="M116" s="136"/>
      <c r="N116" s="158">
        <f t="shared" si="8"/>
        <v>7385268.9687871654</v>
      </c>
      <c r="P116" s="224"/>
    </row>
    <row r="117" spans="1:16" s="27" customFormat="1" x14ac:dyDescent="0.25">
      <c r="A117" s="28">
        <v>115</v>
      </c>
      <c r="B117" s="226" t="s">
        <v>9</v>
      </c>
      <c r="C117" s="102">
        <f>'1. Exit Historic Flows'!I117</f>
        <v>1389584.3123287668</v>
      </c>
      <c r="D117" s="129">
        <f>'2. Forecast Normalisation'!$E$8</f>
        <v>1.0259790316206894</v>
      </c>
      <c r="E117" s="164">
        <f t="shared" si="5"/>
        <v>1425684.3671183698</v>
      </c>
      <c r="F117" s="180">
        <f>'3. Utilisation Factor'!X117</f>
        <v>2.6250234779318529</v>
      </c>
      <c r="G117" s="181">
        <f t="shared" si="6"/>
        <v>3742454.9358061356</v>
      </c>
      <c r="H117" s="102">
        <f>'4. GDN Y'!G117</f>
        <v>4502797.3496032739</v>
      </c>
      <c r="I117" s="102">
        <f>'5. Future Sold'!C117</f>
        <v>5080452</v>
      </c>
      <c r="J117" s="101">
        <f>'6. PARCA'!G117</f>
        <v>0</v>
      </c>
      <c r="K117" s="158">
        <f t="shared" si="9"/>
        <v>4502797.3496032739</v>
      </c>
      <c r="L117" s="170"/>
      <c r="M117" s="136"/>
      <c r="N117" s="158">
        <f t="shared" si="8"/>
        <v>4502797.3496032739</v>
      </c>
      <c r="P117" s="224"/>
    </row>
    <row r="118" spans="1:16" s="27" customFormat="1" x14ac:dyDescent="0.25">
      <c r="A118" s="28">
        <v>116</v>
      </c>
      <c r="B118" s="226" t="s">
        <v>9</v>
      </c>
      <c r="C118" s="102">
        <f>'1. Exit Historic Flows'!I118</f>
        <v>14588031.895890404</v>
      </c>
      <c r="D118" s="129">
        <f>'2. Forecast Normalisation'!$E$8</f>
        <v>1.0259790316206894</v>
      </c>
      <c r="E118" s="164">
        <f t="shared" si="5"/>
        <v>14967014.837797366</v>
      </c>
      <c r="F118" s="180">
        <f>'3. Utilisation Factor'!X118</f>
        <v>2.3254656335809161</v>
      </c>
      <c r="G118" s="181">
        <f t="shared" si="6"/>
        <v>34805278.642593421</v>
      </c>
      <c r="H118" s="102">
        <f>'4. GDN Y'!G118</f>
        <v>52792082.812472388</v>
      </c>
      <c r="I118" s="102">
        <f>'5. Future Sold'!C118</f>
        <v>59564671</v>
      </c>
      <c r="J118" s="101">
        <f>'6. PARCA'!G118</f>
        <v>0</v>
      </c>
      <c r="K118" s="158">
        <f t="shared" si="9"/>
        <v>52792082.812472388</v>
      </c>
      <c r="L118" s="170"/>
      <c r="M118" s="136"/>
      <c r="N118" s="158">
        <f t="shared" si="8"/>
        <v>52792082.812472388</v>
      </c>
      <c r="P118" s="224"/>
    </row>
    <row r="119" spans="1:16" s="27" customFormat="1" x14ac:dyDescent="0.25">
      <c r="A119" s="28">
        <v>117</v>
      </c>
      <c r="B119" s="226" t="s">
        <v>10</v>
      </c>
      <c r="C119" s="102">
        <f>'1. Exit Historic Flows'!I119</f>
        <v>23589152.158904109</v>
      </c>
      <c r="D119" s="129">
        <f>'2. Forecast Normalisation'!$E$8</f>
        <v>1.0259790316206894</v>
      </c>
      <c r="E119" s="164">
        <f t="shared" si="5"/>
        <v>24201975.488745533</v>
      </c>
      <c r="F119" s="180">
        <f>'3. Utilisation Factor'!X119</f>
        <v>2.5293964993588394</v>
      </c>
      <c r="G119" s="181">
        <f t="shared" si="6"/>
        <v>61216392.078801386</v>
      </c>
      <c r="H119" s="102">
        <f>'4. GDN Y'!G119</f>
        <v>48580107.465230256</v>
      </c>
      <c r="I119" s="102">
        <f>'5. Future Sold'!C119</f>
        <v>55604210</v>
      </c>
      <c r="J119" s="101">
        <f>'6. PARCA'!G119</f>
        <v>0</v>
      </c>
      <c r="K119" s="158">
        <f t="shared" si="9"/>
        <v>48580107.465230256</v>
      </c>
      <c r="L119" s="170"/>
      <c r="M119" s="136"/>
      <c r="N119" s="158">
        <f t="shared" si="8"/>
        <v>48580107.465230256</v>
      </c>
      <c r="P119" s="224"/>
    </row>
    <row r="120" spans="1:16" s="27" customFormat="1" x14ac:dyDescent="0.25">
      <c r="A120" s="28">
        <v>118</v>
      </c>
      <c r="B120" s="226" t="s">
        <v>10</v>
      </c>
      <c r="C120" s="102">
        <f>'1. Exit Historic Flows'!I120</f>
        <v>933027.41369862983</v>
      </c>
      <c r="D120" s="129">
        <f>'2. Forecast Normalisation'!$E$8</f>
        <v>1.0259790316206894</v>
      </c>
      <c r="E120" s="164">
        <f t="shared" si="5"/>
        <v>957266.56238207652</v>
      </c>
      <c r="F120" s="180">
        <f>'3. Utilisation Factor'!X120</f>
        <v>2.5040457016289288</v>
      </c>
      <c r="G120" s="181">
        <f t="shared" si="6"/>
        <v>2397039.2208459396</v>
      </c>
      <c r="H120" s="102">
        <f>'4. GDN Y'!G120</f>
        <v>2489041.384107355</v>
      </c>
      <c r="I120" s="102">
        <f>'5. Future Sold'!C120</f>
        <v>2848927</v>
      </c>
      <c r="J120" s="101">
        <f>'6. PARCA'!G120</f>
        <v>0</v>
      </c>
      <c r="K120" s="158">
        <f t="shared" si="9"/>
        <v>2489041.384107355</v>
      </c>
      <c r="L120" s="170"/>
      <c r="M120" s="136"/>
      <c r="N120" s="158">
        <f t="shared" si="8"/>
        <v>2489041.384107355</v>
      </c>
      <c r="P120" s="224"/>
    </row>
    <row r="121" spans="1:16" s="27" customFormat="1" x14ac:dyDescent="0.25">
      <c r="A121" s="28">
        <v>119</v>
      </c>
      <c r="B121" s="226" t="s">
        <v>10</v>
      </c>
      <c r="C121" s="102">
        <f>'1. Exit Historic Flows'!I121</f>
        <v>36000.076712328773</v>
      </c>
      <c r="D121" s="129">
        <f>'2. Forecast Normalisation'!$E$8</f>
        <v>1.0259790316206894</v>
      </c>
      <c r="E121" s="164">
        <f t="shared" si="5"/>
        <v>36935.323843585604</v>
      </c>
      <c r="F121" s="180">
        <f>'3. Utilisation Factor'!X121</f>
        <v>4.6517171649407967</v>
      </c>
      <c r="G121" s="181">
        <f t="shared" si="6"/>
        <v>171812.67991585424</v>
      </c>
      <c r="H121" s="102">
        <f>'4. GDN Y'!G121</f>
        <v>137906.38591856146</v>
      </c>
      <c r="I121" s="102">
        <f>'5. Future Sold'!C121</f>
        <v>57846</v>
      </c>
      <c r="J121" s="101">
        <f>'6. PARCA'!G121</f>
        <v>0</v>
      </c>
      <c r="K121" s="158">
        <f t="shared" si="9"/>
        <v>137906.38591856146</v>
      </c>
      <c r="L121" s="170"/>
      <c r="M121" s="136"/>
      <c r="N121" s="158">
        <f t="shared" si="8"/>
        <v>137906.38591856146</v>
      </c>
      <c r="P121" s="224"/>
    </row>
    <row r="122" spans="1:16" s="27" customFormat="1" x14ac:dyDescent="0.25">
      <c r="A122" s="28">
        <v>120</v>
      </c>
      <c r="B122" s="226" t="s">
        <v>10</v>
      </c>
      <c r="C122" s="102">
        <f>'1. Exit Historic Flows'!I122</f>
        <v>15740530.947945219</v>
      </c>
      <c r="D122" s="129">
        <f>'2. Forecast Normalisation'!$E$8</f>
        <v>1.0259790316206894</v>
      </c>
      <c r="E122" s="164">
        <f t="shared" si="5"/>
        <v>16149454.699168326</v>
      </c>
      <c r="F122" s="180">
        <f>'3. Utilisation Factor'!X122</f>
        <v>2.1554763292639048</v>
      </c>
      <c r="G122" s="181">
        <f t="shared" si="6"/>
        <v>34809767.334577061</v>
      </c>
      <c r="H122" s="102">
        <f>'4. GDN Y'!G122</f>
        <v>34949584.996862426</v>
      </c>
      <c r="I122" s="102">
        <f>'5. Future Sold'!C122</f>
        <v>40002877</v>
      </c>
      <c r="J122" s="101">
        <f>'6. PARCA'!G122</f>
        <v>0</v>
      </c>
      <c r="K122" s="158">
        <f t="shared" si="9"/>
        <v>34949584.996862426</v>
      </c>
      <c r="L122" s="170"/>
      <c r="M122" s="136"/>
      <c r="N122" s="158">
        <f t="shared" si="8"/>
        <v>34949584.996862426</v>
      </c>
      <c r="P122" s="224"/>
    </row>
    <row r="123" spans="1:16" s="27" customFormat="1" x14ac:dyDescent="0.25">
      <c r="A123" s="28">
        <v>121</v>
      </c>
      <c r="B123" s="226" t="s">
        <v>10</v>
      </c>
      <c r="C123" s="102">
        <f>'1. Exit Historic Flows'!I123</f>
        <v>19426067.446575344</v>
      </c>
      <c r="D123" s="129">
        <f>'2. Forecast Normalisation'!$E$8</f>
        <v>1.0259790316206894</v>
      </c>
      <c r="E123" s="164">
        <f t="shared" si="5"/>
        <v>19930737.867035568</v>
      </c>
      <c r="F123" s="180">
        <f>'3. Utilisation Factor'!X123</f>
        <v>2.3887436556097335</v>
      </c>
      <c r="G123" s="181">
        <f t="shared" si="6"/>
        <v>47609423.631501883</v>
      </c>
      <c r="H123" s="102">
        <f>'4. GDN Y'!G123</f>
        <v>48925900.000249878</v>
      </c>
      <c r="I123" s="102">
        <f>'5. Future Sold'!C123</f>
        <v>56000000</v>
      </c>
      <c r="J123" s="101">
        <f>'6. PARCA'!G123</f>
        <v>0</v>
      </c>
      <c r="K123" s="158">
        <f t="shared" si="9"/>
        <v>48925900.000249878</v>
      </c>
      <c r="L123" s="170"/>
      <c r="M123" s="136"/>
      <c r="N123" s="158">
        <f t="shared" si="8"/>
        <v>48925900.000249878</v>
      </c>
      <c r="P123" s="224"/>
    </row>
    <row r="124" spans="1:16" s="27" customFormat="1" x14ac:dyDescent="0.25">
      <c r="A124" s="28">
        <v>122</v>
      </c>
      <c r="B124" s="226" t="s">
        <v>10</v>
      </c>
      <c r="C124" s="102">
        <f>'1. Exit Historic Flows'!I124</f>
        <v>830467.81369862997</v>
      </c>
      <c r="D124" s="129">
        <f>'2. Forecast Normalisation'!$E$8</f>
        <v>1.0259790316206894</v>
      </c>
      <c r="E124" s="164">
        <f t="shared" si="5"/>
        <v>852042.56329067145</v>
      </c>
      <c r="F124" s="180">
        <f>'3. Utilisation Factor'!X124</f>
        <v>1.4781139542110227</v>
      </c>
      <c r="G124" s="181">
        <f t="shared" si="6"/>
        <v>1259416.0023816698</v>
      </c>
      <c r="H124" s="102">
        <f>'4. GDN Y'!G124</f>
        <v>1578723.4676723487</v>
      </c>
      <c r="I124" s="102">
        <f>'5. Future Sold'!C124</f>
        <v>1806988</v>
      </c>
      <c r="J124" s="101">
        <f>'6. PARCA'!G124</f>
        <v>0</v>
      </c>
      <c r="K124" s="158">
        <f t="shared" si="9"/>
        <v>1578723.4676723487</v>
      </c>
      <c r="L124" s="170"/>
      <c r="M124" s="136"/>
      <c r="N124" s="158">
        <f t="shared" si="8"/>
        <v>1578723.4676723487</v>
      </c>
      <c r="P124" s="224"/>
    </row>
    <row r="125" spans="1:16" s="27" customFormat="1" x14ac:dyDescent="0.25">
      <c r="A125" s="28">
        <v>123</v>
      </c>
      <c r="B125" s="226" t="s">
        <v>10</v>
      </c>
      <c r="C125" s="102">
        <f>'1. Exit Historic Flows'!I125</f>
        <v>43948.586301369891</v>
      </c>
      <c r="D125" s="129">
        <f>'2. Forecast Normalisation'!$E$8</f>
        <v>1.0259790316206894</v>
      </c>
      <c r="E125" s="164">
        <f t="shared" si="5"/>
        <v>45090.328014577775</v>
      </c>
      <c r="F125" s="180">
        <f>'3. Utilisation Factor'!X125</f>
        <v>2.1794137138398528</v>
      </c>
      <c r="G125" s="181">
        <f t="shared" si="6"/>
        <v>98270.479236508108</v>
      </c>
      <c r="H125" s="102">
        <f>'4. GDN Y'!G125</f>
        <v>129715.6660524482</v>
      </c>
      <c r="I125" s="102">
        <f>'5. Future Sold'!C125</f>
        <v>148471</v>
      </c>
      <c r="J125" s="101">
        <f>'6. PARCA'!G125</f>
        <v>0</v>
      </c>
      <c r="K125" s="158">
        <f t="shared" si="9"/>
        <v>129715.6660524482</v>
      </c>
      <c r="L125" s="170"/>
      <c r="M125" s="136"/>
      <c r="N125" s="158">
        <f t="shared" si="8"/>
        <v>129715.6660524482</v>
      </c>
      <c r="P125" s="224"/>
    </row>
    <row r="126" spans="1:16" s="27" customFormat="1" x14ac:dyDescent="0.25">
      <c r="A126" s="28">
        <v>124</v>
      </c>
      <c r="B126" s="226" t="s">
        <v>10</v>
      </c>
      <c r="C126" s="102">
        <f>'1. Exit Historic Flows'!I126</f>
        <v>717287.69863013702</v>
      </c>
      <c r="D126" s="129">
        <f>'2. Forecast Normalisation'!$E$8</f>
        <v>1.0259790316206894</v>
      </c>
      <c r="E126" s="164">
        <f t="shared" si="5"/>
        <v>735922.13843398087</v>
      </c>
      <c r="F126" s="180">
        <f>'3. Utilisation Factor'!X126</f>
        <v>1.5197746273324633</v>
      </c>
      <c r="G126" s="181">
        <f t="shared" si="6"/>
        <v>1118435.7936842127</v>
      </c>
      <c r="H126" s="102">
        <f>'4. GDN Y'!G126</f>
        <v>1010125.8787587304</v>
      </c>
      <c r="I126" s="102">
        <f>'5. Future Sold'!C126</f>
        <v>1156178</v>
      </c>
      <c r="J126" s="101">
        <f>'6. PARCA'!G126</f>
        <v>0</v>
      </c>
      <c r="K126" s="158">
        <f t="shared" si="9"/>
        <v>1010125.8787587304</v>
      </c>
      <c r="L126" s="170"/>
      <c r="M126" s="136"/>
      <c r="N126" s="158">
        <f t="shared" si="8"/>
        <v>1010125.8787587304</v>
      </c>
      <c r="P126" s="224"/>
    </row>
    <row r="127" spans="1:16" s="27" customFormat="1" x14ac:dyDescent="0.25">
      <c r="A127" s="28">
        <v>125</v>
      </c>
      <c r="B127" s="226" t="s">
        <v>10</v>
      </c>
      <c r="C127" s="102">
        <f>'1. Exit Historic Flows'!I127</f>
        <v>3325641.2109589046</v>
      </c>
      <c r="D127" s="129">
        <f>'2. Forecast Normalisation'!$E$8</f>
        <v>1.0259790316206894</v>
      </c>
      <c r="E127" s="164">
        <f t="shared" si="5"/>
        <v>3412038.1491374737</v>
      </c>
      <c r="F127" s="180">
        <f>'3. Utilisation Factor'!X127</f>
        <v>2.1293395596772573</v>
      </c>
      <c r="G127" s="181">
        <f t="shared" si="6"/>
        <v>7265387.8100863919</v>
      </c>
      <c r="H127" s="102">
        <f>'4. GDN Y'!G127</f>
        <v>12309512.684239654</v>
      </c>
      <c r="I127" s="102">
        <f>'5. Future Sold'!C127</f>
        <v>14089321</v>
      </c>
      <c r="J127" s="101">
        <f>'6. PARCA'!G127</f>
        <v>0</v>
      </c>
      <c r="K127" s="158">
        <f t="shared" si="9"/>
        <v>12309512.684239654</v>
      </c>
      <c r="L127" s="170"/>
      <c r="M127" s="136"/>
      <c r="N127" s="158">
        <f t="shared" si="8"/>
        <v>12309512.684239654</v>
      </c>
      <c r="P127" s="224"/>
    </row>
    <row r="128" spans="1:16" s="27" customFormat="1" x14ac:dyDescent="0.25">
      <c r="A128" s="28">
        <v>126</v>
      </c>
      <c r="B128" s="226" t="s">
        <v>10</v>
      </c>
      <c r="C128" s="102">
        <f>'1. Exit Historic Flows'!I128</f>
        <v>668700.96986301371</v>
      </c>
      <c r="D128" s="129">
        <f>'2. Forecast Normalisation'!$E$8</f>
        <v>1.0259790316206894</v>
      </c>
      <c r="E128" s="164">
        <f t="shared" si="5"/>
        <v>686073.17350387061</v>
      </c>
      <c r="F128" s="180">
        <f>'3. Utilisation Factor'!X128</f>
        <v>1.4330836616915539</v>
      </c>
      <c r="G128" s="181">
        <f t="shared" si="6"/>
        <v>983200.2556732716</v>
      </c>
      <c r="H128" s="102">
        <f>'4. GDN Y'!G128</f>
        <v>916804.96656896814</v>
      </c>
      <c r="I128" s="102">
        <f>'5. Future Sold'!C128</f>
        <v>949364</v>
      </c>
      <c r="J128" s="101">
        <f>'6. PARCA'!G128</f>
        <v>0</v>
      </c>
      <c r="K128" s="158">
        <f t="shared" si="9"/>
        <v>916804.96656896814</v>
      </c>
      <c r="L128" s="170"/>
      <c r="M128" s="136"/>
      <c r="N128" s="158">
        <f t="shared" si="8"/>
        <v>916804.96656896814</v>
      </c>
      <c r="P128" s="224"/>
    </row>
    <row r="129" spans="1:16" s="27" customFormat="1" x14ac:dyDescent="0.25">
      <c r="A129" s="28">
        <v>127</v>
      </c>
      <c r="B129" s="226" t="s">
        <v>10</v>
      </c>
      <c r="C129" s="102">
        <f>'1. Exit Historic Flows'!I129</f>
        <v>1212270.8219178079</v>
      </c>
      <c r="D129" s="129">
        <f>'2. Forecast Normalisation'!$E$8</f>
        <v>1.0259790316206894</v>
      </c>
      <c r="E129" s="164">
        <f t="shared" si="5"/>
        <v>1243764.4439332497</v>
      </c>
      <c r="F129" s="180">
        <f>'3. Utilisation Factor'!X129</f>
        <v>1.2004890374419281</v>
      </c>
      <c r="G129" s="181">
        <f t="shared" si="6"/>
        <v>1493125.5801019219</v>
      </c>
      <c r="H129" s="102">
        <f>'4. GDN Y'!G129</f>
        <v>0</v>
      </c>
      <c r="I129" s="102">
        <f>'5. Future Sold'!C129</f>
        <v>0</v>
      </c>
      <c r="J129" s="101">
        <f>'6. PARCA'!G129</f>
        <v>0</v>
      </c>
      <c r="K129" s="158">
        <f t="shared" si="9"/>
        <v>0</v>
      </c>
      <c r="L129" s="170"/>
      <c r="M129" s="136"/>
      <c r="N129" s="158">
        <f t="shared" si="8"/>
        <v>0</v>
      </c>
      <c r="P129" s="224"/>
    </row>
    <row r="130" spans="1:16" s="27" customFormat="1" x14ac:dyDescent="0.25">
      <c r="A130" s="28">
        <v>128</v>
      </c>
      <c r="B130" s="226" t="s">
        <v>10</v>
      </c>
      <c r="C130" s="102">
        <f>'1. Exit Historic Flows'!I130</f>
        <v>13666462.142465753</v>
      </c>
      <c r="D130" s="129">
        <f>'2. Forecast Normalisation'!$E$8</f>
        <v>1.0259790316206894</v>
      </c>
      <c r="E130" s="164">
        <f t="shared" si="5"/>
        <v>14021503.594607826</v>
      </c>
      <c r="F130" s="180">
        <f>'3. Utilisation Factor'!X130</f>
        <v>2.0115501766260029</v>
      </c>
      <c r="G130" s="181">
        <f t="shared" si="6"/>
        <v>28204958.032295506</v>
      </c>
      <c r="H130" s="102">
        <f>'4. GDN Y'!G130</f>
        <v>34516305.089551285</v>
      </c>
      <c r="I130" s="102">
        <f>'5. Future Sold'!C130</f>
        <v>39506950</v>
      </c>
      <c r="J130" s="101">
        <f>'6. PARCA'!G130</f>
        <v>0</v>
      </c>
      <c r="K130" s="158">
        <f t="shared" si="9"/>
        <v>34516305.089551285</v>
      </c>
      <c r="L130" s="170"/>
      <c r="M130" s="136"/>
      <c r="N130" s="158">
        <f t="shared" si="8"/>
        <v>34516305.089551285</v>
      </c>
      <c r="P130" s="224"/>
    </row>
    <row r="131" spans="1:16" s="27" customFormat="1" x14ac:dyDescent="0.25">
      <c r="A131" s="28">
        <v>129</v>
      </c>
      <c r="B131" s="226" t="s">
        <v>10</v>
      </c>
      <c r="C131" s="102">
        <f>'1. Exit Historic Flows'!I131</f>
        <v>1827755.5999999996</v>
      </c>
      <c r="D131" s="129">
        <f>'2. Forecast Normalisation'!$E$8</f>
        <v>1.0259790316206894</v>
      </c>
      <c r="E131" s="164">
        <f t="shared" si="5"/>
        <v>1875238.9205272917</v>
      </c>
      <c r="F131" s="180">
        <f>'3. Utilisation Factor'!X131</f>
        <v>1.7564184436994508</v>
      </c>
      <c r="G131" s="181">
        <f t="shared" si="6"/>
        <v>3293704.2263571839</v>
      </c>
      <c r="H131" s="102">
        <f>'4. GDN Y'!G131</f>
        <v>3923346.9527771804</v>
      </c>
      <c r="I131" s="102">
        <f>'5. Future Sold'!C131</f>
        <v>4490616</v>
      </c>
      <c r="J131" s="101">
        <f>'6. PARCA'!G131</f>
        <v>0</v>
      </c>
      <c r="K131" s="158">
        <f t="shared" si="9"/>
        <v>3923346.9527771804</v>
      </c>
      <c r="L131" s="170"/>
      <c r="M131" s="136"/>
      <c r="N131" s="158">
        <f t="shared" si="8"/>
        <v>3923346.9527771804</v>
      </c>
      <c r="P131" s="224"/>
    </row>
    <row r="132" spans="1:16" s="27" customFormat="1" x14ac:dyDescent="0.25">
      <c r="A132" s="28">
        <v>130</v>
      </c>
      <c r="B132" s="226" t="s">
        <v>10</v>
      </c>
      <c r="C132" s="102">
        <f>'1. Exit Historic Flows'!I132</f>
        <v>167518.42739726033</v>
      </c>
      <c r="D132" s="129">
        <f>'2. Forecast Normalisation'!$E$8</f>
        <v>1.0259790316206894</v>
      </c>
      <c r="E132" s="164">
        <f t="shared" ref="E132:E195" si="10">C132*D132</f>
        <v>171870.3939196619</v>
      </c>
      <c r="F132" s="180">
        <f>'3. Utilisation Factor'!X132</f>
        <v>2.4225891186329651</v>
      </c>
      <c r="G132" s="181">
        <f t="shared" ref="G132:G195" si="11">E132*F132</f>
        <v>416371.34612493427</v>
      </c>
      <c r="H132" s="102">
        <f>'4. GDN Y'!G132</f>
        <v>499789.42630076688</v>
      </c>
      <c r="I132" s="102">
        <f>'5. Future Sold'!C132</f>
        <v>572053</v>
      </c>
      <c r="J132" s="101">
        <f>'6. PARCA'!G132</f>
        <v>0</v>
      </c>
      <c r="K132" s="158">
        <f t="shared" si="9"/>
        <v>499789.42630076688</v>
      </c>
      <c r="L132" s="170"/>
      <c r="M132" s="136"/>
      <c r="N132" s="158">
        <f t="shared" ref="N132:N195" si="12">K132+L132</f>
        <v>499789.42630076688</v>
      </c>
      <c r="P132" s="224"/>
    </row>
    <row r="133" spans="1:16" s="27" customFormat="1" x14ac:dyDescent="0.25">
      <c r="A133" s="28">
        <v>131</v>
      </c>
      <c r="B133" s="226" t="s">
        <v>10</v>
      </c>
      <c r="C133" s="102">
        <f>'1. Exit Historic Flows'!I133</f>
        <v>5342459.9890410937</v>
      </c>
      <c r="D133" s="129">
        <f>'2. Forecast Normalisation'!$E$8</f>
        <v>1.0259790316206894</v>
      </c>
      <c r="E133" s="164">
        <f t="shared" si="10"/>
        <v>5481251.9260286605</v>
      </c>
      <c r="F133" s="180">
        <f>'3. Utilisation Factor'!X133</f>
        <v>2.4494889976321859</v>
      </c>
      <c r="G133" s="181">
        <f t="shared" si="11"/>
        <v>13426266.286057431</v>
      </c>
      <c r="H133" s="102">
        <f>'4. GDN Y'!G133</f>
        <v>18418639.945710141</v>
      </c>
      <c r="I133" s="102">
        <f>'5. Future Sold'!C133</f>
        <v>21081755</v>
      </c>
      <c r="J133" s="101">
        <f>'6. PARCA'!G133</f>
        <v>0</v>
      </c>
      <c r="K133" s="158">
        <f t="shared" si="9"/>
        <v>18418639.945710141</v>
      </c>
      <c r="L133" s="170"/>
      <c r="M133" s="136"/>
      <c r="N133" s="158">
        <f t="shared" si="12"/>
        <v>18418639.945710141</v>
      </c>
      <c r="P133" s="224"/>
    </row>
    <row r="134" spans="1:16" s="27" customFormat="1" x14ac:dyDescent="0.25">
      <c r="A134" s="28">
        <v>132</v>
      </c>
      <c r="B134" s="226" t="s">
        <v>11</v>
      </c>
      <c r="C134" s="102">
        <f>'1. Exit Historic Flows'!I134</f>
        <v>11290626.449315066</v>
      </c>
      <c r="D134" s="129">
        <f>'2. Forecast Normalisation'!$E$8</f>
        <v>1.0259790316206894</v>
      </c>
      <c r="E134" s="164">
        <f t="shared" si="10"/>
        <v>11583945.990859214</v>
      </c>
      <c r="F134" s="180">
        <f>'3. Utilisation Factor'!X134</f>
        <v>139.60244959364832</v>
      </c>
      <c r="G134" s="181">
        <f t="shared" si="11"/>
        <v>1617147236.2844679</v>
      </c>
      <c r="H134" s="102">
        <f>'4. GDN Y'!G134</f>
        <v>35005625.093020022</v>
      </c>
      <c r="I134" s="102">
        <f>'5. Future Sold'!C134</f>
        <v>33307669</v>
      </c>
      <c r="J134" s="101">
        <f>'6. PARCA'!G134</f>
        <v>0</v>
      </c>
      <c r="K134" s="158">
        <f t="shared" si="9"/>
        <v>35005625.093020022</v>
      </c>
      <c r="L134" s="170"/>
      <c r="M134" s="136"/>
      <c r="N134" s="158">
        <f t="shared" si="12"/>
        <v>35005625.093020022</v>
      </c>
      <c r="P134" s="224"/>
    </row>
    <row r="135" spans="1:16" s="27" customFormat="1" x14ac:dyDescent="0.25">
      <c r="A135" s="28">
        <v>133</v>
      </c>
      <c r="B135" s="226" t="s">
        <v>11</v>
      </c>
      <c r="C135" s="102">
        <f>'1. Exit Historic Flows'!I135</f>
        <v>23459990.399999999</v>
      </c>
      <c r="D135" s="129">
        <f>'2. Forecast Normalisation'!$E$8</f>
        <v>1.0259790316206894</v>
      </c>
      <c r="E135" s="164">
        <f t="shared" si="10"/>
        <v>24069458.232422668</v>
      </c>
      <c r="F135" s="180">
        <f>'3. Utilisation Factor'!X135</f>
        <v>1.6190008450768658</v>
      </c>
      <c r="G135" s="181">
        <f t="shared" si="11"/>
        <v>38968473.218834624</v>
      </c>
      <c r="H135" s="102">
        <f>'4. GDN Y'!G135</f>
        <v>80029540.729310259</v>
      </c>
      <c r="I135" s="102">
        <f>'5. Future Sold'!C135</f>
        <v>76147689</v>
      </c>
      <c r="J135" s="101">
        <f>'6. PARCA'!G135</f>
        <v>0</v>
      </c>
      <c r="K135" s="158">
        <f t="shared" si="9"/>
        <v>80029540.729310259</v>
      </c>
      <c r="L135" s="170"/>
      <c r="M135" s="136"/>
      <c r="N135" s="158">
        <f t="shared" si="12"/>
        <v>80029540.729310259</v>
      </c>
      <c r="P135" s="224"/>
    </row>
    <row r="136" spans="1:16" s="27" customFormat="1" x14ac:dyDescent="0.25">
      <c r="A136" s="28">
        <v>134</v>
      </c>
      <c r="B136" s="226" t="s">
        <v>11</v>
      </c>
      <c r="C136" s="102">
        <f>'1. Exit Historic Flows'!I136</f>
        <v>45181790.695890412</v>
      </c>
      <c r="D136" s="129">
        <f>'2. Forecast Normalisation'!$E$8</f>
        <v>1.0259790316206894</v>
      </c>
      <c r="E136" s="164">
        <f t="shared" si="10"/>
        <v>46355569.865058318</v>
      </c>
      <c r="F136" s="180">
        <f>'3. Utilisation Factor'!X136</f>
        <v>2.0136899131830139</v>
      </c>
      <c r="G136" s="181">
        <f t="shared" si="11"/>
        <v>93345743.457118422</v>
      </c>
      <c r="H136" s="102">
        <f>'4. GDN Y'!G136</f>
        <v>117670793.56708553</v>
      </c>
      <c r="I136" s="102">
        <f>'5. Future Sold'!C136</f>
        <v>111963144</v>
      </c>
      <c r="J136" s="101">
        <f>'6. PARCA'!G136</f>
        <v>0</v>
      </c>
      <c r="K136" s="158">
        <f t="shared" si="9"/>
        <v>117670793.56708553</v>
      </c>
      <c r="L136" s="170"/>
      <c r="M136" s="136"/>
      <c r="N136" s="158">
        <f t="shared" si="12"/>
        <v>117670793.56708553</v>
      </c>
      <c r="P136" s="224"/>
    </row>
    <row r="137" spans="1:16" s="27" customFormat="1" x14ac:dyDescent="0.25">
      <c r="A137" s="28">
        <v>135</v>
      </c>
      <c r="B137" s="226" t="s">
        <v>11</v>
      </c>
      <c r="C137" s="102">
        <f>'1. Exit Historic Flows'!I137</f>
        <v>59165767.687671229</v>
      </c>
      <c r="D137" s="129">
        <f>'2. Forecast Normalisation'!$E$8</f>
        <v>1.0259790316206894</v>
      </c>
      <c r="E137" s="164">
        <f t="shared" si="10"/>
        <v>60702837.037291601</v>
      </c>
      <c r="F137" s="180">
        <f>'3. Utilisation Factor'!X137</f>
        <v>1.7212199414985803</v>
      </c>
      <c r="G137" s="181">
        <f t="shared" si="11"/>
        <v>104482933.61412489</v>
      </c>
      <c r="H137" s="102">
        <f>'4. GDN Y'!G137</f>
        <v>174226964.98736119</v>
      </c>
      <c r="I137" s="102">
        <f>'5. Future Sold'!C137</f>
        <v>164876045</v>
      </c>
      <c r="J137" s="101">
        <f>'6. PARCA'!G137</f>
        <v>0</v>
      </c>
      <c r="K137" s="158">
        <f t="shared" si="9"/>
        <v>174226964.98736119</v>
      </c>
      <c r="L137" s="170"/>
      <c r="M137" s="136"/>
      <c r="N137" s="158">
        <f t="shared" si="12"/>
        <v>174226964.98736119</v>
      </c>
      <c r="P137" s="224"/>
    </row>
    <row r="138" spans="1:16" s="27" customFormat="1" x14ac:dyDescent="0.25">
      <c r="A138" s="28">
        <v>136</v>
      </c>
      <c r="B138" s="226" t="s">
        <v>11</v>
      </c>
      <c r="C138" s="102">
        <f>'1. Exit Historic Flows'!I138</f>
        <v>50688.602739726004</v>
      </c>
      <c r="D138" s="129">
        <f>'2. Forecast Normalisation'!$E$8</f>
        <v>1.0259790316206894</v>
      </c>
      <c r="E138" s="164">
        <f t="shared" si="10"/>
        <v>52005.443553109908</v>
      </c>
      <c r="F138" s="180">
        <f>'3. Utilisation Factor'!X138</f>
        <v>112.76417736713833</v>
      </c>
      <c r="G138" s="181">
        <f t="shared" si="11"/>
        <v>5864351.0608795863</v>
      </c>
      <c r="H138" s="102">
        <f>'4. GDN Y'!G138</f>
        <v>105097.79322299623</v>
      </c>
      <c r="I138" s="102">
        <f>'5. Future Sold'!C138</f>
        <v>100000</v>
      </c>
      <c r="J138" s="101">
        <f>'6. PARCA'!G138</f>
        <v>0</v>
      </c>
      <c r="K138" s="158">
        <f t="shared" si="9"/>
        <v>105097.79322299623</v>
      </c>
      <c r="L138" s="170"/>
      <c r="M138" s="136"/>
      <c r="N138" s="158">
        <f t="shared" si="12"/>
        <v>105097.79322299623</v>
      </c>
      <c r="P138" s="224"/>
    </row>
    <row r="139" spans="1:16" s="27" customFormat="1" x14ac:dyDescent="0.25">
      <c r="A139" s="28">
        <v>137</v>
      </c>
      <c r="B139" s="226" t="s">
        <v>12</v>
      </c>
      <c r="C139" s="102">
        <f>'1. Exit Historic Flows'!I139</f>
        <v>3081465.621917807</v>
      </c>
      <c r="D139" s="129">
        <f>'2. Forecast Normalisation'!$E$8</f>
        <v>1.0259790316206894</v>
      </c>
      <c r="E139" s="164">
        <f t="shared" si="10"/>
        <v>3161519.114747677</v>
      </c>
      <c r="F139" s="180">
        <f>'3. Utilisation Factor'!X139</f>
        <v>1.6574847416237763</v>
      </c>
      <c r="G139" s="181">
        <f t="shared" si="11"/>
        <v>5240169.6930461833</v>
      </c>
      <c r="H139" s="102">
        <f>'4. GDN Y'!G139</f>
        <v>7945443.9098816793</v>
      </c>
      <c r="I139" s="102">
        <f>'5. Future Sold'!C139</f>
        <v>8037574</v>
      </c>
      <c r="J139" s="101">
        <f>'6. PARCA'!G139</f>
        <v>0</v>
      </c>
      <c r="K139" s="158">
        <f t="shared" si="9"/>
        <v>7945443.9098816793</v>
      </c>
      <c r="L139" s="170"/>
      <c r="M139" s="136"/>
      <c r="N139" s="158">
        <f t="shared" si="12"/>
        <v>7945443.9098816793</v>
      </c>
      <c r="P139" s="224"/>
    </row>
    <row r="140" spans="1:16" s="27" customFormat="1" x14ac:dyDescent="0.25">
      <c r="A140" s="28">
        <v>138</v>
      </c>
      <c r="B140" s="226" t="s">
        <v>12</v>
      </c>
      <c r="C140" s="102">
        <f>'1. Exit Historic Flows'!I140</f>
        <v>56599088.383561641</v>
      </c>
      <c r="D140" s="129">
        <f>'2. Forecast Normalisation'!$E$8</f>
        <v>1.0259790316206894</v>
      </c>
      <c r="E140" s="164">
        <f t="shared" si="10"/>
        <v>58069477.890380383</v>
      </c>
      <c r="F140" s="180">
        <f>'3. Utilisation Factor'!X140</f>
        <v>1.4733759396022434</v>
      </c>
      <c r="G140" s="181">
        <f t="shared" si="11"/>
        <v>85558171.548950896</v>
      </c>
      <c r="H140" s="102">
        <f>'4. GDN Y'!G140</f>
        <v>129509007.56968297</v>
      </c>
      <c r="I140" s="102">
        <f>'5. Future Sold'!C140</f>
        <v>123939267</v>
      </c>
      <c r="J140" s="101">
        <f>'6. PARCA'!G140</f>
        <v>0</v>
      </c>
      <c r="K140" s="158">
        <f t="shared" si="9"/>
        <v>129509007.56968297</v>
      </c>
      <c r="L140" s="170"/>
      <c r="M140" s="136"/>
      <c r="N140" s="158">
        <f t="shared" si="12"/>
        <v>129509007.56968297</v>
      </c>
      <c r="P140" s="224"/>
    </row>
    <row r="141" spans="1:16" s="27" customFormat="1" x14ac:dyDescent="0.25">
      <c r="A141" s="28">
        <v>139</v>
      </c>
      <c r="B141" s="226" t="s">
        <v>12</v>
      </c>
      <c r="C141" s="102">
        <f>'1. Exit Historic Flows'!I141</f>
        <v>4890217.2602739716</v>
      </c>
      <c r="D141" s="129">
        <f>'2. Forecast Normalisation'!$E$8</f>
        <v>1.0259790316206894</v>
      </c>
      <c r="E141" s="164">
        <f t="shared" si="10"/>
        <v>5017260.3691106699</v>
      </c>
      <c r="F141" s="180">
        <f>'3. Utilisation Factor'!X141</f>
        <v>1.82537509642913</v>
      </c>
      <c r="G141" s="181">
        <f t="shared" si="11"/>
        <v>9158382.1300754417</v>
      </c>
      <c r="H141" s="102">
        <f>'4. GDN Y'!G141</f>
        <v>16183236.933620907</v>
      </c>
      <c r="I141" s="102">
        <f>'5. Future Sold'!C141</f>
        <v>16370887</v>
      </c>
      <c r="J141" s="101">
        <f>'6. PARCA'!G141</f>
        <v>0</v>
      </c>
      <c r="K141" s="158">
        <f t="shared" si="9"/>
        <v>16183236.933620907</v>
      </c>
      <c r="L141" s="170"/>
      <c r="M141" s="136"/>
      <c r="N141" s="158">
        <f t="shared" si="12"/>
        <v>16183236.933620907</v>
      </c>
      <c r="P141" s="224"/>
    </row>
    <row r="142" spans="1:16" s="27" customFormat="1" x14ac:dyDescent="0.25">
      <c r="A142" s="28">
        <v>140</v>
      </c>
      <c r="B142" s="226" t="s">
        <v>12</v>
      </c>
      <c r="C142" s="102">
        <f>'1. Exit Historic Flows'!I142</f>
        <v>8241194.575342468</v>
      </c>
      <c r="D142" s="129">
        <f>'2. Forecast Normalisation'!$E$8</f>
        <v>1.0259790316206894</v>
      </c>
      <c r="E142" s="164">
        <f t="shared" si="10"/>
        <v>8455292.8298075441</v>
      </c>
      <c r="F142" s="180">
        <f>'3. Utilisation Factor'!X142</f>
        <v>2.0810053363360743</v>
      </c>
      <c r="G142" s="181">
        <f t="shared" si="11"/>
        <v>17595509.499113645</v>
      </c>
      <c r="H142" s="102">
        <f>'4. GDN Y'!G142</f>
        <v>21430281.687802482</v>
      </c>
      <c r="I142" s="102">
        <f>'5. Future Sold'!C142</f>
        <v>18387106</v>
      </c>
      <c r="J142" s="101">
        <f>'6. PARCA'!G142</f>
        <v>0</v>
      </c>
      <c r="K142" s="158">
        <f t="shared" si="9"/>
        <v>21430281.687802482</v>
      </c>
      <c r="L142" s="170"/>
      <c r="M142" s="136"/>
      <c r="N142" s="158">
        <f t="shared" si="12"/>
        <v>21430281.687802482</v>
      </c>
      <c r="P142" s="224"/>
    </row>
    <row r="143" spans="1:16" s="27" customFormat="1" x14ac:dyDescent="0.25">
      <c r="A143" s="28">
        <v>141</v>
      </c>
      <c r="B143" s="226" t="s">
        <v>12</v>
      </c>
      <c r="C143" s="102">
        <f>'1. Exit Historic Flows'!I143</f>
        <v>11482032.536986304</v>
      </c>
      <c r="D143" s="129">
        <f>'2. Forecast Normalisation'!$E$8</f>
        <v>1.0259790316206894</v>
      </c>
      <c r="E143" s="164">
        <f t="shared" si="10"/>
        <v>11780324.623334456</v>
      </c>
      <c r="F143" s="180">
        <f>'3. Utilisation Factor'!X143</f>
        <v>1.4406052048761684</v>
      </c>
      <c r="G143" s="181">
        <f t="shared" si="11"/>
        <v>16970796.967506506</v>
      </c>
      <c r="H143" s="102">
        <f>'4. GDN Y'!G143</f>
        <v>19588840.813078318</v>
      </c>
      <c r="I143" s="102">
        <f>'5. Future Sold'!C143</f>
        <v>15464650</v>
      </c>
      <c r="J143" s="101">
        <f>'6. PARCA'!G143</f>
        <v>0</v>
      </c>
      <c r="K143" s="158">
        <f t="shared" si="9"/>
        <v>19588840.813078318</v>
      </c>
      <c r="L143" s="170"/>
      <c r="M143" s="136"/>
      <c r="N143" s="158">
        <f t="shared" si="12"/>
        <v>19588840.813078318</v>
      </c>
      <c r="P143" s="224"/>
    </row>
    <row r="144" spans="1:16" s="27" customFormat="1" x14ac:dyDescent="0.25">
      <c r="A144" s="28">
        <v>142</v>
      </c>
      <c r="B144" s="226" t="s">
        <v>12</v>
      </c>
      <c r="C144" s="102">
        <f>'1. Exit Historic Flows'!I144</f>
        <v>247114.36712328778</v>
      </c>
      <c r="D144" s="129">
        <f>'2. Forecast Normalisation'!$E$8</f>
        <v>1.0259790316206894</v>
      </c>
      <c r="E144" s="164">
        <f t="shared" si="10"/>
        <v>253534.15908071032</v>
      </c>
      <c r="F144" s="180">
        <f>'3. Utilisation Factor'!X144</f>
        <v>1.8286067016515177</v>
      </c>
      <c r="G144" s="181">
        <f t="shared" si="11"/>
        <v>463614.26239256887</v>
      </c>
      <c r="H144" s="102">
        <f>'4. GDN Y'!G144</f>
        <v>677367.69413469092</v>
      </c>
      <c r="I144" s="102">
        <f>'5. Future Sold'!C144</f>
        <v>685222</v>
      </c>
      <c r="J144" s="101">
        <f>'6. PARCA'!G144</f>
        <v>0</v>
      </c>
      <c r="K144" s="158">
        <f t="shared" si="9"/>
        <v>677367.69413469092</v>
      </c>
      <c r="L144" s="170"/>
      <c r="M144" s="136"/>
      <c r="N144" s="158">
        <f t="shared" si="12"/>
        <v>677367.69413469092</v>
      </c>
      <c r="P144" s="224"/>
    </row>
    <row r="145" spans="1:16" s="27" customFormat="1" x14ac:dyDescent="0.25">
      <c r="A145" s="28">
        <v>143</v>
      </c>
      <c r="B145" s="226" t="s">
        <v>12</v>
      </c>
      <c r="C145" s="102">
        <f>'1. Exit Historic Flows'!I145</f>
        <v>12599751.397260269</v>
      </c>
      <c r="D145" s="129">
        <f>'2. Forecast Normalisation'!$E$8</f>
        <v>1.0259790316206894</v>
      </c>
      <c r="E145" s="164">
        <f t="shared" si="10"/>
        <v>12927080.737222519</v>
      </c>
      <c r="F145" s="180">
        <f>'3. Utilisation Factor'!X145</f>
        <v>1.9222409553995408</v>
      </c>
      <c r="G145" s="181">
        <f t="shared" si="11"/>
        <v>24848964.026845615</v>
      </c>
      <c r="H145" s="102">
        <f>'4. GDN Y'!G145</f>
        <v>28874600.313624598</v>
      </c>
      <c r="I145" s="102">
        <f>'5. Future Sold'!C145</f>
        <v>29209411</v>
      </c>
      <c r="J145" s="101">
        <f>'6. PARCA'!G145</f>
        <v>0</v>
      </c>
      <c r="K145" s="158">
        <f t="shared" si="9"/>
        <v>28874600.313624598</v>
      </c>
      <c r="L145" s="170"/>
      <c r="M145" s="136"/>
      <c r="N145" s="158">
        <f t="shared" si="12"/>
        <v>28874600.313624598</v>
      </c>
      <c r="P145" s="224"/>
    </row>
    <row r="146" spans="1:16" s="27" customFormat="1" x14ac:dyDescent="0.25">
      <c r="A146" s="28">
        <v>144</v>
      </c>
      <c r="B146" s="226" t="s">
        <v>12</v>
      </c>
      <c r="C146" s="102">
        <f>'1. Exit Historic Flows'!I146</f>
        <v>10270389.046575343</v>
      </c>
      <c r="D146" s="129">
        <f>'2. Forecast Normalisation'!$E$8</f>
        <v>1.0259790316206894</v>
      </c>
      <c r="E146" s="164">
        <f t="shared" si="10"/>
        <v>10537203.808373107</v>
      </c>
      <c r="F146" s="180">
        <f>'3. Utilisation Factor'!X146</f>
        <v>2.0910358297450951</v>
      </c>
      <c r="G146" s="181">
        <f t="shared" si="11"/>
        <v>22033670.708634634</v>
      </c>
      <c r="H146" s="102">
        <f>'4. GDN Y'!G146</f>
        <v>39535788.259495229</v>
      </c>
      <c r="I146" s="102">
        <f>'5. Future Sold'!C146</f>
        <v>39994219</v>
      </c>
      <c r="J146" s="101">
        <f>'6. PARCA'!G146</f>
        <v>0</v>
      </c>
      <c r="K146" s="158">
        <f t="shared" si="9"/>
        <v>39535788.259495229</v>
      </c>
      <c r="L146" s="170"/>
      <c r="M146" s="136"/>
      <c r="N146" s="158">
        <f t="shared" si="12"/>
        <v>39535788.259495229</v>
      </c>
      <c r="P146" s="224"/>
    </row>
    <row r="147" spans="1:16" s="27" customFormat="1" x14ac:dyDescent="0.25">
      <c r="A147" s="28">
        <v>145</v>
      </c>
      <c r="B147" s="226" t="s">
        <v>12</v>
      </c>
      <c r="C147" s="102">
        <f>'1. Exit Historic Flows'!I147</f>
        <v>23143901.753424659</v>
      </c>
      <c r="D147" s="129">
        <f>'2. Forecast Normalisation'!$E$8</f>
        <v>1.0259790316206894</v>
      </c>
      <c r="E147" s="164">
        <f t="shared" si="10"/>
        <v>23745157.908903006</v>
      </c>
      <c r="F147" s="180">
        <f>'3. Utilisation Factor'!X147</f>
        <v>2.7304289251463438</v>
      </c>
      <c r="G147" s="181">
        <f t="shared" si="11"/>
        <v>64834465.986636244</v>
      </c>
      <c r="H147" s="102">
        <f>'4. GDN Y'!G147</f>
        <v>98714029.678904846</v>
      </c>
      <c r="I147" s="102">
        <f>'5. Future Sold'!C147</f>
        <v>99858652</v>
      </c>
      <c r="J147" s="101">
        <f>'6. PARCA'!G147</f>
        <v>0</v>
      </c>
      <c r="K147" s="158">
        <f t="shared" si="9"/>
        <v>98714029.678904846</v>
      </c>
      <c r="L147" s="170"/>
      <c r="M147" s="136"/>
      <c r="N147" s="158">
        <f t="shared" si="12"/>
        <v>98714029.678904846</v>
      </c>
      <c r="P147" s="224"/>
    </row>
    <row r="148" spans="1:16" s="27" customFormat="1" x14ac:dyDescent="0.25">
      <c r="A148" s="28">
        <v>146</v>
      </c>
      <c r="B148" s="226" t="s">
        <v>12</v>
      </c>
      <c r="C148" s="102">
        <f>'1. Exit Historic Flows'!I148</f>
        <v>54000360.443835594</v>
      </c>
      <c r="D148" s="129">
        <f>'2. Forecast Normalisation'!$E$8</f>
        <v>1.0259790316206894</v>
      </c>
      <c r="E148" s="164">
        <f t="shared" si="10"/>
        <v>55403237.515334621</v>
      </c>
      <c r="F148" s="180">
        <f>'3. Utilisation Factor'!X148</f>
        <v>1.3458257218612681</v>
      </c>
      <c r="G148" s="181">
        <f t="shared" si="11"/>
        <v>74563102.122526512</v>
      </c>
      <c r="H148" s="102">
        <f>'4. GDN Y'!G148</f>
        <v>90986470.324440122</v>
      </c>
      <c r="I148" s="102">
        <f>'5. Future Sold'!C148</f>
        <v>92041489</v>
      </c>
      <c r="J148" s="101">
        <f>'6. PARCA'!G148</f>
        <v>0</v>
      </c>
      <c r="K148" s="158">
        <f t="shared" si="9"/>
        <v>90986470.324440122</v>
      </c>
      <c r="L148" s="170"/>
      <c r="M148" s="136"/>
      <c r="N148" s="158">
        <f t="shared" si="12"/>
        <v>90986470.324440122</v>
      </c>
      <c r="P148" s="224"/>
    </row>
    <row r="149" spans="1:16" s="27" customFormat="1" x14ac:dyDescent="0.25">
      <c r="A149" s="28">
        <v>147</v>
      </c>
      <c r="B149" s="226" t="s">
        <v>12</v>
      </c>
      <c r="C149" s="102">
        <f>'1. Exit Historic Flows'!I149</f>
        <v>560063.34246575343</v>
      </c>
      <c r="D149" s="129">
        <f>'2. Forecast Normalisation'!$E$8</f>
        <v>1.0259790316206894</v>
      </c>
      <c r="E149" s="164">
        <f t="shared" si="10"/>
        <v>574613.24574926018</v>
      </c>
      <c r="F149" s="180">
        <f>'3. Utilisation Factor'!X149</f>
        <v>4.693477197331231</v>
      </c>
      <c r="G149" s="181">
        <f t="shared" si="11"/>
        <v>2696934.1662086397</v>
      </c>
      <c r="H149" s="102">
        <f>'4. GDN Y'!G149</f>
        <v>4029400.7453341815</v>
      </c>
      <c r="I149" s="102">
        <f>'5. Future Sold'!C149</f>
        <v>4076123</v>
      </c>
      <c r="J149" s="101">
        <f>'6. PARCA'!G149</f>
        <v>0</v>
      </c>
      <c r="K149" s="158">
        <f t="shared" si="9"/>
        <v>4029400.7453341815</v>
      </c>
      <c r="L149" s="170"/>
      <c r="M149" s="136"/>
      <c r="N149" s="158">
        <f t="shared" si="12"/>
        <v>4029400.7453341815</v>
      </c>
      <c r="P149" s="224"/>
    </row>
    <row r="150" spans="1:16" s="27" customFormat="1" x14ac:dyDescent="0.25">
      <c r="A150" s="28">
        <v>148</v>
      </c>
      <c r="B150" s="226" t="s">
        <v>13</v>
      </c>
      <c r="C150" s="102">
        <f>'1. Exit Historic Flows'!I150</f>
        <v>7153239.7861084947</v>
      </c>
      <c r="D150" s="129">
        <f>'2. Forecast Normalisation'!$E$8</f>
        <v>1.0259790316206894</v>
      </c>
      <c r="E150" s="164">
        <f t="shared" si="10"/>
        <v>7339074.0287021808</v>
      </c>
      <c r="F150" s="180">
        <f>'3. Utilisation Factor'!X150</f>
        <v>2.5547952813337345</v>
      </c>
      <c r="G150" s="181">
        <f t="shared" si="11"/>
        <v>18749831.69788729</v>
      </c>
      <c r="H150" s="102">
        <f>'4. GDN Y'!G150</f>
        <v>20156186.250536144</v>
      </c>
      <c r="I150" s="102">
        <f>'5. Future Sold'!C150</f>
        <v>21639348</v>
      </c>
      <c r="J150" s="101">
        <f>'6. PARCA'!G150</f>
        <v>0</v>
      </c>
      <c r="K150" s="158">
        <f t="shared" si="9"/>
        <v>20156186.250536144</v>
      </c>
      <c r="L150" s="170"/>
      <c r="M150" s="136"/>
      <c r="N150" s="158">
        <f t="shared" si="12"/>
        <v>20156186.250536144</v>
      </c>
      <c r="P150" s="224"/>
    </row>
    <row r="151" spans="1:16" s="27" customFormat="1" x14ac:dyDescent="0.25">
      <c r="A151" s="28">
        <v>149</v>
      </c>
      <c r="B151" s="226" t="s">
        <v>13</v>
      </c>
      <c r="C151" s="102">
        <f>'1. Exit Historic Flows'!I151</f>
        <v>1855671.4301128769</v>
      </c>
      <c r="D151" s="129">
        <f>'2. Forecast Normalisation'!$E$8</f>
        <v>1.0259790316206894</v>
      </c>
      <c r="E151" s="164">
        <f t="shared" si="10"/>
        <v>1903879.9768733892</v>
      </c>
      <c r="F151" s="180">
        <f>'3. Utilisation Factor'!X151</f>
        <v>4.019654227318032</v>
      </c>
      <c r="G151" s="181">
        <f t="shared" si="11"/>
        <v>7652939.1973452764</v>
      </c>
      <c r="H151" s="102">
        <f>'4. GDN Y'!G151</f>
        <v>7639415.4455617024</v>
      </c>
      <c r="I151" s="102">
        <f>'5. Future Sold'!C151</f>
        <v>7519525</v>
      </c>
      <c r="J151" s="101">
        <f>'6. PARCA'!G151</f>
        <v>0</v>
      </c>
      <c r="K151" s="158">
        <f t="shared" ref="K151:K209" si="13">H151</f>
        <v>7639415.4455617024</v>
      </c>
      <c r="L151" s="170"/>
      <c r="M151" s="136"/>
      <c r="N151" s="158">
        <f t="shared" si="12"/>
        <v>7639415.4455617024</v>
      </c>
      <c r="P151" s="224"/>
    </row>
    <row r="152" spans="1:16" s="27" customFormat="1" x14ac:dyDescent="0.25">
      <c r="A152" s="28">
        <v>150</v>
      </c>
      <c r="B152" s="226" t="s">
        <v>13</v>
      </c>
      <c r="C152" s="102">
        <f>'1. Exit Historic Flows'!I152</f>
        <v>5214401.7259671232</v>
      </c>
      <c r="D152" s="129">
        <f>'2. Forecast Normalisation'!$E$8</f>
        <v>1.0259790316206894</v>
      </c>
      <c r="E152" s="164">
        <f t="shared" si="10"/>
        <v>5349866.8332890002</v>
      </c>
      <c r="F152" s="180">
        <f>'3. Utilisation Factor'!X152</f>
        <v>2.1564595133129987</v>
      </c>
      <c r="G152" s="181">
        <f t="shared" si="11"/>
        <v>11536771.22760375</v>
      </c>
      <c r="H152" s="102">
        <f>'4. GDN Y'!G152</f>
        <v>13932760.403316259</v>
      </c>
      <c r="I152" s="102">
        <f>'5. Future Sold'!C152</f>
        <v>14957981</v>
      </c>
      <c r="J152" s="101">
        <f>'6. PARCA'!G152</f>
        <v>0</v>
      </c>
      <c r="K152" s="158">
        <f t="shared" si="13"/>
        <v>13932760.403316259</v>
      </c>
      <c r="L152" s="170"/>
      <c r="M152" s="136"/>
      <c r="N152" s="158">
        <f t="shared" si="12"/>
        <v>13932760.403316259</v>
      </c>
      <c r="P152" s="224"/>
    </row>
    <row r="153" spans="1:16" s="27" customFormat="1" x14ac:dyDescent="0.25">
      <c r="A153" s="28">
        <v>151</v>
      </c>
      <c r="B153" s="226" t="s">
        <v>13</v>
      </c>
      <c r="C153" s="102">
        <f>'1. Exit Historic Flows'!I153</f>
        <v>7622067.5615293141</v>
      </c>
      <c r="D153" s="129">
        <f>'2. Forecast Normalisation'!$E$8</f>
        <v>1.0259790316206894</v>
      </c>
      <c r="E153" s="164">
        <f t="shared" si="10"/>
        <v>7820081.4957253151</v>
      </c>
      <c r="F153" s="180">
        <f>'3. Utilisation Factor'!X153</f>
        <v>2.1620544448259609</v>
      </c>
      <c r="G153" s="181">
        <f t="shared" si="11"/>
        <v>16907441.956734166</v>
      </c>
      <c r="H153" s="102">
        <f>'4. GDN Y'!G153</f>
        <v>19636820.942397173</v>
      </c>
      <c r="I153" s="102">
        <f>'5. Future Sold'!C153</f>
        <v>21081766</v>
      </c>
      <c r="J153" s="101">
        <f>'6. PARCA'!G153</f>
        <v>0</v>
      </c>
      <c r="K153" s="158">
        <f t="shared" si="13"/>
        <v>19636820.942397173</v>
      </c>
      <c r="L153" s="170"/>
      <c r="M153" s="136"/>
      <c r="N153" s="158">
        <f t="shared" si="12"/>
        <v>19636820.942397173</v>
      </c>
      <c r="P153" s="224"/>
    </row>
    <row r="154" spans="1:16" s="27" customFormat="1" x14ac:dyDescent="0.25">
      <c r="A154" s="28">
        <v>152</v>
      </c>
      <c r="B154" s="226" t="s">
        <v>13</v>
      </c>
      <c r="C154" s="102">
        <f>'1. Exit Historic Flows'!I154</f>
        <v>20465474.503989037</v>
      </c>
      <c r="D154" s="129">
        <f>'2. Forecast Normalisation'!$E$8</f>
        <v>1.0259790316206894</v>
      </c>
      <c r="E154" s="164">
        <f t="shared" si="10"/>
        <v>20997147.71326058</v>
      </c>
      <c r="F154" s="180">
        <f>'3. Utilisation Factor'!X154</f>
        <v>1.9597180595565169</v>
      </c>
      <c r="G154" s="181">
        <f t="shared" si="11"/>
        <v>41148489.572852582</v>
      </c>
      <c r="H154" s="102">
        <f>'4. GDN Y'!G154</f>
        <v>52395138.851680793</v>
      </c>
      <c r="I154" s="102">
        <f>'5. Future Sold'!C154</f>
        <v>56250554</v>
      </c>
      <c r="J154" s="101">
        <f>'6. PARCA'!G154</f>
        <v>0</v>
      </c>
      <c r="K154" s="158">
        <f t="shared" si="13"/>
        <v>52395138.851680793</v>
      </c>
      <c r="L154" s="170"/>
      <c r="M154" s="136"/>
      <c r="N154" s="158">
        <f t="shared" si="12"/>
        <v>52395138.851680793</v>
      </c>
      <c r="P154" s="224"/>
    </row>
    <row r="155" spans="1:16" s="27" customFormat="1" x14ac:dyDescent="0.25">
      <c r="A155" s="28">
        <v>153</v>
      </c>
      <c r="B155" s="226" t="s">
        <v>13</v>
      </c>
      <c r="C155" s="102">
        <f>'1. Exit Historic Flows'!I155</f>
        <v>10465258.05479452</v>
      </c>
      <c r="D155" s="129">
        <f>'2. Forecast Normalisation'!$E$8</f>
        <v>1.0259790316206894</v>
      </c>
      <c r="E155" s="164">
        <f t="shared" si="10"/>
        <v>10737135.324718701</v>
      </c>
      <c r="F155" s="180">
        <f>'3. Utilisation Factor'!X155</f>
        <v>1.525288056755576</v>
      </c>
      <c r="G155" s="181">
        <f t="shared" si="11"/>
        <v>16377224.274561837</v>
      </c>
      <c r="H155" s="102">
        <f>'4. GDN Y'!G155</f>
        <v>19210835.426838022</v>
      </c>
      <c r="I155" s="102">
        <f>'5. Future Sold'!C155</f>
        <v>20624435</v>
      </c>
      <c r="J155" s="101">
        <f>'6. PARCA'!G155</f>
        <v>0</v>
      </c>
      <c r="K155" s="158">
        <f t="shared" si="13"/>
        <v>19210835.426838022</v>
      </c>
      <c r="L155" s="170"/>
      <c r="M155" s="136"/>
      <c r="N155" s="158">
        <f t="shared" si="12"/>
        <v>19210835.426838022</v>
      </c>
      <c r="P155" s="224"/>
    </row>
    <row r="156" spans="1:16" s="27" customFormat="1" x14ac:dyDescent="0.25">
      <c r="A156" s="28">
        <v>154</v>
      </c>
      <c r="B156" s="226" t="s">
        <v>13</v>
      </c>
      <c r="C156" s="102">
        <f>'1. Exit Historic Flows'!I156</f>
        <v>1573488.3397079462</v>
      </c>
      <c r="D156" s="129">
        <f>'2. Forecast Normalisation'!$E$8</f>
        <v>1.0259790316206894</v>
      </c>
      <c r="E156" s="164">
        <f t="shared" si="10"/>
        <v>1614366.043040005</v>
      </c>
      <c r="F156" s="180">
        <f>'3. Utilisation Factor'!X156</f>
        <v>1.9021616757500819</v>
      </c>
      <c r="G156" s="181">
        <f t="shared" si="11"/>
        <v>3070785.2177030048</v>
      </c>
      <c r="H156" s="102">
        <f>'4. GDN Y'!G156</f>
        <v>3590219.2748167142</v>
      </c>
      <c r="I156" s="102">
        <f>'5. Future Sold'!C156</f>
        <v>3576724</v>
      </c>
      <c r="J156" s="101">
        <f>'6. PARCA'!G156</f>
        <v>0</v>
      </c>
      <c r="K156" s="158">
        <f t="shared" si="13"/>
        <v>3590219.2748167142</v>
      </c>
      <c r="L156" s="170"/>
      <c r="M156" s="136"/>
      <c r="N156" s="158">
        <f t="shared" si="12"/>
        <v>3590219.2748167142</v>
      </c>
      <c r="P156" s="224"/>
    </row>
    <row r="157" spans="1:16" s="27" customFormat="1" x14ac:dyDescent="0.25">
      <c r="A157" s="28">
        <v>155</v>
      </c>
      <c r="B157" s="226" t="s">
        <v>13</v>
      </c>
      <c r="C157" s="102">
        <f>'1. Exit Historic Flows'!I157</f>
        <v>17000220.269288775</v>
      </c>
      <c r="D157" s="129">
        <f>'2. Forecast Normalisation'!$E$8</f>
        <v>1.0259790316206894</v>
      </c>
      <c r="E157" s="164">
        <f t="shared" si="10"/>
        <v>17441869.529223312</v>
      </c>
      <c r="F157" s="180">
        <f>'3. Utilisation Factor'!X157</f>
        <v>3.1328317850963581</v>
      </c>
      <c r="G157" s="181">
        <f t="shared" si="11"/>
        <v>54642443.252654441</v>
      </c>
      <c r="H157" s="102">
        <f>'4. GDN Y'!G157</f>
        <v>62367560.63871979</v>
      </c>
      <c r="I157" s="102">
        <f>'5. Future Sold'!C157</f>
        <v>66956781</v>
      </c>
      <c r="J157" s="101">
        <f>'6. PARCA'!G157</f>
        <v>0</v>
      </c>
      <c r="K157" s="158">
        <f t="shared" si="13"/>
        <v>62367560.63871979</v>
      </c>
      <c r="L157" s="170"/>
      <c r="M157" s="136"/>
      <c r="N157" s="158">
        <f t="shared" si="12"/>
        <v>62367560.63871979</v>
      </c>
      <c r="P157" s="224"/>
    </row>
    <row r="158" spans="1:16" s="27" customFormat="1" x14ac:dyDescent="0.25">
      <c r="A158" s="28">
        <v>156</v>
      </c>
      <c r="B158" s="226" t="s">
        <v>13</v>
      </c>
      <c r="C158" s="102">
        <f>'1. Exit Historic Flows'!I158</f>
        <v>55457928.613698632</v>
      </c>
      <c r="D158" s="129">
        <f>'2. Forecast Normalisation'!$E$8</f>
        <v>1.0259790316206894</v>
      </c>
      <c r="E158" s="164">
        <f t="shared" si="10"/>
        <v>56898671.894771844</v>
      </c>
      <c r="F158" s="180">
        <f>'3. Utilisation Factor'!X158</f>
        <v>1.6470850491333642</v>
      </c>
      <c r="G158" s="181">
        <f t="shared" si="11"/>
        <v>93716951.793423444</v>
      </c>
      <c r="H158" s="102">
        <f>'4. GDN Y'!G158</f>
        <v>119471237.97788812</v>
      </c>
      <c r="I158" s="102">
        <f>'5. Future Sold'!C158</f>
        <v>128262344</v>
      </c>
      <c r="J158" s="101">
        <f>'6. PARCA'!G158</f>
        <v>0</v>
      </c>
      <c r="K158" s="158">
        <f t="shared" si="13"/>
        <v>119471237.97788812</v>
      </c>
      <c r="L158" s="170"/>
      <c r="M158" s="136"/>
      <c r="N158" s="158">
        <f t="shared" si="12"/>
        <v>119471237.97788812</v>
      </c>
      <c r="P158" s="224"/>
    </row>
    <row r="159" spans="1:16" s="27" customFormat="1" x14ac:dyDescent="0.25">
      <c r="A159" s="28">
        <v>157</v>
      </c>
      <c r="B159" s="226" t="s">
        <v>13</v>
      </c>
      <c r="C159" s="102">
        <f>'1. Exit Historic Flows'!I159</f>
        <v>569801.08490739716</v>
      </c>
      <c r="D159" s="129">
        <f>'2. Forecast Normalisation'!$E$8</f>
        <v>1.0259790316206894</v>
      </c>
      <c r="E159" s="164">
        <f t="shared" si="10"/>
        <v>584603.96530970954</v>
      </c>
      <c r="F159" s="180">
        <f>'3. Utilisation Factor'!X159</f>
        <v>2.3763242560629836</v>
      </c>
      <c r="G159" s="181">
        <f t="shared" si="11"/>
        <v>1389208.5829560659</v>
      </c>
      <c r="H159" s="102">
        <f>'4. GDN Y'!G159</f>
        <v>1568937.1869064318</v>
      </c>
      <c r="I159" s="102">
        <f>'5. Future Sold'!C159</f>
        <v>1684385</v>
      </c>
      <c r="J159" s="101">
        <f>'6. PARCA'!G159</f>
        <v>0</v>
      </c>
      <c r="K159" s="158">
        <f t="shared" si="13"/>
        <v>1568937.1869064318</v>
      </c>
      <c r="L159" s="170"/>
      <c r="M159" s="136"/>
      <c r="N159" s="158">
        <f t="shared" si="12"/>
        <v>1568937.1869064318</v>
      </c>
      <c r="P159" s="224"/>
    </row>
    <row r="160" spans="1:16" s="27" customFormat="1" x14ac:dyDescent="0.25">
      <c r="A160" s="28">
        <v>158</v>
      </c>
      <c r="B160" s="226" t="s">
        <v>13</v>
      </c>
      <c r="C160" s="102">
        <f>'1. Exit Historic Flows'!I160</f>
        <v>1049174.2136745201</v>
      </c>
      <c r="D160" s="129">
        <f>'2. Forecast Normalisation'!$E$8</f>
        <v>1.0259790316206894</v>
      </c>
      <c r="E160" s="164">
        <f t="shared" si="10"/>
        <v>1076430.7437471824</v>
      </c>
      <c r="F160" s="180">
        <f>'3. Utilisation Factor'!X160</f>
        <v>2.119221938755671</v>
      </c>
      <c r="G160" s="181">
        <f t="shared" si="11"/>
        <v>2281195.6477001128</v>
      </c>
      <c r="H160" s="102">
        <f>'4. GDN Y'!G160</f>
        <v>2858084.2935588956</v>
      </c>
      <c r="I160" s="102">
        <f>'5. Future Sold'!C160</f>
        <v>3068392</v>
      </c>
      <c r="J160" s="101">
        <f>'6. PARCA'!G160</f>
        <v>0</v>
      </c>
      <c r="K160" s="158">
        <f t="shared" si="13"/>
        <v>2858084.2935588956</v>
      </c>
      <c r="L160" s="170"/>
      <c r="M160" s="136"/>
      <c r="N160" s="158">
        <f t="shared" si="12"/>
        <v>2858084.2935588956</v>
      </c>
      <c r="P160" s="224"/>
    </row>
    <row r="161" spans="1:16" s="27" customFormat="1" x14ac:dyDescent="0.25">
      <c r="A161" s="28">
        <v>159</v>
      </c>
      <c r="B161" s="226" t="s">
        <v>13</v>
      </c>
      <c r="C161" s="102">
        <f>'1. Exit Historic Flows'!I161</f>
        <v>40872.202739726017</v>
      </c>
      <c r="D161" s="129">
        <f>'2. Forecast Normalisation'!$E$8</f>
        <v>1.0259790316206894</v>
      </c>
      <c r="E161" s="164">
        <f t="shared" si="10"/>
        <v>41934.022987108583</v>
      </c>
      <c r="F161" s="180">
        <f>'3. Utilisation Factor'!X161</f>
        <v>1.9773969481972726</v>
      </c>
      <c r="G161" s="181">
        <f t="shared" si="11"/>
        <v>82920.209080342785</v>
      </c>
      <c r="H161" s="102">
        <f>'4. GDN Y'!G161</f>
        <v>144673.42972842915</v>
      </c>
      <c r="I161" s="102">
        <f>'5. Future Sold'!C161</f>
        <v>155319</v>
      </c>
      <c r="J161" s="101">
        <f>'6. PARCA'!G161</f>
        <v>0</v>
      </c>
      <c r="K161" s="158">
        <f t="shared" si="13"/>
        <v>144673.42972842915</v>
      </c>
      <c r="L161" s="170"/>
      <c r="M161" s="136"/>
      <c r="N161" s="158">
        <f t="shared" si="12"/>
        <v>144673.42972842915</v>
      </c>
      <c r="P161" s="224"/>
    </row>
    <row r="162" spans="1:16" s="27" customFormat="1" x14ac:dyDescent="0.25">
      <c r="A162" s="28">
        <v>160</v>
      </c>
      <c r="B162" s="226" t="s">
        <v>13</v>
      </c>
      <c r="C162" s="102">
        <f>'1. Exit Historic Flows'!I162</f>
        <v>0</v>
      </c>
      <c r="D162" s="129">
        <f>'2. Forecast Normalisation'!$E$8</f>
        <v>1.0259790316206894</v>
      </c>
      <c r="E162" s="164">
        <f t="shared" si="10"/>
        <v>0</v>
      </c>
      <c r="F162" s="180">
        <f>'3. Utilisation Factor'!X162</f>
        <v>2.2592168871282321</v>
      </c>
      <c r="G162" s="181">
        <f t="shared" si="11"/>
        <v>0</v>
      </c>
      <c r="H162" s="102">
        <f>'4. GDN Y'!G162</f>
        <v>0</v>
      </c>
      <c r="I162" s="102">
        <f>'5. Future Sold'!C162</f>
        <v>0</v>
      </c>
      <c r="J162" s="101">
        <f>'6. PARCA'!G162</f>
        <v>0</v>
      </c>
      <c r="K162" s="158">
        <f t="shared" si="13"/>
        <v>0</v>
      </c>
      <c r="L162" s="170"/>
      <c r="M162" s="136"/>
      <c r="N162" s="158">
        <f t="shared" si="12"/>
        <v>0</v>
      </c>
      <c r="P162" s="224"/>
    </row>
    <row r="163" spans="1:16" s="27" customFormat="1" x14ac:dyDescent="0.25">
      <c r="A163" s="28">
        <v>161</v>
      </c>
      <c r="B163" s="226" t="s">
        <v>13</v>
      </c>
      <c r="C163" s="102">
        <f>'1. Exit Historic Flows'!I163</f>
        <v>2631861.1150202747</v>
      </c>
      <c r="D163" s="129">
        <f>'2. Forecast Normalisation'!$E$8</f>
        <v>1.0259790316206894</v>
      </c>
      <c r="E163" s="164">
        <f t="shared" si="10"/>
        <v>2700234.3181486493</v>
      </c>
      <c r="F163" s="180">
        <f>'3. Utilisation Factor'!X163</f>
        <v>1.943751894535336</v>
      </c>
      <c r="G163" s="181">
        <f t="shared" si="11"/>
        <v>5248585.5715907682</v>
      </c>
      <c r="H163" s="102">
        <f>'4. GDN Y'!G163</f>
        <v>6446075.5161481919</v>
      </c>
      <c r="I163" s="102">
        <f>'5. Future Sold'!C163</f>
        <v>6757111</v>
      </c>
      <c r="J163" s="101">
        <f>'6. PARCA'!G163</f>
        <v>0</v>
      </c>
      <c r="K163" s="158">
        <f t="shared" si="13"/>
        <v>6446075.5161481919</v>
      </c>
      <c r="L163" s="170"/>
      <c r="M163" s="136"/>
      <c r="N163" s="158">
        <f t="shared" si="12"/>
        <v>6446075.5161481919</v>
      </c>
    </row>
    <row r="164" spans="1:16" s="27" customFormat="1" x14ac:dyDescent="0.25">
      <c r="A164" s="28">
        <v>162</v>
      </c>
      <c r="B164" s="226" t="s">
        <v>13</v>
      </c>
      <c r="C164" s="102">
        <f>'1. Exit Historic Flows'!I164</f>
        <v>124716.0712087671</v>
      </c>
      <c r="D164" s="129">
        <f>'2. Forecast Normalisation'!$E$8</f>
        <v>1.0259790316206894</v>
      </c>
      <c r="E164" s="164">
        <f t="shared" si="10"/>
        <v>127956.07396630781</v>
      </c>
      <c r="F164" s="180">
        <f>'3. Utilisation Factor'!X164</f>
        <v>2.8162675699624673</v>
      </c>
      <c r="G164" s="181">
        <f t="shared" si="11"/>
        <v>360358.54149103141</v>
      </c>
      <c r="H164" s="102">
        <f>'4. GDN Y'!G164</f>
        <v>300034.43105276086</v>
      </c>
      <c r="I164" s="102">
        <f>'5. Future Sold'!C164</f>
        <v>322112</v>
      </c>
      <c r="J164" s="101">
        <f>'6. PARCA'!G164</f>
        <v>0</v>
      </c>
      <c r="K164" s="158">
        <f t="shared" si="13"/>
        <v>300034.43105276086</v>
      </c>
      <c r="L164" s="170"/>
      <c r="M164" s="136"/>
      <c r="N164" s="158">
        <f t="shared" si="12"/>
        <v>300034.43105276086</v>
      </c>
    </row>
    <row r="165" spans="1:16" s="27" customFormat="1" x14ac:dyDescent="0.25">
      <c r="A165" s="28">
        <v>163</v>
      </c>
      <c r="B165" s="226" t="s">
        <v>13</v>
      </c>
      <c r="C165" s="102">
        <f>'1. Exit Historic Flows'!I165</f>
        <v>469950.37805808219</v>
      </c>
      <c r="D165" s="129">
        <f>'2. Forecast Normalisation'!$E$8</f>
        <v>1.0259790316206894</v>
      </c>
      <c r="E165" s="164">
        <f t="shared" si="10"/>
        <v>482159.23378980806</v>
      </c>
      <c r="F165" s="180">
        <f>'3. Utilisation Factor'!X165</f>
        <v>3.8755981449084942</v>
      </c>
      <c r="G165" s="181">
        <f t="shared" si="11"/>
        <v>1868655.432026281</v>
      </c>
      <c r="H165" s="102">
        <f>'4. GDN Y'!G165</f>
        <v>1784482.6107099387</v>
      </c>
      <c r="I165" s="102">
        <f>'5. Future Sold'!C165</f>
        <v>1915791</v>
      </c>
      <c r="J165" s="101">
        <f>'6. PARCA'!G165</f>
        <v>0</v>
      </c>
      <c r="K165" s="158">
        <f t="shared" si="13"/>
        <v>1784482.6107099387</v>
      </c>
      <c r="L165" s="170"/>
      <c r="M165" s="136"/>
      <c r="N165" s="158">
        <f t="shared" si="12"/>
        <v>1784482.6107099387</v>
      </c>
    </row>
    <row r="166" spans="1:16" s="27" customFormat="1" x14ac:dyDescent="0.25">
      <c r="A166" s="28">
        <v>164</v>
      </c>
      <c r="B166" s="226" t="s">
        <v>13</v>
      </c>
      <c r="C166" s="102">
        <f>'1. Exit Historic Flows'!I166</f>
        <v>2089812.9095890415</v>
      </c>
      <c r="D166" s="129">
        <f>'2. Forecast Normalisation'!$E$8</f>
        <v>1.0259790316206894</v>
      </c>
      <c r="E166" s="164">
        <f t="shared" si="10"/>
        <v>2144104.2252485799</v>
      </c>
      <c r="F166" s="180">
        <f>'3. Utilisation Factor'!X166</f>
        <v>2.9856260010526103</v>
      </c>
      <c r="G166" s="181">
        <f t="shared" si="11"/>
        <v>6401493.3238689229</v>
      </c>
      <c r="H166" s="102">
        <f>'4. GDN Y'!G166</f>
        <v>9991766.3475151826</v>
      </c>
      <c r="I166" s="102">
        <f>'5. Future Sold'!C166</f>
        <v>10726995</v>
      </c>
      <c r="J166" s="101">
        <f>'6. PARCA'!G166</f>
        <v>0</v>
      </c>
      <c r="K166" s="158">
        <f t="shared" si="13"/>
        <v>9991766.3475151826</v>
      </c>
      <c r="L166" s="170"/>
      <c r="M166" s="136"/>
      <c r="N166" s="158">
        <f t="shared" si="12"/>
        <v>9991766.3475151826</v>
      </c>
    </row>
    <row r="167" spans="1:16" s="27" customFormat="1" x14ac:dyDescent="0.25">
      <c r="A167" s="28">
        <v>165</v>
      </c>
      <c r="B167" s="226" t="s">
        <v>13</v>
      </c>
      <c r="C167" s="102">
        <f>'1. Exit Historic Flows'!I167</f>
        <v>442372.26301369863</v>
      </c>
      <c r="D167" s="129">
        <f>'2. Forecast Normalisation'!$E$8</f>
        <v>1.0259790316206894</v>
      </c>
      <c r="E167" s="164">
        <f t="shared" si="10"/>
        <v>453864.66602264741</v>
      </c>
      <c r="F167" s="180">
        <f>'3. Utilisation Factor'!X167</f>
        <v>2.0696700145235782</v>
      </c>
      <c r="G167" s="181">
        <f t="shared" si="11"/>
        <v>939350.0899188316</v>
      </c>
      <c r="H167" s="102">
        <f>'4. GDN Y'!G167</f>
        <v>1172940.9562611424</v>
      </c>
      <c r="I167" s="102">
        <f>'5. Future Sold'!C167</f>
        <v>1055917</v>
      </c>
      <c r="J167" s="101">
        <f>'6. PARCA'!G167</f>
        <v>0</v>
      </c>
      <c r="K167" s="158">
        <f t="shared" si="13"/>
        <v>1172940.9562611424</v>
      </c>
      <c r="L167" s="170"/>
      <c r="M167" s="136"/>
      <c r="N167" s="158">
        <f t="shared" si="12"/>
        <v>1172940.9562611424</v>
      </c>
    </row>
    <row r="168" spans="1:16" s="27" customFormat="1" x14ac:dyDescent="0.25">
      <c r="A168" s="28">
        <v>166</v>
      </c>
      <c r="B168" s="226" t="s">
        <v>13</v>
      </c>
      <c r="C168" s="102">
        <f>'1. Exit Historic Flows'!I168</f>
        <v>274941.79120657552</v>
      </c>
      <c r="D168" s="129">
        <f>'2. Forecast Normalisation'!$E$8</f>
        <v>1.0259790316206894</v>
      </c>
      <c r="E168" s="164">
        <f t="shared" si="10"/>
        <v>282084.51269418013</v>
      </c>
      <c r="F168" s="180">
        <f>'3. Utilisation Factor'!X168</f>
        <v>1.2856457493466007</v>
      </c>
      <c r="G168" s="181">
        <f t="shared" si="11"/>
        <v>362660.75470177992</v>
      </c>
      <c r="H168" s="102">
        <f>'4. GDN Y'!G168</f>
        <v>691548.47636429733</v>
      </c>
      <c r="I168" s="102">
        <f>'5. Future Sold'!C168</f>
        <v>742435</v>
      </c>
      <c r="J168" s="101">
        <f>'6. PARCA'!G168</f>
        <v>0</v>
      </c>
      <c r="K168" s="158">
        <f t="shared" si="13"/>
        <v>691548.47636429733</v>
      </c>
      <c r="L168" s="170"/>
      <c r="M168" s="136"/>
      <c r="N168" s="158">
        <f t="shared" si="12"/>
        <v>691548.47636429733</v>
      </c>
    </row>
    <row r="169" spans="1:16" s="27" customFormat="1" x14ac:dyDescent="0.25">
      <c r="A169" s="28">
        <v>167</v>
      </c>
      <c r="B169" s="226" t="s">
        <v>14</v>
      </c>
      <c r="C169" s="102">
        <f>'1. Exit Historic Flows'!I169</f>
        <v>56227767.561125487</v>
      </c>
      <c r="D169" s="129">
        <f>'2. Forecast Normalisation'!$E$8</f>
        <v>1.0259790316206894</v>
      </c>
      <c r="E169" s="164">
        <f t="shared" si="10"/>
        <v>57688510.512556739</v>
      </c>
      <c r="F169" s="180">
        <f>'3. Utilisation Factor'!X169</f>
        <v>2.4492806458008283</v>
      </c>
      <c r="G169" s="181">
        <f t="shared" si="11"/>
        <v>141295352.28348285</v>
      </c>
      <c r="H169" s="102">
        <f>'4. GDN Y'!G169</f>
        <v>80842941.674129277</v>
      </c>
      <c r="I169" s="102">
        <f>'5. Future Sold'!C169</f>
        <v>86623407</v>
      </c>
      <c r="J169" s="101">
        <f>'6. PARCA'!G169</f>
        <v>0</v>
      </c>
      <c r="K169" s="158">
        <f t="shared" si="13"/>
        <v>80842941.674129277</v>
      </c>
      <c r="L169" s="170"/>
      <c r="M169" s="136"/>
      <c r="N169" s="158">
        <f t="shared" si="12"/>
        <v>80842941.674129277</v>
      </c>
    </row>
    <row r="170" spans="1:16" s="27" customFormat="1" x14ac:dyDescent="0.25">
      <c r="A170" s="28">
        <v>168</v>
      </c>
      <c r="B170" s="226" t="s">
        <v>14</v>
      </c>
      <c r="C170" s="102">
        <f>'1. Exit Historic Flows'!I170</f>
        <v>11880761.62191781</v>
      </c>
      <c r="D170" s="129">
        <f>'2. Forecast Normalisation'!$E$8</f>
        <v>1.0259790316206894</v>
      </c>
      <c r="E170" s="164">
        <f t="shared" si="10"/>
        <v>12189412.303771487</v>
      </c>
      <c r="F170" s="180">
        <f>'3. Utilisation Factor'!X170</f>
        <v>1.9152434540224632</v>
      </c>
      <c r="G170" s="181">
        <f t="shared" si="11"/>
        <v>23345692.123179212</v>
      </c>
      <c r="H170" s="102">
        <f>'4. GDN Y'!G170</f>
        <v>75010536.697906122</v>
      </c>
      <c r="I170" s="102">
        <f>'5. Future Sold'!C170</f>
        <v>80373971</v>
      </c>
      <c r="J170" s="101">
        <f>'6. PARCA'!G170</f>
        <v>0</v>
      </c>
      <c r="K170" s="158">
        <f t="shared" si="13"/>
        <v>75010536.697906122</v>
      </c>
      <c r="L170" s="170"/>
      <c r="M170" s="136"/>
      <c r="N170" s="158">
        <f t="shared" si="12"/>
        <v>75010536.697906122</v>
      </c>
    </row>
    <row r="171" spans="1:16" s="27" customFormat="1" x14ac:dyDescent="0.25">
      <c r="A171" s="28">
        <v>169</v>
      </c>
      <c r="B171" s="226" t="s">
        <v>14</v>
      </c>
      <c r="C171" s="102">
        <f>'1. Exit Historic Flows'!I171</f>
        <v>381936.27397260274</v>
      </c>
      <c r="D171" s="129">
        <f>'2. Forecast Normalisation'!$E$8</f>
        <v>1.0259790316206894</v>
      </c>
      <c r="E171" s="164">
        <f t="shared" si="10"/>
        <v>391858.60851122526</v>
      </c>
      <c r="F171" s="180">
        <f>'3. Utilisation Factor'!X171</f>
        <v>3.2897711239296332</v>
      </c>
      <c r="G171" s="181">
        <f t="shared" si="11"/>
        <v>1289125.1349434757</v>
      </c>
      <c r="H171" s="102">
        <f>'4. GDN Y'!G171</f>
        <v>18503091.339111678</v>
      </c>
      <c r="I171" s="102">
        <f>'5. Future Sold'!C171</f>
        <v>19826107</v>
      </c>
      <c r="J171" s="101">
        <f>'6. PARCA'!G171</f>
        <v>0</v>
      </c>
      <c r="K171" s="158">
        <f t="shared" si="13"/>
        <v>18503091.339111678</v>
      </c>
      <c r="L171" s="170"/>
      <c r="M171" s="136"/>
      <c r="N171" s="158">
        <f t="shared" si="12"/>
        <v>18503091.339111678</v>
      </c>
    </row>
    <row r="172" spans="1:16" s="27" customFormat="1" x14ac:dyDescent="0.25">
      <c r="A172" s="28">
        <v>170</v>
      </c>
      <c r="B172" s="226" t="s">
        <v>14</v>
      </c>
      <c r="C172" s="102">
        <f>'1. Exit Historic Flows'!I172</f>
        <v>40506971.698630139</v>
      </c>
      <c r="D172" s="129">
        <f>'2. Forecast Normalisation'!$E$8</f>
        <v>1.0259790316206894</v>
      </c>
      <c r="E172" s="164">
        <f t="shared" si="10"/>
        <v>41559303.597247221</v>
      </c>
      <c r="F172" s="180">
        <f>'3. Utilisation Factor'!X172</f>
        <v>2.3098392195209088</v>
      </c>
      <c r="G172" s="181">
        <f t="shared" si="11"/>
        <v>95995309.384898022</v>
      </c>
      <c r="H172" s="102">
        <f>'4. GDN Y'!G172</f>
        <v>179910591.7396054</v>
      </c>
      <c r="I172" s="102">
        <f>'5. Future Sold'!C172</f>
        <v>192774633</v>
      </c>
      <c r="J172" s="101">
        <f>'6. PARCA'!G172</f>
        <v>0</v>
      </c>
      <c r="K172" s="158">
        <f t="shared" si="13"/>
        <v>179910591.7396054</v>
      </c>
      <c r="L172" s="170"/>
      <c r="M172" s="136"/>
      <c r="N172" s="158">
        <f t="shared" si="12"/>
        <v>179910591.7396054</v>
      </c>
    </row>
    <row r="173" spans="1:16" s="27" customFormat="1" x14ac:dyDescent="0.25">
      <c r="A173" s="28">
        <v>171</v>
      </c>
      <c r="B173" s="226" t="s">
        <v>14</v>
      </c>
      <c r="C173" s="102">
        <f>'1. Exit Historic Flows'!I173</f>
        <v>13026553.205479452</v>
      </c>
      <c r="D173" s="129">
        <f>'2. Forecast Normalisation'!$E$8</f>
        <v>1.0259790316206894</v>
      </c>
      <c r="E173" s="164">
        <f t="shared" si="10"/>
        <v>13364970.443113195</v>
      </c>
      <c r="F173" s="180">
        <f>'3. Utilisation Factor'!X173</f>
        <v>6.8268951248621965</v>
      </c>
      <c r="G173" s="181">
        <f t="shared" si="11"/>
        <v>91241251.562016815</v>
      </c>
      <c r="H173" s="102">
        <f>'4. GDN Y'!G173</f>
        <v>99169165.46924755</v>
      </c>
      <c r="I173" s="102">
        <f>'5. Future Sold'!C173</f>
        <v>106260000</v>
      </c>
      <c r="J173" s="101">
        <f>'6. PARCA'!G173</f>
        <v>0</v>
      </c>
      <c r="K173" s="158">
        <f t="shared" si="13"/>
        <v>99169165.46924755</v>
      </c>
      <c r="L173" s="170"/>
      <c r="M173" s="136"/>
      <c r="N173" s="158">
        <f t="shared" si="12"/>
        <v>99169165.46924755</v>
      </c>
    </row>
    <row r="174" spans="1:16" s="27" customFormat="1" x14ac:dyDescent="0.25">
      <c r="A174" s="28">
        <v>172</v>
      </c>
      <c r="B174" s="226" t="s">
        <v>15</v>
      </c>
      <c r="C174" s="102">
        <f>'1. Exit Historic Flows'!I174</f>
        <v>32184589.709589042</v>
      </c>
      <c r="D174" s="129">
        <f>'2. Forecast Normalisation'!$E$8</f>
        <v>1.0259790316206894</v>
      </c>
      <c r="E174" s="164">
        <f t="shared" si="10"/>
        <v>33020714.183353368</v>
      </c>
      <c r="F174" s="180">
        <f>'3. Utilisation Factor'!X174</f>
        <v>1.7852616420153526</v>
      </c>
      <c r="G174" s="181">
        <f t="shared" si="11"/>
        <v>58950614.42349308</v>
      </c>
      <c r="H174" s="102">
        <f>'4. GDN Y'!G174</f>
        <v>78570814.094562218</v>
      </c>
      <c r="I174" s="102">
        <f>'5. Future Sold'!C174</f>
        <v>102837744</v>
      </c>
      <c r="J174" s="101">
        <f>'6. PARCA'!G174</f>
        <v>0</v>
      </c>
      <c r="K174" s="158">
        <f t="shared" si="13"/>
        <v>78570814.094562218</v>
      </c>
      <c r="L174" s="170"/>
      <c r="M174" s="136"/>
      <c r="N174" s="158">
        <f t="shared" si="12"/>
        <v>78570814.094562218</v>
      </c>
    </row>
    <row r="175" spans="1:16" s="27" customFormat="1" x14ac:dyDescent="0.25">
      <c r="A175" s="28">
        <v>173</v>
      </c>
      <c r="B175" s="226" t="s">
        <v>15</v>
      </c>
      <c r="C175" s="102">
        <f>'1. Exit Historic Flows'!I175</f>
        <v>18644030.854794528</v>
      </c>
      <c r="D175" s="129">
        <f>'2. Forecast Normalisation'!$E$8</f>
        <v>1.0259790316206894</v>
      </c>
      <c r="E175" s="164">
        <f t="shared" si="10"/>
        <v>19128384.721908342</v>
      </c>
      <c r="F175" s="180">
        <f>'3. Utilisation Factor'!X175</f>
        <v>2.5211658344501915</v>
      </c>
      <c r="G175" s="181">
        <f t="shared" si="11"/>
        <v>48225830.029094338</v>
      </c>
      <c r="H175" s="102">
        <f>'4. GDN Y'!G175</f>
        <v>51274027.964721143</v>
      </c>
      <c r="I175" s="102">
        <f>'5. Future Sold'!C175</f>
        <v>58866000</v>
      </c>
      <c r="J175" s="101">
        <f>'6. PARCA'!G175</f>
        <v>0</v>
      </c>
      <c r="K175" s="158">
        <f t="shared" si="13"/>
        <v>51274027.964721143</v>
      </c>
      <c r="L175" s="170"/>
      <c r="M175" s="136"/>
      <c r="N175" s="158">
        <f t="shared" si="12"/>
        <v>51274027.964721143</v>
      </c>
    </row>
    <row r="176" spans="1:16" s="27" customFormat="1" x14ac:dyDescent="0.25">
      <c r="A176" s="28">
        <v>174</v>
      </c>
      <c r="B176" s="226" t="s">
        <v>15</v>
      </c>
      <c r="C176" s="102">
        <f>'1. Exit Historic Flows'!I176</f>
        <v>0</v>
      </c>
      <c r="D176" s="129">
        <f>'2. Forecast Normalisation'!$E$8</f>
        <v>1.0259790316206894</v>
      </c>
      <c r="E176" s="164">
        <f t="shared" si="10"/>
        <v>0</v>
      </c>
      <c r="F176" s="180">
        <f>'3. Utilisation Factor'!X176</f>
        <v>2.3177426123824225</v>
      </c>
      <c r="G176" s="181">
        <f t="shared" si="11"/>
        <v>0</v>
      </c>
      <c r="H176" s="102">
        <f>'4. GDN Y'!G176</f>
        <v>0</v>
      </c>
      <c r="I176" s="102">
        <f>'5. Future Sold'!C176</f>
        <v>0</v>
      </c>
      <c r="J176" s="101">
        <f>'6. PARCA'!G176</f>
        <v>0</v>
      </c>
      <c r="K176" s="158">
        <f t="shared" si="13"/>
        <v>0</v>
      </c>
      <c r="L176" s="170"/>
      <c r="M176" s="136"/>
      <c r="N176" s="158">
        <f t="shared" si="12"/>
        <v>0</v>
      </c>
    </row>
    <row r="177" spans="1:14" s="27" customFormat="1" x14ac:dyDescent="0.25">
      <c r="A177" s="28">
        <v>175</v>
      </c>
      <c r="B177" s="226" t="s">
        <v>15</v>
      </c>
      <c r="C177" s="102">
        <f>'1. Exit Historic Flows'!I177</f>
        <v>36591053.490410954</v>
      </c>
      <c r="D177" s="129">
        <f>'2. Forecast Normalisation'!$E$8</f>
        <v>1.0259790316206894</v>
      </c>
      <c r="E177" s="164">
        <f t="shared" si="10"/>
        <v>37541653.626072675</v>
      </c>
      <c r="F177" s="180">
        <f>'3. Utilisation Factor'!X177</f>
        <v>2.1060142800855255</v>
      </c>
      <c r="G177" s="181">
        <f t="shared" si="11"/>
        <v>79063258.634533599</v>
      </c>
      <c r="H177" s="102">
        <f>'4. GDN Y'!G177</f>
        <v>92898933.828763336</v>
      </c>
      <c r="I177" s="102">
        <f>'5. Future Sold'!C177</f>
        <v>106654165</v>
      </c>
      <c r="J177" s="101">
        <f>'6. PARCA'!G177</f>
        <v>0</v>
      </c>
      <c r="K177" s="158">
        <f t="shared" si="13"/>
        <v>92898933.828763336</v>
      </c>
      <c r="L177" s="170"/>
      <c r="M177" s="136"/>
      <c r="N177" s="158">
        <f t="shared" si="12"/>
        <v>92898933.828763336</v>
      </c>
    </row>
    <row r="178" spans="1:14" s="27" customFormat="1" x14ac:dyDescent="0.25">
      <c r="A178" s="28">
        <v>176</v>
      </c>
      <c r="B178" s="226" t="s">
        <v>15</v>
      </c>
      <c r="C178" s="102">
        <f>'1. Exit Historic Flows'!I178</f>
        <v>933134.52054794552</v>
      </c>
      <c r="D178" s="129">
        <f>'2. Forecast Normalisation'!$E$8</f>
        <v>1.0259790316206894</v>
      </c>
      <c r="E178" s="164">
        <f t="shared" si="10"/>
        <v>957376.45176361746</v>
      </c>
      <c r="F178" s="180">
        <f>'3. Utilisation Factor'!X178</f>
        <v>18.291241527942329</v>
      </c>
      <c r="G178" s="181">
        <f t="shared" si="11"/>
        <v>17511603.912372757</v>
      </c>
      <c r="H178" s="102">
        <f>'4. GDN Y'!G178</f>
        <v>7325659.3742220066</v>
      </c>
      <c r="I178" s="102">
        <f>'5. Future Sold'!C178</f>
        <v>8410345</v>
      </c>
      <c r="J178" s="101">
        <f>'6. PARCA'!G178</f>
        <v>0</v>
      </c>
      <c r="K178" s="158">
        <f t="shared" si="13"/>
        <v>7325659.3742220066</v>
      </c>
      <c r="L178" s="170"/>
      <c r="M178" s="136"/>
      <c r="N178" s="158">
        <f t="shared" si="12"/>
        <v>7325659.3742220066</v>
      </c>
    </row>
    <row r="179" spans="1:14" s="27" customFormat="1" x14ac:dyDescent="0.25">
      <c r="A179" s="28">
        <v>177</v>
      </c>
      <c r="B179" s="226" t="s">
        <v>15</v>
      </c>
      <c r="C179" s="102">
        <f>'1. Exit Historic Flows'!I179</f>
        <v>1437273.2602739725</v>
      </c>
      <c r="D179" s="129">
        <f>'2. Forecast Normalisation'!$E$8</f>
        <v>1.0259790316206894</v>
      </c>
      <c r="E179" s="164">
        <f t="shared" si="10"/>
        <v>1474612.2277502015</v>
      </c>
      <c r="F179" s="180">
        <f>'3. Utilisation Factor'!X179</f>
        <v>4.532467620109907</v>
      </c>
      <c r="G179" s="181">
        <f t="shared" si="11"/>
        <v>6683632.1744959243</v>
      </c>
      <c r="H179" s="102">
        <f>'4. GDN Y'!G179</f>
        <v>10525410.969390459</v>
      </c>
      <c r="I179" s="102">
        <f>'5. Future Sold'!C179</f>
        <v>12083873</v>
      </c>
      <c r="J179" s="101">
        <f>'6. PARCA'!G179</f>
        <v>0</v>
      </c>
      <c r="K179" s="158">
        <f t="shared" si="13"/>
        <v>10525410.969390459</v>
      </c>
      <c r="L179" s="170"/>
      <c r="M179" s="136"/>
      <c r="N179" s="158">
        <f t="shared" si="12"/>
        <v>10525410.969390459</v>
      </c>
    </row>
    <row r="180" spans="1:14" s="27" customFormat="1" x14ac:dyDescent="0.25">
      <c r="A180" s="28">
        <v>178</v>
      </c>
      <c r="B180" s="226" t="s">
        <v>15</v>
      </c>
      <c r="C180" s="102">
        <f>'1. Exit Historic Flows'!I180</f>
        <v>11747179.912328763</v>
      </c>
      <c r="D180" s="129">
        <f>'2. Forecast Normalisation'!$E$8</f>
        <v>1.0259790316206894</v>
      </c>
      <c r="E180" s="164">
        <f t="shared" si="10"/>
        <v>12052360.270725079</v>
      </c>
      <c r="F180" s="180">
        <f>'3. Utilisation Factor'!X180</f>
        <v>2.1983081680780026</v>
      </c>
      <c r="G180" s="181">
        <f t="shared" si="11"/>
        <v>26494802.027753748</v>
      </c>
      <c r="H180" s="102">
        <f>'4. GDN Y'!G180</f>
        <v>33568505.794908099</v>
      </c>
      <c r="I180" s="102">
        <f>'5. Future Sold'!C180</f>
        <v>38538881</v>
      </c>
      <c r="J180" s="101">
        <f>'6. PARCA'!G180</f>
        <v>0</v>
      </c>
      <c r="K180" s="158">
        <f t="shared" si="13"/>
        <v>33568505.794908099</v>
      </c>
      <c r="L180" s="170"/>
      <c r="M180" s="136"/>
      <c r="N180" s="158">
        <f t="shared" si="12"/>
        <v>33568505.794908099</v>
      </c>
    </row>
    <row r="181" spans="1:14" s="27" customFormat="1" x14ac:dyDescent="0.25">
      <c r="A181" s="28">
        <v>179</v>
      </c>
      <c r="B181" s="226" t="s">
        <v>15</v>
      </c>
      <c r="C181" s="102">
        <f>'1. Exit Historic Flows'!I181</f>
        <v>5641349.6986301392</v>
      </c>
      <c r="D181" s="129">
        <f>'2. Forecast Normalisation'!$E$8</f>
        <v>1.0259790316206894</v>
      </c>
      <c r="E181" s="164">
        <f t="shared" si="10"/>
        <v>5787906.5008342182</v>
      </c>
      <c r="F181" s="180">
        <f>'3. Utilisation Factor'!X181</f>
        <v>2.9791271078465611</v>
      </c>
      <c r="G181" s="181">
        <f t="shared" si="11"/>
        <v>17242909.154316556</v>
      </c>
      <c r="H181" s="102">
        <f>'4. GDN Y'!G181</f>
        <v>31792084.493432712</v>
      </c>
      <c r="I181" s="102">
        <f>'5. Future Sold'!C181</f>
        <v>36499431</v>
      </c>
      <c r="J181" s="101">
        <f>'6. PARCA'!G181</f>
        <v>0</v>
      </c>
      <c r="K181" s="158">
        <f t="shared" si="13"/>
        <v>31792084.493432712</v>
      </c>
      <c r="L181" s="170"/>
      <c r="M181" s="136"/>
      <c r="N181" s="158">
        <f t="shared" si="12"/>
        <v>31792084.493432712</v>
      </c>
    </row>
    <row r="182" spans="1:14" s="27" customFormat="1" x14ac:dyDescent="0.25">
      <c r="A182" s="28">
        <v>180</v>
      </c>
      <c r="B182" s="226" t="s">
        <v>16</v>
      </c>
      <c r="C182" s="102">
        <f>'1. Exit Historic Flows'!I182</f>
        <v>6011773.5232876753</v>
      </c>
      <c r="D182" s="129">
        <f>'2. Forecast Normalisation'!$E$8</f>
        <v>1.0259790316206894</v>
      </c>
      <c r="E182" s="164">
        <f t="shared" si="10"/>
        <v>6167953.5777455894</v>
      </c>
      <c r="F182" s="180">
        <f>'3. Utilisation Factor'!X182</f>
        <v>2.0607326013506424</v>
      </c>
      <c r="G182" s="181">
        <f t="shared" si="11"/>
        <v>12710503.02127767</v>
      </c>
      <c r="H182" s="102">
        <f>'4. GDN Y'!G182</f>
        <v>17559358.456930444</v>
      </c>
      <c r="I182" s="102">
        <f>'5. Future Sold'!C182</f>
        <v>19411359</v>
      </c>
      <c r="J182" s="101">
        <f>'6. PARCA'!G182</f>
        <v>0</v>
      </c>
      <c r="K182" s="158">
        <f t="shared" si="13"/>
        <v>17559358.456930444</v>
      </c>
      <c r="L182" s="170"/>
      <c r="M182" s="136"/>
      <c r="N182" s="158">
        <f t="shared" si="12"/>
        <v>17559358.456930444</v>
      </c>
    </row>
    <row r="183" spans="1:14" s="27" customFormat="1" x14ac:dyDescent="0.25">
      <c r="A183" s="28">
        <v>181</v>
      </c>
      <c r="B183" s="226" t="s">
        <v>16</v>
      </c>
      <c r="C183" s="102">
        <f>'1. Exit Historic Flows'!I183</f>
        <v>2273091.2931506843</v>
      </c>
      <c r="D183" s="129">
        <f>'2. Forecast Normalisation'!$E$8</f>
        <v>1.0259790316206894</v>
      </c>
      <c r="E183" s="164">
        <f t="shared" si="10"/>
        <v>2332144.0037321597</v>
      </c>
      <c r="F183" s="180">
        <f>'3. Utilisation Factor'!X183</f>
        <v>2.0857830689986647</v>
      </c>
      <c r="G183" s="181">
        <f t="shared" si="11"/>
        <v>4864346.4774512975</v>
      </c>
      <c r="H183" s="102">
        <f>'4. GDN Y'!G183</f>
        <v>7684853.5240980461</v>
      </c>
      <c r="I183" s="102">
        <f>'5. Future Sold'!C183</f>
        <v>7417140</v>
      </c>
      <c r="J183" s="101">
        <f>'6. PARCA'!G183</f>
        <v>0</v>
      </c>
      <c r="K183" s="158">
        <f t="shared" si="13"/>
        <v>7684853.5240980461</v>
      </c>
      <c r="L183" s="170"/>
      <c r="M183" s="136"/>
      <c r="N183" s="158">
        <f t="shared" si="12"/>
        <v>7684853.5240980461</v>
      </c>
    </row>
    <row r="184" spans="1:14" s="27" customFormat="1" x14ac:dyDescent="0.25">
      <c r="A184" s="28">
        <v>182</v>
      </c>
      <c r="B184" s="226" t="s">
        <v>16</v>
      </c>
      <c r="C184" s="102">
        <f>'1. Exit Historic Flows'!I184</f>
        <v>1909703.0684931513</v>
      </c>
      <c r="D184" s="129">
        <f>'2. Forecast Normalisation'!$E$8</f>
        <v>1.0259790316206894</v>
      </c>
      <c r="E184" s="164">
        <f t="shared" si="10"/>
        <v>1959315.3048956625</v>
      </c>
      <c r="F184" s="180">
        <f>'3. Utilisation Factor'!X184</f>
        <v>1.8956307786338029</v>
      </c>
      <c r="G184" s="181">
        <f t="shared" si="11"/>
        <v>3714138.3970084917</v>
      </c>
      <c r="H184" s="102">
        <f>'4. GDN Y'!G184</f>
        <v>4689927.3398044705</v>
      </c>
      <c r="I184" s="102">
        <f>'5. Future Sold'!C184</f>
        <v>5150000</v>
      </c>
      <c r="J184" s="101">
        <f>'6. PARCA'!G184</f>
        <v>0</v>
      </c>
      <c r="K184" s="158">
        <f t="shared" si="13"/>
        <v>4689927.3398044705</v>
      </c>
      <c r="L184" s="170"/>
      <c r="M184" s="136"/>
      <c r="N184" s="158">
        <f t="shared" si="12"/>
        <v>4689927.3398044705</v>
      </c>
    </row>
    <row r="185" spans="1:14" s="27" customFormat="1" x14ac:dyDescent="0.25">
      <c r="A185" s="28">
        <v>183</v>
      </c>
      <c r="B185" s="226" t="s">
        <v>16</v>
      </c>
      <c r="C185" s="102">
        <f>'1. Exit Historic Flows'!I185</f>
        <v>5316940.5315068513</v>
      </c>
      <c r="D185" s="129">
        <f>'2. Forecast Normalisation'!$E$8</f>
        <v>1.0259790316206894</v>
      </c>
      <c r="E185" s="164">
        <f t="shared" si="10"/>
        <v>5455069.497700193</v>
      </c>
      <c r="F185" s="180">
        <f>'3. Utilisation Factor'!X185</f>
        <v>2.9306312123971709</v>
      </c>
      <c r="G185" s="181">
        <f t="shared" si="11"/>
        <v>15986796.935755942</v>
      </c>
      <c r="H185" s="102">
        <f>'4. GDN Y'!G185</f>
        <v>25641882.40739591</v>
      </c>
      <c r="I185" s="102">
        <f>'5. Future Sold'!C185</f>
        <v>27072091</v>
      </c>
      <c r="J185" s="101">
        <f>'6. PARCA'!G185</f>
        <v>0</v>
      </c>
      <c r="K185" s="158">
        <f t="shared" si="13"/>
        <v>25641882.40739591</v>
      </c>
      <c r="L185" s="170"/>
      <c r="M185" s="136"/>
      <c r="N185" s="158">
        <f t="shared" si="12"/>
        <v>25641882.40739591</v>
      </c>
    </row>
    <row r="186" spans="1:14" s="27" customFormat="1" x14ac:dyDescent="0.25">
      <c r="A186" s="28">
        <v>184</v>
      </c>
      <c r="B186" s="226" t="s">
        <v>16</v>
      </c>
      <c r="C186" s="102">
        <f>'1. Exit Historic Flows'!I186</f>
        <v>2270938.9095890406</v>
      </c>
      <c r="D186" s="129">
        <f>'2. Forecast Normalisation'!$E$8</f>
        <v>1.0259790316206894</v>
      </c>
      <c r="E186" s="164">
        <f t="shared" si="10"/>
        <v>2329935.7033299082</v>
      </c>
      <c r="F186" s="180">
        <f>'3. Utilisation Factor'!X186</f>
        <v>1.6699942045947085</v>
      </c>
      <c r="G186" s="181">
        <f t="shared" si="11"/>
        <v>3890979.1216392429</v>
      </c>
      <c r="H186" s="102">
        <f>'4. GDN Y'!G186</f>
        <v>5615183.0274473634</v>
      </c>
      <c r="I186" s="102">
        <f>'5. Future Sold'!C186</f>
        <v>6570000</v>
      </c>
      <c r="J186" s="101">
        <f>'6. PARCA'!G186</f>
        <v>0</v>
      </c>
      <c r="K186" s="158">
        <f t="shared" si="13"/>
        <v>5615183.0274473634</v>
      </c>
      <c r="L186" s="170"/>
      <c r="M186" s="136"/>
      <c r="N186" s="158">
        <f t="shared" si="12"/>
        <v>5615183.0274473634</v>
      </c>
    </row>
    <row r="187" spans="1:14" s="27" customFormat="1" x14ac:dyDescent="0.25">
      <c r="A187" s="28">
        <v>185</v>
      </c>
      <c r="B187" s="226" t="s">
        <v>16</v>
      </c>
      <c r="C187" s="102">
        <f>'1. Exit Historic Flows'!I187</f>
        <v>8254679.1890410986</v>
      </c>
      <c r="D187" s="129">
        <f>'2. Forecast Normalisation'!$E$8</f>
        <v>1.0259790316206894</v>
      </c>
      <c r="E187" s="164">
        <f t="shared" si="10"/>
        <v>8469127.7607118431</v>
      </c>
      <c r="F187" s="180">
        <f>'3. Utilisation Factor'!X187</f>
        <v>1.610332486662579</v>
      </c>
      <c r="G187" s="181">
        <f t="shared" si="11"/>
        <v>13638111.566770181</v>
      </c>
      <c r="H187" s="102">
        <f>'4. GDN Y'!G187</f>
        <v>18623934.381240178</v>
      </c>
      <c r="I187" s="102">
        <f>'5. Future Sold'!C187</f>
        <v>21964044</v>
      </c>
      <c r="J187" s="101">
        <f>'6. PARCA'!G187</f>
        <v>0</v>
      </c>
      <c r="K187" s="158">
        <f t="shared" si="13"/>
        <v>18623934.381240178</v>
      </c>
      <c r="L187" s="170"/>
      <c r="M187" s="136"/>
      <c r="N187" s="158">
        <f t="shared" si="12"/>
        <v>18623934.381240178</v>
      </c>
    </row>
    <row r="188" spans="1:14" s="27" customFormat="1" x14ac:dyDescent="0.25">
      <c r="A188" s="28">
        <v>186</v>
      </c>
      <c r="B188" s="226" t="s">
        <v>16</v>
      </c>
      <c r="C188" s="102">
        <f>'1. Exit Historic Flows'!I188</f>
        <v>10886779.863013698</v>
      </c>
      <c r="D188" s="129">
        <f>'2. Forecast Normalisation'!$E$8</f>
        <v>1.0259790316206894</v>
      </c>
      <c r="E188" s="164">
        <f t="shared" si="10"/>
        <v>11169607.861322414</v>
      </c>
      <c r="F188" s="180">
        <f>'3. Utilisation Factor'!X188</f>
        <v>2.1617929959821578</v>
      </c>
      <c r="G188" s="181">
        <f t="shared" si="11"/>
        <v>24146380.042474043</v>
      </c>
      <c r="H188" s="102">
        <f>'4. GDN Y'!G188</f>
        <v>28403793.31500442</v>
      </c>
      <c r="I188" s="102">
        <f>'5. Future Sold'!C188</f>
        <v>32714223</v>
      </c>
      <c r="J188" s="101">
        <f>'6. PARCA'!G188</f>
        <v>0</v>
      </c>
      <c r="K188" s="158">
        <f t="shared" si="13"/>
        <v>28403793.31500442</v>
      </c>
      <c r="L188" s="170"/>
      <c r="M188" s="136"/>
      <c r="N188" s="158">
        <f t="shared" si="12"/>
        <v>28403793.31500442</v>
      </c>
    </row>
    <row r="189" spans="1:14" s="27" customFormat="1" x14ac:dyDescent="0.25">
      <c r="A189" s="28">
        <v>187</v>
      </c>
      <c r="B189" s="226" t="s">
        <v>16</v>
      </c>
      <c r="C189" s="102">
        <f>'1. Exit Historic Flows'!I189</f>
        <v>8195511.5452054795</v>
      </c>
      <c r="D189" s="129">
        <f>'2. Forecast Normalisation'!$E$8</f>
        <v>1.0259790316206894</v>
      </c>
      <c r="E189" s="164">
        <f t="shared" si="10"/>
        <v>8408422.9987860974</v>
      </c>
      <c r="F189" s="180">
        <f>'3. Utilisation Factor'!X189</f>
        <v>1.4214040904155896</v>
      </c>
      <c r="G189" s="181">
        <f t="shared" si="11"/>
        <v>11951766.844419077</v>
      </c>
      <c r="H189" s="102">
        <f>'4. GDN Y'!G189</f>
        <v>13649362.45513637</v>
      </c>
      <c r="I189" s="102">
        <f>'5. Future Sold'!C189</f>
        <v>14000883</v>
      </c>
      <c r="J189" s="101">
        <f>'6. PARCA'!G189</f>
        <v>0</v>
      </c>
      <c r="K189" s="158">
        <f t="shared" si="13"/>
        <v>13649362.45513637</v>
      </c>
      <c r="L189" s="170"/>
      <c r="M189" s="136"/>
      <c r="N189" s="158">
        <f t="shared" si="12"/>
        <v>13649362.45513637</v>
      </c>
    </row>
    <row r="190" spans="1:14" s="27" customFormat="1" x14ac:dyDescent="0.25">
      <c r="A190" s="28">
        <v>188</v>
      </c>
      <c r="B190" s="226" t="s">
        <v>16</v>
      </c>
      <c r="C190" s="102">
        <f>'1. Exit Historic Flows'!I190</f>
        <v>316770.28493150685</v>
      </c>
      <c r="D190" s="129">
        <f>'2. Forecast Normalisation'!$E$8</f>
        <v>1.0259790316206894</v>
      </c>
      <c r="E190" s="164">
        <f t="shared" si="10"/>
        <v>324999.67018023727</v>
      </c>
      <c r="F190" s="180">
        <f>'3. Utilisation Factor'!X190</f>
        <v>3.6132799516318599</v>
      </c>
      <c r="G190" s="181">
        <f t="shared" si="11"/>
        <v>1174314.7925492181</v>
      </c>
      <c r="H190" s="102">
        <f>'4. GDN Y'!G190</f>
        <v>2638010.6045401632</v>
      </c>
      <c r="I190" s="102">
        <f>'5. Future Sold'!C190</f>
        <v>2299463</v>
      </c>
      <c r="J190" s="101">
        <f>'6. PARCA'!G190</f>
        <v>0</v>
      </c>
      <c r="K190" s="158">
        <f t="shared" si="13"/>
        <v>2638010.6045401632</v>
      </c>
      <c r="L190" s="170"/>
      <c r="M190" s="136"/>
      <c r="N190" s="158">
        <f t="shared" si="12"/>
        <v>2638010.6045401632</v>
      </c>
    </row>
    <row r="191" spans="1:14" s="27" customFormat="1" x14ac:dyDescent="0.25">
      <c r="A191" s="28">
        <v>189</v>
      </c>
      <c r="B191" s="226" t="s">
        <v>16</v>
      </c>
      <c r="C191" s="102">
        <f>'1. Exit Historic Flows'!I191</f>
        <v>9631560.8219178058</v>
      </c>
      <c r="D191" s="129">
        <f>'2. Forecast Normalisation'!$E$8</f>
        <v>1.0259790316206894</v>
      </c>
      <c r="E191" s="164">
        <f t="shared" si="10"/>
        <v>9881779.4450670015</v>
      </c>
      <c r="F191" s="180">
        <f>'3. Utilisation Factor'!X191</f>
        <v>2.6449390334192908</v>
      </c>
      <c r="G191" s="181">
        <f t="shared" si="11"/>
        <v>26136704.173898131</v>
      </c>
      <c r="H191" s="102">
        <f>'4. GDN Y'!G191</f>
        <v>43396788.92274633</v>
      </c>
      <c r="I191" s="102">
        <f>'5. Future Sold'!C191</f>
        <v>46264107</v>
      </c>
      <c r="J191" s="101">
        <f>'6. PARCA'!G191</f>
        <v>0</v>
      </c>
      <c r="K191" s="158">
        <f t="shared" si="13"/>
        <v>43396788.92274633</v>
      </c>
      <c r="L191" s="170"/>
      <c r="M191" s="136"/>
      <c r="N191" s="158">
        <f t="shared" si="12"/>
        <v>43396788.92274633</v>
      </c>
    </row>
    <row r="192" spans="1:14" s="27" customFormat="1" x14ac:dyDescent="0.25">
      <c r="A192" s="28">
        <v>190</v>
      </c>
      <c r="B192" s="226" t="s">
        <v>16</v>
      </c>
      <c r="C192" s="102">
        <f>'1. Exit Historic Flows'!I192</f>
        <v>6258840.575342468</v>
      </c>
      <c r="D192" s="129">
        <f>'2. Forecast Normalisation'!$E$8</f>
        <v>1.0259790316206894</v>
      </c>
      <c r="E192" s="164">
        <f t="shared" si="10"/>
        <v>6421439.1925581433</v>
      </c>
      <c r="F192" s="180">
        <f>'3. Utilisation Factor'!X192</f>
        <v>1.876689631992863</v>
      </c>
      <c r="G192" s="181">
        <f t="shared" si="11"/>
        <v>12051048.35514649</v>
      </c>
      <c r="H192" s="102">
        <f>'4. GDN Y'!G192</f>
        <v>23156348.235940468</v>
      </c>
      <c r="I192" s="102">
        <f>'5. Future Sold'!C192</f>
        <v>25189843</v>
      </c>
      <c r="J192" s="101">
        <f>'6. PARCA'!G192</f>
        <v>0</v>
      </c>
      <c r="K192" s="158">
        <f t="shared" si="13"/>
        <v>23156348.235940468</v>
      </c>
      <c r="L192" s="170"/>
      <c r="M192" s="136"/>
      <c r="N192" s="158">
        <f t="shared" si="12"/>
        <v>23156348.235940468</v>
      </c>
    </row>
    <row r="193" spans="1:14" s="27" customFormat="1" x14ac:dyDescent="0.25">
      <c r="A193" s="28">
        <v>191</v>
      </c>
      <c r="B193" s="226" t="s">
        <v>16</v>
      </c>
      <c r="C193" s="102">
        <f>'1. Exit Historic Flows'!I193</f>
        <v>1628785.2493150686</v>
      </c>
      <c r="D193" s="129">
        <f>'2. Forecast Normalisation'!$E$8</f>
        <v>1.0259790316206894</v>
      </c>
      <c r="E193" s="164">
        <f t="shared" si="10"/>
        <v>1671099.5128103371</v>
      </c>
      <c r="F193" s="180">
        <f>'3. Utilisation Factor'!X193</f>
        <v>1.9861133857503595</v>
      </c>
      <c r="G193" s="181">
        <f t="shared" si="11"/>
        <v>3318993.1113135149</v>
      </c>
      <c r="H193" s="102">
        <f>'4. GDN Y'!G193</f>
        <v>3810804.5321276877</v>
      </c>
      <c r="I193" s="102">
        <f>'5. Future Sold'!C193</f>
        <v>4023357</v>
      </c>
      <c r="J193" s="101">
        <f>'6. PARCA'!G193</f>
        <v>0</v>
      </c>
      <c r="K193" s="158">
        <f t="shared" si="13"/>
        <v>3810804.5321276877</v>
      </c>
      <c r="L193" s="170"/>
      <c r="M193" s="136"/>
      <c r="N193" s="158">
        <f t="shared" si="12"/>
        <v>3810804.5321276877</v>
      </c>
    </row>
    <row r="194" spans="1:14" s="27" customFormat="1" x14ac:dyDescent="0.25">
      <c r="A194" s="28">
        <v>192</v>
      </c>
      <c r="B194" s="226" t="s">
        <v>16</v>
      </c>
      <c r="C194" s="102">
        <f>'1. Exit Historic Flows'!I194</f>
        <v>16979445.578082196</v>
      </c>
      <c r="D194" s="129">
        <f>'2. Forecast Normalisation'!$E$8</f>
        <v>1.0259790316206894</v>
      </c>
      <c r="E194" s="164">
        <f t="shared" si="10"/>
        <v>17420555.131656967</v>
      </c>
      <c r="F194" s="180">
        <f>'3. Utilisation Factor'!X194</f>
        <v>2.3836724086958521</v>
      </c>
      <c r="G194" s="181">
        <f t="shared" si="11"/>
        <v>41524896.611495651</v>
      </c>
      <c r="H194" s="102">
        <f>'4. GDN Y'!G194</f>
        <v>53369336.407588176</v>
      </c>
      <c r="I194" s="102">
        <f>'5. Future Sold'!C194</f>
        <v>53671473</v>
      </c>
      <c r="J194" s="101">
        <f>'6. PARCA'!G194</f>
        <v>0</v>
      </c>
      <c r="K194" s="158">
        <f t="shared" si="13"/>
        <v>53369336.407588176</v>
      </c>
      <c r="L194" s="170"/>
      <c r="M194" s="136"/>
      <c r="N194" s="158">
        <f t="shared" si="12"/>
        <v>53369336.407588176</v>
      </c>
    </row>
    <row r="195" spans="1:14" s="27" customFormat="1" x14ac:dyDescent="0.25">
      <c r="A195" s="28">
        <v>193</v>
      </c>
      <c r="B195" s="226" t="s">
        <v>17</v>
      </c>
      <c r="C195" s="102">
        <f>'1. Exit Historic Flows'!I195</f>
        <v>17235148.383561645</v>
      </c>
      <c r="D195" s="129">
        <f>'2. Forecast Normalisation'!$E$8</f>
        <v>1.0259790316206894</v>
      </c>
      <c r="E195" s="164">
        <f t="shared" si="10"/>
        <v>17682900.848405465</v>
      </c>
      <c r="F195" s="180">
        <f>'3. Utilisation Factor'!X195</f>
        <v>1.8975284019222902</v>
      </c>
      <c r="G195" s="181">
        <f t="shared" si="11"/>
        <v>33553806.588225134</v>
      </c>
      <c r="H195" s="102">
        <f>'4. GDN Y'!G195</f>
        <v>77545321.339249492</v>
      </c>
      <c r="I195" s="102">
        <f>'5. Future Sold'!C195</f>
        <v>72462290</v>
      </c>
      <c r="J195" s="101">
        <f>'6. PARCA'!G195</f>
        <v>0</v>
      </c>
      <c r="K195" s="158">
        <f t="shared" si="13"/>
        <v>77545321.339249492</v>
      </c>
      <c r="L195" s="170"/>
      <c r="M195" s="136"/>
      <c r="N195" s="158">
        <f t="shared" si="12"/>
        <v>77545321.339249492</v>
      </c>
    </row>
    <row r="196" spans="1:14" s="27" customFormat="1" x14ac:dyDescent="0.25">
      <c r="A196" s="28">
        <v>194</v>
      </c>
      <c r="B196" s="226" t="s">
        <v>17</v>
      </c>
      <c r="C196" s="102">
        <f>'1. Exit Historic Flows'!I196</f>
        <v>30681140.328767113</v>
      </c>
      <c r="D196" s="129">
        <f>'2. Forecast Normalisation'!$E$8</f>
        <v>1.0259790316206894</v>
      </c>
      <c r="E196" s="164">
        <f t="shared" ref="E196:E231" si="14">C196*D196</f>
        <v>31478206.643526964</v>
      </c>
      <c r="F196" s="180">
        <f>'3. Utilisation Factor'!X196</f>
        <v>1.3068973793655816</v>
      </c>
      <c r="G196" s="181">
        <f t="shared" ref="G196:G231" si="15">E196*F196</f>
        <v>41138785.769553632</v>
      </c>
      <c r="H196" s="102">
        <f>'4. GDN Y'!G196</f>
        <v>58109278.918539293</v>
      </c>
      <c r="I196" s="102">
        <f>'5. Future Sold'!C196</f>
        <v>50894176</v>
      </c>
      <c r="J196" s="101">
        <f>'6. PARCA'!G196</f>
        <v>0</v>
      </c>
      <c r="K196" s="158">
        <f t="shared" si="13"/>
        <v>58109278.918539293</v>
      </c>
      <c r="L196" s="170"/>
      <c r="M196" s="136"/>
      <c r="N196" s="158">
        <f t="shared" ref="N196:N231" si="16">K196+L196</f>
        <v>58109278.918539293</v>
      </c>
    </row>
    <row r="197" spans="1:14" s="27" customFormat="1" x14ac:dyDescent="0.25">
      <c r="A197" s="28">
        <v>195</v>
      </c>
      <c r="B197" s="226" t="s">
        <v>17</v>
      </c>
      <c r="C197" s="102">
        <f>'1. Exit Historic Flows'!I197</f>
        <v>3347738.4328767136</v>
      </c>
      <c r="D197" s="129">
        <f>'2. Forecast Normalisation'!$E$8</f>
        <v>1.0259790316206894</v>
      </c>
      <c r="E197" s="164">
        <f t="shared" si="14"/>
        <v>3434709.4354822147</v>
      </c>
      <c r="F197" s="180">
        <f>'3. Utilisation Factor'!X197</f>
        <v>3.9169665354877616</v>
      </c>
      <c r="G197" s="181">
        <f t="shared" si="15"/>
        <v>13453641.917907896</v>
      </c>
      <c r="H197" s="102">
        <f>'4. GDN Y'!G197</f>
        <v>14524479.558797905</v>
      </c>
      <c r="I197" s="102">
        <f>'5. Future Sold'!C197</f>
        <v>13572412</v>
      </c>
      <c r="J197" s="101">
        <f>'6. PARCA'!G197</f>
        <v>0</v>
      </c>
      <c r="K197" s="158">
        <f t="shared" si="13"/>
        <v>14524479.558797905</v>
      </c>
      <c r="L197" s="170"/>
      <c r="M197" s="136"/>
      <c r="N197" s="158">
        <f t="shared" si="16"/>
        <v>14524479.558797905</v>
      </c>
    </row>
    <row r="198" spans="1:14" s="27" customFormat="1" x14ac:dyDescent="0.25">
      <c r="A198" s="28">
        <v>196</v>
      </c>
      <c r="B198" s="226" t="s">
        <v>17</v>
      </c>
      <c r="C198" s="102">
        <f>'1. Exit Historic Flows'!I198</f>
        <v>19959989.424657535</v>
      </c>
      <c r="D198" s="129">
        <f>'2. Forecast Normalisation'!$E$8</f>
        <v>1.0259790316206894</v>
      </c>
      <c r="E198" s="164">
        <f t="shared" si="14"/>
        <v>20478530.621069338</v>
      </c>
      <c r="F198" s="180">
        <f>'3. Utilisation Factor'!X198</f>
        <v>1.9355450832957408</v>
      </c>
      <c r="G198" s="181">
        <f t="shared" si="15"/>
        <v>39637119.256732032</v>
      </c>
      <c r="H198" s="102">
        <f>'4. GDN Y'!G198</f>
        <v>63782072.843728952</v>
      </c>
      <c r="I198" s="102">
        <f>'5. Future Sold'!C198</f>
        <v>59601211</v>
      </c>
      <c r="J198" s="101">
        <f>'6. PARCA'!G198</f>
        <v>0</v>
      </c>
      <c r="K198" s="158">
        <f t="shared" si="13"/>
        <v>63782072.843728952</v>
      </c>
      <c r="L198" s="170"/>
      <c r="M198" s="136"/>
      <c r="N198" s="158">
        <f t="shared" si="16"/>
        <v>63782072.843728952</v>
      </c>
    </row>
    <row r="199" spans="1:14" s="27" customFormat="1" x14ac:dyDescent="0.25">
      <c r="A199" s="28">
        <v>197</v>
      </c>
      <c r="B199" s="226" t="s">
        <v>17</v>
      </c>
      <c r="C199" s="102">
        <f>'1. Exit Historic Flows'!I199</f>
        <v>633992.98630137008</v>
      </c>
      <c r="D199" s="129">
        <f>'2. Forecast Normalisation'!$E$8</f>
        <v>1.0259790316206894</v>
      </c>
      <c r="E199" s="164">
        <f t="shared" si="14"/>
        <v>650463.51013978862</v>
      </c>
      <c r="F199" s="180">
        <f>'3. Utilisation Factor'!X199</f>
        <v>2.3450722414993952</v>
      </c>
      <c r="G199" s="181">
        <f t="shared" si="15"/>
        <v>1525383.9217370786</v>
      </c>
      <c r="H199" s="102">
        <f>'4. GDN Y'!G199</f>
        <v>3889715.6251506051</v>
      </c>
      <c r="I199" s="102">
        <f>'5. Future Sold'!C199</f>
        <v>2586215</v>
      </c>
      <c r="J199" s="101">
        <f>'6. PARCA'!G199</f>
        <v>0</v>
      </c>
      <c r="K199" s="158">
        <f t="shared" si="13"/>
        <v>3889715.6251506051</v>
      </c>
      <c r="L199" s="170"/>
      <c r="M199" s="136"/>
      <c r="N199" s="158">
        <f t="shared" si="16"/>
        <v>3889715.6251506051</v>
      </c>
    </row>
    <row r="200" spans="1:14" s="27" customFormat="1" x14ac:dyDescent="0.25">
      <c r="A200" s="28">
        <v>198</v>
      </c>
      <c r="B200" s="226" t="s">
        <v>17</v>
      </c>
      <c r="C200" s="102">
        <f>'1. Exit Historic Flows'!I200</f>
        <v>4938226.9260273986</v>
      </c>
      <c r="D200" s="129">
        <f>'2. Forecast Normalisation'!$E$8</f>
        <v>1.0259790316206894</v>
      </c>
      <c r="E200" s="164">
        <f t="shared" si="14"/>
        <v>5066517.2794888038</v>
      </c>
      <c r="F200" s="180">
        <f>'3. Utilisation Factor'!X200</f>
        <v>5.2549552626490801</v>
      </c>
      <c r="G200" s="181">
        <f t="shared" si="15"/>
        <v>26624321.641152188</v>
      </c>
      <c r="H200" s="102">
        <f>'4. GDN Y'!G200</f>
        <v>30625108.392058048</v>
      </c>
      <c r="I200" s="102">
        <f>'5. Future Sold'!C200</f>
        <v>26684207</v>
      </c>
      <c r="J200" s="101">
        <f>'6. PARCA'!G200</f>
        <v>0</v>
      </c>
      <c r="K200" s="158">
        <f t="shared" si="13"/>
        <v>30625108.392058048</v>
      </c>
      <c r="L200" s="170"/>
      <c r="M200" s="136"/>
      <c r="N200" s="158">
        <f t="shared" si="16"/>
        <v>30625108.392058048</v>
      </c>
    </row>
    <row r="201" spans="1:14" s="27" customFormat="1" x14ac:dyDescent="0.25">
      <c r="A201" s="28">
        <v>199</v>
      </c>
      <c r="B201" s="226" t="s">
        <v>17</v>
      </c>
      <c r="C201" s="102">
        <f>'1. Exit Historic Flows'!I201</f>
        <v>5054794.7397260284</v>
      </c>
      <c r="D201" s="129">
        <f>'2. Forecast Normalisation'!$E$8</f>
        <v>1.0259790316206894</v>
      </c>
      <c r="E201" s="164">
        <f t="shared" si="14"/>
        <v>5186113.4121054653</v>
      </c>
      <c r="F201" s="180">
        <f>'3. Utilisation Factor'!X201</f>
        <v>1.5338345126052917</v>
      </c>
      <c r="G201" s="181">
        <f t="shared" si="15"/>
        <v>7954639.7377725523</v>
      </c>
      <c r="H201" s="102">
        <f>'4. GDN Y'!G201</f>
        <v>20279277.798630457</v>
      </c>
      <c r="I201" s="102">
        <f>'5. Future Sold'!C201</f>
        <v>18949988</v>
      </c>
      <c r="J201" s="101">
        <f>'6. PARCA'!G201</f>
        <v>0</v>
      </c>
      <c r="K201" s="158">
        <f t="shared" si="13"/>
        <v>20279277.798630457</v>
      </c>
      <c r="L201" s="170"/>
      <c r="M201" s="136"/>
      <c r="N201" s="158">
        <f t="shared" si="16"/>
        <v>20279277.798630457</v>
      </c>
    </row>
    <row r="202" spans="1:14" s="27" customFormat="1" x14ac:dyDescent="0.25">
      <c r="A202" s="28">
        <v>200</v>
      </c>
      <c r="B202" s="226" t="s">
        <v>17</v>
      </c>
      <c r="C202" s="102">
        <f>'1. Exit Historic Flows'!I202</f>
        <v>5570931.4356164392</v>
      </c>
      <c r="D202" s="129">
        <f>'2. Forecast Normalisation'!$E$8</f>
        <v>1.0259790316206894</v>
      </c>
      <c r="E202" s="164">
        <f t="shared" si="14"/>
        <v>5715658.839539011</v>
      </c>
      <c r="F202" s="180">
        <f>'3. Utilisation Factor'!X202</f>
        <v>1.352936155113257</v>
      </c>
      <c r="G202" s="181">
        <f t="shared" si="15"/>
        <v>7732921.49430501</v>
      </c>
      <c r="H202" s="102">
        <f>'4. GDN Y'!G202</f>
        <v>10634806.739537833</v>
      </c>
      <c r="I202" s="102">
        <f>'5. Future Sold'!C202</f>
        <v>9937704</v>
      </c>
      <c r="J202" s="101">
        <f>'6. PARCA'!G202</f>
        <v>0</v>
      </c>
      <c r="K202" s="158">
        <f t="shared" si="13"/>
        <v>10634806.739537833</v>
      </c>
      <c r="L202" s="170"/>
      <c r="M202" s="136"/>
      <c r="N202" s="158">
        <f t="shared" si="16"/>
        <v>10634806.739537833</v>
      </c>
    </row>
    <row r="203" spans="1:14" s="27" customFormat="1" x14ac:dyDescent="0.25">
      <c r="A203" s="28">
        <v>201</v>
      </c>
      <c r="B203" s="226" t="s">
        <v>17</v>
      </c>
      <c r="C203" s="102">
        <f>'1. Exit Historic Flows'!I203</f>
        <v>33687601.260273986</v>
      </c>
      <c r="D203" s="129">
        <f>'2. Forecast Normalisation'!$E$8</f>
        <v>1.0259790316206894</v>
      </c>
      <c r="E203" s="164">
        <f t="shared" si="14"/>
        <v>34562772.518639818</v>
      </c>
      <c r="F203" s="180">
        <f>'3. Utilisation Factor'!X203</f>
        <v>1.6723803670627668</v>
      </c>
      <c r="G203" s="181">
        <f t="shared" si="15"/>
        <v>57802102.191429771</v>
      </c>
      <c r="H203" s="102">
        <f>'4. GDN Y'!G203</f>
        <v>64616455.963486813</v>
      </c>
      <c r="I203" s="102">
        <f>'5. Future Sold'!C203</f>
        <v>59670957</v>
      </c>
      <c r="J203" s="101">
        <f>'6. PARCA'!G203</f>
        <v>0</v>
      </c>
      <c r="K203" s="158">
        <f t="shared" si="13"/>
        <v>64616455.963486813</v>
      </c>
      <c r="L203" s="170"/>
      <c r="M203" s="136"/>
      <c r="N203" s="158">
        <f t="shared" si="16"/>
        <v>64616455.963486813</v>
      </c>
    </row>
    <row r="204" spans="1:14" s="27" customFormat="1" x14ac:dyDescent="0.25">
      <c r="A204" s="28">
        <v>202</v>
      </c>
      <c r="B204" s="226" t="s">
        <v>17</v>
      </c>
      <c r="C204" s="102">
        <f>'1. Exit Historic Flows'!I204</f>
        <v>10902.95890410959</v>
      </c>
      <c r="D204" s="129">
        <f>'2. Forecast Normalisation'!$E$8</f>
        <v>1.0259790316206894</v>
      </c>
      <c r="E204" s="164">
        <f t="shared" si="14"/>
        <v>11186.207218238529</v>
      </c>
      <c r="F204" s="180">
        <f>'3. Utilisation Factor'!X204</f>
        <v>2.0115501766260029</v>
      </c>
      <c r="G204" s="181">
        <f t="shared" si="15"/>
        <v>22501.617105622783</v>
      </c>
      <c r="H204" s="102">
        <f>'4. GDN Y'!G204</f>
        <v>107014.72633455208</v>
      </c>
      <c r="I204" s="102">
        <f>'5. Future Sold'!C204</f>
        <v>100000</v>
      </c>
      <c r="J204" s="101">
        <f>'6. PARCA'!G204</f>
        <v>0</v>
      </c>
      <c r="K204" s="158">
        <f t="shared" si="13"/>
        <v>107014.72633455208</v>
      </c>
      <c r="L204" s="170"/>
      <c r="M204" s="136"/>
      <c r="N204" s="158">
        <f t="shared" si="16"/>
        <v>107014.72633455208</v>
      </c>
    </row>
    <row r="205" spans="1:14" s="27" customFormat="1" x14ac:dyDescent="0.25">
      <c r="A205" s="28">
        <v>203</v>
      </c>
      <c r="B205" s="226" t="s">
        <v>17</v>
      </c>
      <c r="C205" s="102">
        <f>'1. Exit Historic Flows'!I205</f>
        <v>1366262.5643835617</v>
      </c>
      <c r="D205" s="129">
        <f>'2. Forecast Normalisation'!$E$8</f>
        <v>1.0259790316206894</v>
      </c>
      <c r="E205" s="164">
        <f t="shared" si="14"/>
        <v>1401756.7427458465</v>
      </c>
      <c r="F205" s="180">
        <f>'3. Utilisation Factor'!X205</f>
        <v>1.5912216669253298</v>
      </c>
      <c r="G205" s="181">
        <f t="shared" si="15"/>
        <v>2230505.7008158667</v>
      </c>
      <c r="H205" s="102">
        <f>'4. GDN Y'!G205</f>
        <v>3997042.8344860538</v>
      </c>
      <c r="I205" s="102">
        <f>'5. Future Sold'!C205</f>
        <v>3735040</v>
      </c>
      <c r="J205" s="101">
        <f>'6. PARCA'!G205</f>
        <v>0</v>
      </c>
      <c r="K205" s="158">
        <f t="shared" si="13"/>
        <v>3997042.8344860538</v>
      </c>
      <c r="L205" s="170"/>
      <c r="M205" s="136"/>
      <c r="N205" s="158">
        <f t="shared" si="16"/>
        <v>3997042.8344860538</v>
      </c>
    </row>
    <row r="206" spans="1:14" s="27" customFormat="1" x14ac:dyDescent="0.25">
      <c r="A206" s="28">
        <v>204</v>
      </c>
      <c r="B206" s="226" t="s">
        <v>18</v>
      </c>
      <c r="C206" s="102">
        <f>'1. Exit Historic Flows'!I206</f>
        <v>17711214.82191781</v>
      </c>
      <c r="D206" s="129">
        <f>'2. Forecast Normalisation'!$E$8</f>
        <v>1.0259790316206894</v>
      </c>
      <c r="E206" s="164">
        <f t="shared" si="14"/>
        <v>18171335.031817235</v>
      </c>
      <c r="F206" s="180">
        <f>'3. Utilisation Factor'!X206</f>
        <v>2.0223734661364468</v>
      </c>
      <c r="G206" s="181">
        <f t="shared" si="15"/>
        <v>36749225.81262286</v>
      </c>
      <c r="H206" s="102">
        <f>'4. GDN Y'!G206</f>
        <v>42862282.612000003</v>
      </c>
      <c r="I206" s="102">
        <f>'5. Future Sold'!C206</f>
        <v>49258990</v>
      </c>
      <c r="J206" s="101">
        <f>'6. PARCA'!G206</f>
        <v>0</v>
      </c>
      <c r="K206" s="158">
        <f t="shared" si="13"/>
        <v>42862282.612000003</v>
      </c>
      <c r="L206" s="170"/>
      <c r="M206" s="136"/>
      <c r="N206" s="158">
        <f t="shared" si="16"/>
        <v>42862282.612000003</v>
      </c>
    </row>
    <row r="207" spans="1:14" s="27" customFormat="1" x14ac:dyDescent="0.25">
      <c r="A207" s="28">
        <v>205</v>
      </c>
      <c r="B207" s="226" t="s">
        <v>19</v>
      </c>
      <c r="C207" s="102">
        <f>'1. Exit Historic Flows'!I207</f>
        <v>32294576.449315064</v>
      </c>
      <c r="D207" s="129">
        <f>'2. Forecast Normalisation'!$E$8</f>
        <v>1.0259790316206894</v>
      </c>
      <c r="E207" s="164">
        <f t="shared" si="14"/>
        <v>33133558.27206859</v>
      </c>
      <c r="F207" s="180">
        <f>'3. Utilisation Factor'!X207</f>
        <v>2.1976481158675369</v>
      </c>
      <c r="G207" s="181">
        <f t="shared" si="15"/>
        <v>72815901.908598781</v>
      </c>
      <c r="H207" s="102">
        <f>'4. GDN Y'!G207</f>
        <v>96023437.692185804</v>
      </c>
      <c r="I207" s="102">
        <f>'5. Future Sold'!C207</f>
        <v>91369207</v>
      </c>
      <c r="J207" s="101">
        <f>'6. PARCA'!G207</f>
        <v>0</v>
      </c>
      <c r="K207" s="158">
        <f t="shared" si="13"/>
        <v>96023437.692185804</v>
      </c>
      <c r="L207" s="170"/>
      <c r="M207" s="136"/>
      <c r="N207" s="158">
        <f t="shared" si="16"/>
        <v>96023437.692185804</v>
      </c>
    </row>
    <row r="208" spans="1:14" s="27" customFormat="1" x14ac:dyDescent="0.25">
      <c r="A208" s="28">
        <v>206</v>
      </c>
      <c r="B208" s="226" t="s">
        <v>19</v>
      </c>
      <c r="C208" s="102">
        <f>'1. Exit Historic Flows'!I208</f>
        <v>14109959.178082187</v>
      </c>
      <c r="D208" s="129">
        <f>'2. Forecast Normalisation'!$E$8</f>
        <v>1.0259790316206894</v>
      </c>
      <c r="E208" s="164">
        <f t="shared" si="14"/>
        <v>14476522.25373622</v>
      </c>
      <c r="F208" s="180">
        <f>'3. Utilisation Factor'!X208</f>
        <v>1.8334030996279929</v>
      </c>
      <c r="G208" s="181">
        <f t="shared" si="15"/>
        <v>26541300.771833602</v>
      </c>
      <c r="H208" s="102">
        <f>'4. GDN Y'!G208</f>
        <v>36478180.431031331</v>
      </c>
      <c r="I208" s="102">
        <f>'5. Future Sold'!C208</f>
        <v>36335708</v>
      </c>
      <c r="J208" s="101">
        <f>'6. PARCA'!G208</f>
        <v>0</v>
      </c>
      <c r="K208" s="158">
        <f t="shared" si="13"/>
        <v>36478180.431031331</v>
      </c>
      <c r="L208" s="170"/>
      <c r="M208" s="136"/>
      <c r="N208" s="158">
        <f t="shared" si="16"/>
        <v>36478180.431031331</v>
      </c>
    </row>
    <row r="209" spans="1:14" s="27" customFormat="1" x14ac:dyDescent="0.25">
      <c r="A209" s="28">
        <v>207</v>
      </c>
      <c r="B209" s="226" t="s">
        <v>19</v>
      </c>
      <c r="C209" s="102">
        <f>'1. Exit Historic Flows'!I209</f>
        <v>28823138.284931518</v>
      </c>
      <c r="D209" s="129">
        <f>'2. Forecast Normalisation'!$E$8</f>
        <v>1.0259790316206894</v>
      </c>
      <c r="E209" s="164">
        <f t="shared" si="14"/>
        <v>29571935.505843256</v>
      </c>
      <c r="F209" s="180">
        <f>'3. Utilisation Factor'!X209</f>
        <v>4.3142453744950702</v>
      </c>
      <c r="G209" s="181">
        <f t="shared" si="15"/>
        <v>127580585.9709508</v>
      </c>
      <c r="H209" s="102">
        <f>'4. GDN Y'!G209</f>
        <v>75699813.936782867</v>
      </c>
      <c r="I209" s="102">
        <f>'5. Future Sold'!C209</f>
        <v>75404154</v>
      </c>
      <c r="J209" s="101">
        <f>'6. PARCA'!G209</f>
        <v>0</v>
      </c>
      <c r="K209" s="158">
        <f t="shared" si="13"/>
        <v>75699813.936782867</v>
      </c>
      <c r="L209" s="170"/>
      <c r="M209" s="136"/>
      <c r="N209" s="158">
        <f t="shared" si="16"/>
        <v>75699813.936782867</v>
      </c>
    </row>
    <row r="210" spans="1:14" s="27" customFormat="1" x14ac:dyDescent="0.25">
      <c r="A210" s="28">
        <v>208</v>
      </c>
      <c r="B210" s="226" t="s">
        <v>20</v>
      </c>
      <c r="C210" s="102">
        <f>'1. Exit Historic Flows'!I210</f>
        <v>36375534.819438331</v>
      </c>
      <c r="D210" s="129">
        <f>'2. Forecast Normalisation'!$E$9</f>
        <v>1.3042755612379113</v>
      </c>
      <c r="E210" s="164">
        <f t="shared" si="14"/>
        <v>47443721.091952115</v>
      </c>
      <c r="F210" s="132">
        <f>'3. Utilisation Factor'!X210</f>
        <v>1.0602892745432102</v>
      </c>
      <c r="G210" s="156">
        <f t="shared" si="15"/>
        <v>50304068.618216306</v>
      </c>
      <c r="H210" s="183"/>
      <c r="I210" s="102">
        <f>'5. Future Sold'!C210</f>
        <v>0</v>
      </c>
      <c r="J210" s="101">
        <f>'6. PARCA'!G210</f>
        <v>0</v>
      </c>
      <c r="K210" s="158">
        <f t="shared" ref="K210:K231" si="17">MAX(G210:J210)</f>
        <v>50304068.618216306</v>
      </c>
      <c r="L210" s="170"/>
      <c r="M210" s="136"/>
      <c r="N210" s="158">
        <f t="shared" si="16"/>
        <v>50304068.618216306</v>
      </c>
    </row>
    <row r="211" spans="1:14" s="27" customFormat="1" x14ac:dyDescent="0.25">
      <c r="A211" s="28">
        <v>209</v>
      </c>
      <c r="B211" s="226" t="s">
        <v>20</v>
      </c>
      <c r="C211" s="102">
        <f>'1. Exit Historic Flows'!I211</f>
        <v>124564988.4739715</v>
      </c>
      <c r="D211" s="129">
        <f>'2. Forecast Normalisation'!$E$9</f>
        <v>1.3042755612379113</v>
      </c>
      <c r="E211" s="164">
        <f t="shared" si="14"/>
        <v>162467070.25248313</v>
      </c>
      <c r="F211" s="132">
        <f>'3. Utilisation Factor'!X211</f>
        <v>1.0602892745432102</v>
      </c>
      <c r="G211" s="156">
        <f t="shared" si="15"/>
        <v>172262092.0551661</v>
      </c>
      <c r="H211" s="183"/>
      <c r="I211" s="102">
        <f>'5. Future Sold'!C211</f>
        <v>0</v>
      </c>
      <c r="J211" s="101">
        <f>'6. PARCA'!G211</f>
        <v>0</v>
      </c>
      <c r="K211" s="158">
        <f t="shared" si="17"/>
        <v>172262092.0551661</v>
      </c>
      <c r="L211" s="170"/>
      <c r="M211" s="136"/>
      <c r="N211" s="158">
        <f t="shared" si="16"/>
        <v>172262092.0551661</v>
      </c>
    </row>
    <row r="212" spans="1:14" s="27" customFormat="1" x14ac:dyDescent="0.25">
      <c r="A212" s="28">
        <v>210</v>
      </c>
      <c r="B212" s="226" t="s">
        <v>20</v>
      </c>
      <c r="C212" s="102">
        <f>'1. Exit Historic Flows'!I212</f>
        <v>117591525.09322192</v>
      </c>
      <c r="D212" s="129">
        <f>'2. Forecast Normalisation'!$E$9</f>
        <v>1.3042755612379113</v>
      </c>
      <c r="E212" s="164">
        <f t="shared" si="14"/>
        <v>153371752.38778394</v>
      </c>
      <c r="F212" s="132">
        <f>'3. Utilisation Factor'!X212</f>
        <v>1.1381860990746964</v>
      </c>
      <c r="G212" s="156">
        <f t="shared" si="15"/>
        <v>174565596.55850205</v>
      </c>
      <c r="H212" s="183"/>
      <c r="I212" s="102">
        <f>'5. Future Sold'!C212</f>
        <v>15012000</v>
      </c>
      <c r="J212" s="101">
        <f>'6. PARCA'!G212</f>
        <v>0</v>
      </c>
      <c r="K212" s="158">
        <f t="shared" si="17"/>
        <v>174565596.55850205</v>
      </c>
      <c r="L212" s="170"/>
      <c r="M212" s="136"/>
      <c r="N212" s="158">
        <f t="shared" si="16"/>
        <v>174565596.55850205</v>
      </c>
    </row>
    <row r="213" spans="1:14" s="27" customFormat="1" x14ac:dyDescent="0.25">
      <c r="A213" s="28">
        <v>211</v>
      </c>
      <c r="B213" s="226" t="s">
        <v>0</v>
      </c>
      <c r="C213" s="102">
        <f>'1. Exit Historic Flows'!I213</f>
        <v>2191.1397260273984</v>
      </c>
      <c r="D213" s="129">
        <f>'2. Forecast Normalisation'!$E$10</f>
        <v>1</v>
      </c>
      <c r="E213" s="164">
        <f t="shared" si="14"/>
        <v>2191.1397260273984</v>
      </c>
      <c r="F213" s="132">
        <f>'3. Utilisation Factor'!X213</f>
        <v>1.060725062179338</v>
      </c>
      <c r="G213" s="156">
        <f t="shared" si="15"/>
        <v>2324.1968221340298</v>
      </c>
      <c r="H213" s="183"/>
      <c r="I213" s="102">
        <f>'5. Future Sold'!C213</f>
        <v>0</v>
      </c>
      <c r="J213" s="101">
        <f>'6. PARCA'!G213</f>
        <v>0</v>
      </c>
      <c r="K213" s="158">
        <f t="shared" si="17"/>
        <v>2324.1968221340298</v>
      </c>
      <c r="L213" s="170"/>
      <c r="M213" s="136"/>
      <c r="N213" s="158">
        <f t="shared" si="16"/>
        <v>2324.1968221340298</v>
      </c>
    </row>
    <row r="214" spans="1:14" s="27" customFormat="1" x14ac:dyDescent="0.25">
      <c r="A214" s="28">
        <v>212</v>
      </c>
      <c r="B214" s="226" t="s">
        <v>0</v>
      </c>
      <c r="C214" s="102">
        <f>'1. Exit Historic Flows'!I214</f>
        <v>0</v>
      </c>
      <c r="D214" s="129">
        <f>'2. Forecast Normalisation'!$E$10</f>
        <v>1</v>
      </c>
      <c r="E214" s="164">
        <f t="shared" si="14"/>
        <v>0</v>
      </c>
      <c r="F214" s="132">
        <f>'3. Utilisation Factor'!X214</f>
        <v>1.060725062179338</v>
      </c>
      <c r="G214" s="156">
        <f t="shared" si="15"/>
        <v>0</v>
      </c>
      <c r="H214" s="183"/>
      <c r="I214" s="102">
        <f>'5. Future Sold'!C214</f>
        <v>0</v>
      </c>
      <c r="J214" s="101">
        <f>'6. PARCA'!G214</f>
        <v>0</v>
      </c>
      <c r="K214" s="158">
        <f t="shared" si="17"/>
        <v>0</v>
      </c>
      <c r="L214" s="170"/>
      <c r="M214" s="136"/>
      <c r="N214" s="158">
        <f t="shared" si="16"/>
        <v>0</v>
      </c>
    </row>
    <row r="215" spans="1:14" s="27" customFormat="1" x14ac:dyDescent="0.25">
      <c r="A215" s="28">
        <v>213</v>
      </c>
      <c r="B215" s="226" t="s">
        <v>0</v>
      </c>
      <c r="C215" s="102">
        <f>'1. Exit Historic Flows'!I215</f>
        <v>0</v>
      </c>
      <c r="D215" s="129">
        <f>'2. Forecast Normalisation'!$E$10</f>
        <v>1</v>
      </c>
      <c r="E215" s="164">
        <f t="shared" si="14"/>
        <v>0</v>
      </c>
      <c r="F215" s="132">
        <f>'3. Utilisation Factor'!X215</f>
        <v>1.060725062179338</v>
      </c>
      <c r="G215" s="156">
        <f t="shared" si="15"/>
        <v>0</v>
      </c>
      <c r="H215" s="183"/>
      <c r="I215" s="102">
        <f>'5. Future Sold'!C215</f>
        <v>0</v>
      </c>
      <c r="J215" s="101">
        <f>'6. PARCA'!G215</f>
        <v>0</v>
      </c>
      <c r="K215" s="158">
        <f t="shared" si="17"/>
        <v>0</v>
      </c>
      <c r="L215" s="170"/>
      <c r="M215" s="136"/>
      <c r="N215" s="158">
        <f t="shared" si="16"/>
        <v>0</v>
      </c>
    </row>
    <row r="216" spans="1:14" s="27" customFormat="1" x14ac:dyDescent="0.25">
      <c r="A216" s="28">
        <v>214</v>
      </c>
      <c r="B216" s="226" t="s">
        <v>0</v>
      </c>
      <c r="C216" s="102">
        <f>'1. Exit Historic Flows'!I216</f>
        <v>0</v>
      </c>
      <c r="D216" s="129">
        <f>'2. Forecast Normalisation'!$E$10</f>
        <v>1</v>
      </c>
      <c r="E216" s="164">
        <f t="shared" si="14"/>
        <v>0</v>
      </c>
      <c r="F216" s="132">
        <f>'3. Utilisation Factor'!X216</f>
        <v>1.060725062179338</v>
      </c>
      <c r="G216" s="156">
        <f t="shared" si="15"/>
        <v>0</v>
      </c>
      <c r="H216" s="183"/>
      <c r="I216" s="102">
        <f>'5. Future Sold'!C216</f>
        <v>0</v>
      </c>
      <c r="J216" s="101">
        <f>'6. PARCA'!G216</f>
        <v>0</v>
      </c>
      <c r="K216" s="158">
        <f t="shared" si="17"/>
        <v>0</v>
      </c>
      <c r="L216" s="170"/>
      <c r="M216" s="136"/>
      <c r="N216" s="158">
        <f t="shared" si="16"/>
        <v>0</v>
      </c>
    </row>
    <row r="217" spans="1:14" s="27" customFormat="1" x14ac:dyDescent="0.25">
      <c r="A217" s="28">
        <v>215</v>
      </c>
      <c r="B217" s="226" t="s">
        <v>0</v>
      </c>
      <c r="C217" s="102">
        <f>'1. Exit Historic Flows'!I217</f>
        <v>8943685.9780821949</v>
      </c>
      <c r="D217" s="129">
        <f>'2. Forecast Normalisation'!$E$10</f>
        <v>1</v>
      </c>
      <c r="E217" s="164">
        <f t="shared" si="14"/>
        <v>8943685.9780821949</v>
      </c>
      <c r="F217" s="132">
        <f>'3. Utilisation Factor'!X217</f>
        <v>1.0016303666008932</v>
      </c>
      <c r="G217" s="156">
        <f t="shared" si="15"/>
        <v>8958267.4649897367</v>
      </c>
      <c r="H217" s="183"/>
      <c r="I217" s="102">
        <f>'5. Future Sold'!C217</f>
        <v>0</v>
      </c>
      <c r="J217" s="101">
        <f>'6. PARCA'!G217</f>
        <v>0</v>
      </c>
      <c r="K217" s="158">
        <f t="shared" si="17"/>
        <v>8958267.4649897367</v>
      </c>
      <c r="L217" s="170"/>
      <c r="M217" s="136"/>
      <c r="N217" s="158">
        <f t="shared" si="16"/>
        <v>8958267.4649897367</v>
      </c>
    </row>
    <row r="218" spans="1:14" s="27" customFormat="1" x14ac:dyDescent="0.25">
      <c r="A218" s="28">
        <v>216</v>
      </c>
      <c r="B218" s="226" t="s">
        <v>0</v>
      </c>
      <c r="C218" s="102">
        <f>'1. Exit Historic Flows'!I218</f>
        <v>0</v>
      </c>
      <c r="D218" s="129">
        <f>'2. Forecast Normalisation'!$E$10</f>
        <v>1</v>
      </c>
      <c r="E218" s="164">
        <f t="shared" si="14"/>
        <v>0</v>
      </c>
      <c r="F218" s="132">
        <f>'3. Utilisation Factor'!X218</f>
        <v>1.060725062179338</v>
      </c>
      <c r="G218" s="156">
        <f t="shared" si="15"/>
        <v>0</v>
      </c>
      <c r="H218" s="183"/>
      <c r="I218" s="102">
        <f>'5. Future Sold'!C218</f>
        <v>0</v>
      </c>
      <c r="J218" s="101">
        <f>'6. PARCA'!G218</f>
        <v>0</v>
      </c>
      <c r="K218" s="158">
        <f t="shared" si="17"/>
        <v>0</v>
      </c>
      <c r="L218" s="170"/>
      <c r="M218" s="136"/>
      <c r="N218" s="158">
        <f t="shared" si="16"/>
        <v>0</v>
      </c>
    </row>
    <row r="219" spans="1:14" s="27" customFormat="1" x14ac:dyDescent="0.25">
      <c r="A219" s="28">
        <v>217</v>
      </c>
      <c r="B219" s="226" t="s">
        <v>0</v>
      </c>
      <c r="C219" s="102">
        <f>'1. Exit Historic Flows'!I219</f>
        <v>0</v>
      </c>
      <c r="D219" s="129">
        <f>'2. Forecast Normalisation'!$E$10</f>
        <v>1</v>
      </c>
      <c r="E219" s="164">
        <f t="shared" si="14"/>
        <v>0</v>
      </c>
      <c r="F219" s="132">
        <f>'3. Utilisation Factor'!X219</f>
        <v>1.060725062179338</v>
      </c>
      <c r="G219" s="156">
        <f t="shared" si="15"/>
        <v>0</v>
      </c>
      <c r="H219" s="183"/>
      <c r="I219" s="102">
        <f>'5. Future Sold'!C219</f>
        <v>0</v>
      </c>
      <c r="J219" s="101">
        <f>'6. PARCA'!G219</f>
        <v>0</v>
      </c>
      <c r="K219" s="158">
        <f t="shared" si="17"/>
        <v>0</v>
      </c>
      <c r="L219" s="170"/>
      <c r="M219" s="136"/>
      <c r="N219" s="158">
        <f t="shared" si="16"/>
        <v>0</v>
      </c>
    </row>
    <row r="220" spans="1:14" s="27" customFormat="1" x14ac:dyDescent="0.25">
      <c r="A220" s="28">
        <v>218</v>
      </c>
      <c r="B220" s="226" t="s">
        <v>0</v>
      </c>
      <c r="C220" s="102">
        <f>'1. Exit Historic Flows'!I220</f>
        <v>0</v>
      </c>
      <c r="D220" s="129">
        <f>'2. Forecast Normalisation'!$E$10</f>
        <v>1</v>
      </c>
      <c r="E220" s="164">
        <f t="shared" si="14"/>
        <v>0</v>
      </c>
      <c r="F220" s="132">
        <f>'3. Utilisation Factor'!X220</f>
        <v>1.060725062179338</v>
      </c>
      <c r="G220" s="156">
        <f t="shared" si="15"/>
        <v>0</v>
      </c>
      <c r="H220" s="183"/>
      <c r="I220" s="102">
        <f>'5. Future Sold'!C220</f>
        <v>23931</v>
      </c>
      <c r="J220" s="101">
        <f>'6. PARCA'!G220</f>
        <v>0</v>
      </c>
      <c r="K220" s="158">
        <f t="shared" si="17"/>
        <v>23931</v>
      </c>
      <c r="L220" s="170"/>
      <c r="M220" s="136"/>
      <c r="N220" s="158">
        <f t="shared" si="16"/>
        <v>23931</v>
      </c>
    </row>
    <row r="221" spans="1:14" s="27" customFormat="1" x14ac:dyDescent="0.25">
      <c r="A221" s="28">
        <v>219</v>
      </c>
      <c r="B221" s="226" t="s">
        <v>0</v>
      </c>
      <c r="C221" s="102">
        <f>'1. Exit Historic Flows'!I221</f>
        <v>24290094.460273962</v>
      </c>
      <c r="D221" s="129">
        <f>'2. Forecast Normalisation'!$E$10</f>
        <v>1</v>
      </c>
      <c r="E221" s="164">
        <f t="shared" si="14"/>
        <v>24290094.460273962</v>
      </c>
      <c r="F221" s="132">
        <f>'3. Utilisation Factor'!X221</f>
        <v>1.060725062179338</v>
      </c>
      <c r="G221" s="156">
        <f t="shared" si="15"/>
        <v>25765111.956716094</v>
      </c>
      <c r="H221" s="183"/>
      <c r="I221" s="102">
        <f>'5. Future Sold'!C221</f>
        <v>105510000</v>
      </c>
      <c r="J221" s="101">
        <f>'6. PARCA'!G221</f>
        <v>0</v>
      </c>
      <c r="K221" s="158">
        <f t="shared" si="17"/>
        <v>105510000</v>
      </c>
      <c r="L221" s="170"/>
      <c r="M221" s="136"/>
      <c r="N221" s="158">
        <f t="shared" si="16"/>
        <v>105510000</v>
      </c>
    </row>
    <row r="222" spans="1:14" s="27" customFormat="1" x14ac:dyDescent="0.25">
      <c r="A222" s="28">
        <v>220</v>
      </c>
      <c r="B222" s="226" t="s">
        <v>0</v>
      </c>
      <c r="C222" s="102">
        <f>'1. Exit Historic Flows'!I222</f>
        <v>0</v>
      </c>
      <c r="D222" s="129">
        <f>'2. Forecast Normalisation'!$E$10</f>
        <v>1</v>
      </c>
      <c r="E222" s="164">
        <f t="shared" si="14"/>
        <v>0</v>
      </c>
      <c r="F222" s="132">
        <f>'3. Utilisation Factor'!X222</f>
        <v>1.060725062179338</v>
      </c>
      <c r="G222" s="156">
        <f t="shared" si="15"/>
        <v>0</v>
      </c>
      <c r="H222" s="183"/>
      <c r="I222" s="102">
        <f>'5. Future Sold'!C222</f>
        <v>128720</v>
      </c>
      <c r="J222" s="101">
        <f>'6. PARCA'!G222</f>
        <v>0</v>
      </c>
      <c r="K222" s="158">
        <f t="shared" si="17"/>
        <v>128720</v>
      </c>
      <c r="L222" s="170"/>
      <c r="M222" s="136"/>
      <c r="N222" s="158">
        <f t="shared" si="16"/>
        <v>128720</v>
      </c>
    </row>
    <row r="223" spans="1:14" s="27" customFormat="1" x14ac:dyDescent="0.25">
      <c r="A223" s="28">
        <v>221</v>
      </c>
      <c r="B223" s="226" t="s">
        <v>0</v>
      </c>
      <c r="C223" s="102">
        <f>'1. Exit Historic Flows'!I223</f>
        <v>2736892.0986301377</v>
      </c>
      <c r="D223" s="129">
        <f>'2. Forecast Normalisation'!$E$10</f>
        <v>1</v>
      </c>
      <c r="E223" s="164">
        <f t="shared" si="14"/>
        <v>2736892.0986301377</v>
      </c>
      <c r="F223" s="132">
        <f>'3. Utilisation Factor'!X223</f>
        <v>1.060725062179338</v>
      </c>
      <c r="G223" s="156">
        <f t="shared" si="15"/>
        <v>2903090.0414975919</v>
      </c>
      <c r="H223" s="183"/>
      <c r="I223" s="102">
        <f>'5. Future Sold'!C223</f>
        <v>30210000</v>
      </c>
      <c r="J223" s="101">
        <f>'6. PARCA'!G223</f>
        <v>0</v>
      </c>
      <c r="K223" s="158">
        <f t="shared" si="17"/>
        <v>30210000</v>
      </c>
      <c r="L223" s="170"/>
      <c r="M223" s="136"/>
      <c r="N223" s="158">
        <f t="shared" si="16"/>
        <v>30210000</v>
      </c>
    </row>
    <row r="224" spans="1:14" s="27" customFormat="1" x14ac:dyDescent="0.25">
      <c r="A224" s="28">
        <v>222</v>
      </c>
      <c r="B224" s="226" t="s">
        <v>0</v>
      </c>
      <c r="C224" s="102">
        <f>'1. Exit Historic Flows'!I224</f>
        <v>5225128.9260273976</v>
      </c>
      <c r="D224" s="129">
        <f>'2. Forecast Normalisation'!$E$10</f>
        <v>1</v>
      </c>
      <c r="E224" s="164">
        <f t="shared" si="14"/>
        <v>5225128.9260273976</v>
      </c>
      <c r="F224" s="132">
        <f>'3. Utilisation Factor'!X224</f>
        <v>1.0500972048796793</v>
      </c>
      <c r="G224" s="156">
        <f t="shared" si="15"/>
        <v>5486893.280357331</v>
      </c>
      <c r="H224" s="183"/>
      <c r="I224" s="102">
        <f>'5. Future Sold'!C224</f>
        <v>0</v>
      </c>
      <c r="J224" s="101">
        <f>'6. PARCA'!G224</f>
        <v>0</v>
      </c>
      <c r="K224" s="158">
        <f t="shared" si="17"/>
        <v>5486893.280357331</v>
      </c>
      <c r="L224" s="170"/>
      <c r="M224" s="136"/>
      <c r="N224" s="158">
        <f t="shared" si="16"/>
        <v>5486893.280357331</v>
      </c>
    </row>
    <row r="225" spans="1:14" s="27" customFormat="1" x14ac:dyDescent="0.25">
      <c r="A225" s="28">
        <v>223</v>
      </c>
      <c r="B225" s="226" t="s">
        <v>0</v>
      </c>
      <c r="C225" s="102">
        <f>'1. Exit Historic Flows'!I225</f>
        <v>2346450.5041095889</v>
      </c>
      <c r="D225" s="129">
        <f>'2. Forecast Normalisation'!$E$10</f>
        <v>1</v>
      </c>
      <c r="E225" s="164">
        <f t="shared" si="14"/>
        <v>2346450.5041095889</v>
      </c>
      <c r="F225" s="132">
        <f>'3. Utilisation Factor'!X225</f>
        <v>1.060725062179338</v>
      </c>
      <c r="G225" s="156">
        <f t="shared" si="15"/>
        <v>2488938.8568723826</v>
      </c>
      <c r="H225" s="183"/>
      <c r="I225" s="102">
        <f>'5. Future Sold'!C225</f>
        <v>0</v>
      </c>
      <c r="J225" s="101">
        <f>'6. PARCA'!G225</f>
        <v>0</v>
      </c>
      <c r="K225" s="158">
        <f t="shared" si="17"/>
        <v>2488938.8568723826</v>
      </c>
      <c r="L225" s="170"/>
      <c r="M225" s="136"/>
      <c r="N225" s="158">
        <f t="shared" si="16"/>
        <v>2488938.8568723826</v>
      </c>
    </row>
    <row r="226" spans="1:14" s="27" customFormat="1" x14ac:dyDescent="0.25">
      <c r="A226" s="28">
        <v>224</v>
      </c>
      <c r="B226" s="226" t="s">
        <v>0</v>
      </c>
      <c r="C226" s="102">
        <f>'1. Exit Historic Flows'!I226</f>
        <v>33586769.654794507</v>
      </c>
      <c r="D226" s="129">
        <f>'2. Forecast Normalisation'!$E$10</f>
        <v>1</v>
      </c>
      <c r="E226" s="164">
        <f t="shared" si="14"/>
        <v>33586769.654794507</v>
      </c>
      <c r="F226" s="132">
        <f>'3. Utilisation Factor'!X226</f>
        <v>1.0811038573684855</v>
      </c>
      <c r="G226" s="156">
        <f t="shared" si="15"/>
        <v>36310786.230345137</v>
      </c>
      <c r="H226" s="183"/>
      <c r="I226" s="102">
        <f>'5. Future Sold'!C226</f>
        <v>0</v>
      </c>
      <c r="J226" s="101">
        <f>'6. PARCA'!G226</f>
        <v>0</v>
      </c>
      <c r="K226" s="158">
        <f t="shared" si="17"/>
        <v>36310786.230345137</v>
      </c>
      <c r="L226" s="170"/>
      <c r="M226" s="136"/>
      <c r="N226" s="158">
        <f t="shared" si="16"/>
        <v>36310786.230345137</v>
      </c>
    </row>
    <row r="227" spans="1:14" s="27" customFormat="1" x14ac:dyDescent="0.25">
      <c r="A227" s="28">
        <v>225</v>
      </c>
      <c r="B227" s="226" t="s">
        <v>0</v>
      </c>
      <c r="C227" s="102">
        <f>'1. Exit Historic Flows'!I227</f>
        <v>8492889.7041095905</v>
      </c>
      <c r="D227" s="129">
        <f>'2. Forecast Normalisation'!$E$10</f>
        <v>1</v>
      </c>
      <c r="E227" s="164">
        <f t="shared" si="14"/>
        <v>8492889.7041095905</v>
      </c>
      <c r="F227" s="132">
        <f>'3. Utilisation Factor'!X227</f>
        <v>1.1815035675591554</v>
      </c>
      <c r="G227" s="156">
        <f t="shared" si="15"/>
        <v>10034379.484291902</v>
      </c>
      <c r="H227" s="183"/>
      <c r="I227" s="102">
        <f>'5. Future Sold'!C227</f>
        <v>81989</v>
      </c>
      <c r="J227" s="101">
        <f>'6. PARCA'!G227</f>
        <v>0</v>
      </c>
      <c r="K227" s="158">
        <f t="shared" si="17"/>
        <v>10034379.484291902</v>
      </c>
      <c r="L227" s="170"/>
      <c r="M227" s="136"/>
      <c r="N227" s="158">
        <f t="shared" si="16"/>
        <v>10034379.484291902</v>
      </c>
    </row>
    <row r="228" spans="1:14" s="27" customFormat="1" x14ac:dyDescent="0.25">
      <c r="A228" s="28">
        <v>226</v>
      </c>
      <c r="B228" s="226" t="s">
        <v>0</v>
      </c>
      <c r="C228" s="102">
        <f>'1. Exit Historic Flows'!I228</f>
        <v>0</v>
      </c>
      <c r="D228" s="129">
        <f>'2. Forecast Normalisation'!$E$10</f>
        <v>1</v>
      </c>
      <c r="E228" s="164">
        <f t="shared" si="14"/>
        <v>0</v>
      </c>
      <c r="F228" s="132">
        <f>'3. Utilisation Factor'!X228</f>
        <v>1.060725062179338</v>
      </c>
      <c r="G228" s="156">
        <f t="shared" si="15"/>
        <v>0</v>
      </c>
      <c r="H228" s="183"/>
      <c r="I228" s="102">
        <f>'5. Future Sold'!C228</f>
        <v>0</v>
      </c>
      <c r="J228" s="101">
        <f>'6. PARCA'!G228</f>
        <v>0</v>
      </c>
      <c r="K228" s="158">
        <f t="shared" si="17"/>
        <v>0</v>
      </c>
      <c r="L228" s="170"/>
      <c r="M228" s="136"/>
      <c r="N228" s="158">
        <f t="shared" si="16"/>
        <v>0</v>
      </c>
    </row>
    <row r="229" spans="1:14" s="27" customFormat="1" x14ac:dyDescent="0.25">
      <c r="A229" s="28">
        <v>227</v>
      </c>
      <c r="B229" s="226" t="s">
        <v>0</v>
      </c>
      <c r="C229" s="102">
        <f>'1. Exit Historic Flows'!I229</f>
        <v>0</v>
      </c>
      <c r="D229" s="129">
        <f>'2. Forecast Normalisation'!$E$10</f>
        <v>1</v>
      </c>
      <c r="E229" s="164">
        <f t="shared" si="14"/>
        <v>0</v>
      </c>
      <c r="F229" s="132">
        <f>'3. Utilisation Factor'!X229</f>
        <v>1.060725062179338</v>
      </c>
      <c r="G229" s="156">
        <f t="shared" si="15"/>
        <v>0</v>
      </c>
      <c r="H229" s="183"/>
      <c r="I229" s="102">
        <f>'5. Future Sold'!C229</f>
        <v>0</v>
      </c>
      <c r="J229" s="101">
        <f>'6. PARCA'!G229</f>
        <v>0</v>
      </c>
      <c r="K229" s="158">
        <f t="shared" si="17"/>
        <v>0</v>
      </c>
      <c r="L229" s="170"/>
      <c r="M229" s="136"/>
      <c r="N229" s="158">
        <f t="shared" si="16"/>
        <v>0</v>
      </c>
    </row>
    <row r="230" spans="1:14" s="27" customFormat="1" x14ac:dyDescent="0.25">
      <c r="A230" s="28">
        <v>228</v>
      </c>
      <c r="B230" s="226" t="s">
        <v>0</v>
      </c>
      <c r="C230" s="102">
        <f>'1. Exit Historic Flows'!I230</f>
        <v>23806439.227397259</v>
      </c>
      <c r="D230" s="129">
        <f>'2. Forecast Normalisation'!$E$10</f>
        <v>1</v>
      </c>
      <c r="E230" s="164">
        <f t="shared" si="14"/>
        <v>23806439.227397259</v>
      </c>
      <c r="F230" s="132">
        <f>'3. Utilisation Factor'!X230</f>
        <v>1.0336739554065641</v>
      </c>
      <c r="G230" s="156">
        <f t="shared" si="15"/>
        <v>24608096.200329714</v>
      </c>
      <c r="H230" s="183"/>
      <c r="I230" s="102">
        <f>'5. Future Sold'!C230</f>
        <v>0</v>
      </c>
      <c r="J230" s="101">
        <f>'6. PARCA'!G230</f>
        <v>0</v>
      </c>
      <c r="K230" s="158">
        <f t="shared" si="17"/>
        <v>24608096.200329714</v>
      </c>
      <c r="L230" s="170"/>
      <c r="M230" s="136"/>
      <c r="N230" s="158">
        <f t="shared" si="16"/>
        <v>24608096.200329714</v>
      </c>
    </row>
    <row r="231" spans="1:14" s="27" customFormat="1" ht="15.75" thickBot="1" x14ac:dyDescent="0.3">
      <c r="A231" s="31">
        <v>229</v>
      </c>
      <c r="B231" s="228" t="s">
        <v>0</v>
      </c>
      <c r="C231" s="103">
        <f>'1. Exit Historic Flows'!I231</f>
        <v>6637937.8246575333</v>
      </c>
      <c r="D231" s="130">
        <f>'2. Forecast Normalisation'!$E$10</f>
        <v>1</v>
      </c>
      <c r="E231" s="165">
        <f t="shared" si="14"/>
        <v>6637937.8246575333</v>
      </c>
      <c r="F231" s="133">
        <f>'3. Utilisation Factor'!X231</f>
        <v>1.060725062179338</v>
      </c>
      <c r="G231" s="159">
        <f t="shared" si="15"/>
        <v>7041027.0118024424</v>
      </c>
      <c r="H231" s="184"/>
      <c r="I231" s="103">
        <f>'5. Future Sold'!C231</f>
        <v>6533942</v>
      </c>
      <c r="J231" s="161">
        <f>'6. PARCA'!G231</f>
        <v>0</v>
      </c>
      <c r="K231" s="162">
        <f t="shared" si="17"/>
        <v>7041027.0118024424</v>
      </c>
      <c r="L231" s="160"/>
      <c r="M231" s="136"/>
      <c r="N231" s="162">
        <f t="shared" si="16"/>
        <v>7041027.0118024424</v>
      </c>
    </row>
    <row r="233" spans="1:14" x14ac:dyDescent="0.25">
      <c r="C233" s="5">
        <f>SUM(C3:C231)</f>
        <v>2532696995.0178442</v>
      </c>
      <c r="D233" s="5">
        <f>SUM(D3:D231)</f>
        <v>218.59614079558438</v>
      </c>
    </row>
    <row r="234" spans="1:14" ht="15.75" thickBot="1" x14ac:dyDescent="0.3"/>
    <row r="235" spans="1:14" ht="25.5" x14ac:dyDescent="0.25">
      <c r="A235" s="334" t="s">
        <v>6</v>
      </c>
      <c r="B235" s="359" t="s">
        <v>6</v>
      </c>
      <c r="C235" s="117" t="s">
        <v>42</v>
      </c>
      <c r="D235" s="353" t="s">
        <v>43</v>
      </c>
      <c r="E235" s="354"/>
      <c r="F235" s="349" t="s">
        <v>44</v>
      </c>
      <c r="G235" s="350"/>
      <c r="H235" s="147" t="s">
        <v>77</v>
      </c>
      <c r="I235" s="125" t="s">
        <v>53</v>
      </c>
      <c r="J235" s="147" t="s">
        <v>58</v>
      </c>
      <c r="K235" s="355" t="s">
        <v>78</v>
      </c>
      <c r="L235" s="147" t="s">
        <v>65</v>
      </c>
      <c r="M235" s="134"/>
      <c r="N235" s="351" t="s">
        <v>54</v>
      </c>
    </row>
    <row r="236" spans="1:14" ht="26.25" thickBot="1" x14ac:dyDescent="0.3">
      <c r="A236" s="335"/>
      <c r="B236" s="360"/>
      <c r="C236" s="118" t="s">
        <v>57</v>
      </c>
      <c r="D236" s="100" t="s">
        <v>46</v>
      </c>
      <c r="E236" s="104"/>
      <c r="F236" s="119" t="s">
        <v>35</v>
      </c>
      <c r="G236" s="120"/>
      <c r="H236" s="185" t="s">
        <v>39</v>
      </c>
      <c r="I236" s="148" t="s">
        <v>39</v>
      </c>
      <c r="J236" s="95" t="s">
        <v>39</v>
      </c>
      <c r="K236" s="356"/>
      <c r="L236" s="95" t="s">
        <v>39</v>
      </c>
      <c r="M236" s="134"/>
      <c r="N236" s="352"/>
    </row>
    <row r="237" spans="1:14" x14ac:dyDescent="0.25">
      <c r="A237" s="12" t="s">
        <v>24</v>
      </c>
      <c r="B237" s="110" t="s">
        <v>24</v>
      </c>
      <c r="C237" s="96">
        <f>SUM(C3+C5+C6+C11+C12+C13+C14+C15+C16+C18+C19+C20+C21+C22+C23+C24+C25+C26+C29+C30+C32+C34+C35+C36+C37+C38+C39+C41+C43+C44+C45+C46+C49+C51+C54+C55+C57+C58+C59+C60+C61+C66+C67+C68+C70+C72+C73+C74+C75+C81+C82+C83+C84+C85+C65+C71)</f>
        <v>629109983.76933527</v>
      </c>
      <c r="D237" s="105"/>
      <c r="E237" s="96">
        <f>SUM(E3+E5+E6+E11+E12+E13+E14+E15+E16+E18+E19+E20+E21+E22+E23+E24+E25+E26+E29+E30+E32+E34+E35+E36+E37+E38+E39+E41+E43+E44+E45+E46+E49+E51+E54+E55+E57+E58+E59+E60+E61+E66+E67+E68+E70+E72+E73+E74+E75+E81+E82+E83+E84+E85+E65+E71)</f>
        <v>459205116.07945192</v>
      </c>
      <c r="F237" s="105"/>
      <c r="G237" s="13">
        <f>SUM(G3+G5+G6+G11+G12+G13+G14+G15+G16+G18+G19+G20+G21+G22+G23+G24+G25+G26+G29+G30+G32+G34+G35+G36+G37+G38+G39+G41+G43+G44+G45+G46+G49+G51+G54+G55+G57+G58+G59+G60+G61+G66+G67+G68+G70+G72+G73+G74+G75+G81+G82+G83+G84+G85+G65+G71)</f>
        <v>532335305.91128564</v>
      </c>
      <c r="H237" s="154"/>
      <c r="I237" s="96">
        <f>SUM(I3+I5+I6+I11+I12+I13+I14+I15+I16+I18+I19+I20+I21+I22+I23+I24+I25+I26+I29+I30+I32+I34+I35+I36+I37+I38+I39+I41+I43+I44+I45+I46+I49+I51+I54+I55+I57+I58+I59+I60+I61+I66+I67+I68+I70+I72+I73+I74+I75+I81+I82+I83+I84+I85+I65+I71)</f>
        <v>565606179</v>
      </c>
      <c r="J237" s="96">
        <f>SUM(J3+J5+J6+J11+J12+J13+J14+J15+J16+J18+J19+J20+J21+J22+J23+J24+J25+J26+J29+J30+J32+J34+J35+J36+J37+J38+J39+J41+J43+J44+J45+J46+J49+J51+J54+J55+J57+J58+J59+J60+J61+J66+J67+J68+J70+J72+J73+J74+J75+J81+J82+J83+J84+J85+J65+J71)</f>
        <v>38905021.605479456</v>
      </c>
      <c r="K237" s="96">
        <f>SUM(K3+K5+K6+K11+K12+K13+K14+K15+K16+K18+K19+K20+K21+K22+K23+K24+K25+K26+K29+K30+K32+K34+K35+K36+K37+K38+K39+K41+K43+K44+K45+K46+K49+K51+K54+K55+K57+K58+K59+K60+K61+K66+K67+K68+K70+K72+K73+K74+K75+K81+K82+K83+K84+K85+K65+K71)</f>
        <v>612330027.65168476</v>
      </c>
      <c r="L237" s="96">
        <f>SUM(L3+L5+L6+L11+L12+L13+L14+L15+L16+L18+L19+L20+L21+L22+L23+L24+L25+L26+L29+L30+L32+L34+L35+L36+L37+L38+L39+L41+L43+L44+L45+L46+L49+L51+L54+L55+L57+L58+L59+L60+L61+L66+L67+L68+L70+L72+L73+L74+L75+L81+L82+L83+L84+L85+L65+L71)</f>
        <v>0</v>
      </c>
      <c r="M237" s="136"/>
      <c r="N237" s="96">
        <f>SUM(N3+N5+N6+N11+N12+N13+N14+N15+N16+N18+N19+N20+N21+N22+N23+N24+N25+N26+N29+N30+N32+N34+N35+N36+N37+N38+N39+N41+N43+N44+N45+N46+N49+N51+N54+N55+N57+N58+N59+N60+N61+N66+N67+N68+N70+N72+N73+N74+N75+N81+N82+N83+N84+N85+N65+N71)</f>
        <v>612330027.65168476</v>
      </c>
    </row>
    <row r="238" spans="1:14" x14ac:dyDescent="0.25">
      <c r="A238" s="39" t="s">
        <v>25</v>
      </c>
      <c r="B238" s="111" t="s">
        <v>25</v>
      </c>
      <c r="C238" s="97">
        <f>SUM(C4+C7+C8+C10+C17+C27+C28+C31+C33+C40+C42+C47+C48+C50+C52+C53+C56+C62+C63+C64+C69+C76+C77+C78+C79+C80+C9)</f>
        <v>62400085.742302112</v>
      </c>
      <c r="D238" s="106"/>
      <c r="E238" s="40">
        <f>SUM(E4+E7+E8+E10+E17+E27+E28+E31+E33+E40+E42+E47+E48+E50+E52+E53+E56+E62+E63+E64+E69+E76+E77+E78+E79+E80+E9)</f>
        <v>63754248.87726029</v>
      </c>
      <c r="F238" s="106"/>
      <c r="G238" s="40">
        <f>SUM(G4+G7+G8+G10+G17+G27+G28+G31+G33+G40+G42+G47+G48+G50+G52+G53+G56+G62+G63+G64+G69+G76+G77+G78+G79+G80+G9)</f>
        <v>87511935.420659706</v>
      </c>
      <c r="H238" s="170"/>
      <c r="I238" s="97">
        <f>SUM(I4+I7+I8+I10+I17+I27+I28+I31+I33+I40+I42+I47+I48+I50+I52+I53+I56+I62+I63+I64+I69+I76+I77+I78+I79+I80+I9)</f>
        <v>85577773</v>
      </c>
      <c r="J238" s="97">
        <f>SUM(J4+J7+J8+J10+J17+J27+J28+J31+J33+J40+J42+J47+J48+J50+J52+J53+J56+J62+J63+J64+J69+J76+J77+J78+J79+J80+J9)</f>
        <v>0</v>
      </c>
      <c r="K238" s="149">
        <f>SUM(K4+K7+K8+K10+K17+K27+K28+K31+K33+K40+K42+K47+K48+K50+K52+K53+K56+K62+K63+K64+K69+K76+K77+K78+K79+K80+K9)</f>
        <v>90247682.685070217</v>
      </c>
      <c r="L238" s="97">
        <f>SUM(L4+L7+L8+L10+L17+L27+L28+L31+L33+L40+L42+L47+L48+L50+L52+L53+L56+L62+L63+L64+L69+L76+L77+L78+L79+L80+L9)</f>
        <v>0</v>
      </c>
      <c r="M238" s="136"/>
      <c r="N238" s="97">
        <f>SUM(N4+N7+N8+N10+N17+N27+N28+N31+N33+N40+N42+N47+N48+N50+N52+N53+N56+N62+N63+N64+N69+N76+N77+N78+N79+N80+N9)</f>
        <v>90247682.685070217</v>
      </c>
    </row>
    <row r="239" spans="1:14" x14ac:dyDescent="0.25">
      <c r="A239" s="3" t="s">
        <v>21</v>
      </c>
      <c r="B239" s="112" t="s">
        <v>21</v>
      </c>
      <c r="C239" s="157">
        <f>SUM(C86:C209)</f>
        <v>1446586397.6017673</v>
      </c>
      <c r="D239" s="107"/>
      <c r="E239" s="178">
        <f>SUM(E86:E209)</f>
        <v>1484167311.3671229</v>
      </c>
      <c r="F239" s="107"/>
      <c r="G239" s="178">
        <f t="shared" ref="G239:L239" si="18">SUM(G86:G209)</f>
        <v>4648851085.2438726</v>
      </c>
      <c r="H239" s="98">
        <f t="shared" si="18"/>
        <v>3979629092.3919988</v>
      </c>
      <c r="I239" s="98">
        <f t="shared" si="18"/>
        <v>4085703994</v>
      </c>
      <c r="J239" s="98">
        <f t="shared" si="18"/>
        <v>0</v>
      </c>
      <c r="K239" s="98">
        <f t="shared" si="18"/>
        <v>3979629092.3919988</v>
      </c>
      <c r="L239" s="98">
        <f t="shared" si="18"/>
        <v>0</v>
      </c>
      <c r="M239" s="136"/>
      <c r="N239" s="98">
        <f>K239</f>
        <v>3979629092.3919988</v>
      </c>
    </row>
    <row r="240" spans="1:14" x14ac:dyDescent="0.25">
      <c r="A240" s="3" t="s">
        <v>20</v>
      </c>
      <c r="B240" s="112" t="s">
        <v>20</v>
      </c>
      <c r="C240" s="98">
        <f t="shared" ref="C240" si="19">SUM(C210:C212)</f>
        <v>278532048.38663173</v>
      </c>
      <c r="D240" s="107"/>
      <c r="E240" s="10">
        <f t="shared" ref="E240:G240" si="20">SUM(E210:E212)</f>
        <v>363282543.73221922</v>
      </c>
      <c r="F240" s="107"/>
      <c r="G240" s="10">
        <f t="shared" si="20"/>
        <v>397131757.23188448</v>
      </c>
      <c r="H240" s="157"/>
      <c r="I240" s="98">
        <f t="shared" ref="I240:J240" si="21">SUM(I210:I212)</f>
        <v>15012000</v>
      </c>
      <c r="J240" s="98">
        <f t="shared" si="21"/>
        <v>0</v>
      </c>
      <c r="K240" s="150">
        <f t="shared" ref="K240:L240" si="22">SUM(K210:K212)</f>
        <v>397131757.23188448</v>
      </c>
      <c r="L240" s="98">
        <f t="shared" si="22"/>
        <v>0</v>
      </c>
      <c r="M240" s="136"/>
      <c r="N240" s="98">
        <f t="shared" ref="N240" si="23">SUM(N210:N212)</f>
        <v>397131757.23188448</v>
      </c>
    </row>
    <row r="241" spans="1:14" ht="15.75" thickBot="1" x14ac:dyDescent="0.3">
      <c r="A241" s="4" t="s">
        <v>0</v>
      </c>
      <c r="B241" s="113" t="s">
        <v>0</v>
      </c>
      <c r="C241" s="99">
        <f t="shared" ref="C241" si="24">SUM(C213:C231)</f>
        <v>116068479.5178082</v>
      </c>
      <c r="D241" s="108"/>
      <c r="E241" s="11">
        <f t="shared" ref="E241:G241" si="25">SUM(E213:E231)</f>
        <v>116068479.5178082</v>
      </c>
      <c r="F241" s="108"/>
      <c r="G241" s="11">
        <f t="shared" si="25"/>
        <v>123598914.72402444</v>
      </c>
      <c r="H241" s="160"/>
      <c r="I241" s="99">
        <f t="shared" ref="I241:J241" si="26">SUM(I213:I231)</f>
        <v>142488582</v>
      </c>
      <c r="J241" s="99">
        <f t="shared" si="26"/>
        <v>0</v>
      </c>
      <c r="K241" s="151">
        <f t="shared" ref="K241:L241" si="27">SUM(K213:K231)</f>
        <v>230803363.7258108</v>
      </c>
      <c r="L241" s="99">
        <f t="shared" si="27"/>
        <v>0</v>
      </c>
      <c r="M241" s="136"/>
      <c r="N241" s="99">
        <f t="shared" ref="N241" si="28">SUM(N213:N231)</f>
        <v>230803363.7258108</v>
      </c>
    </row>
    <row r="242" spans="1:14" ht="15.75" thickBot="1" x14ac:dyDescent="0.3"/>
    <row r="243" spans="1:14" ht="15.75" thickBot="1" x14ac:dyDescent="0.3">
      <c r="A243" s="2" t="s">
        <v>4</v>
      </c>
      <c r="B243" s="114" t="s">
        <v>4</v>
      </c>
      <c r="C243" s="115">
        <f>SUM(C237:C241)</f>
        <v>2532696995.0178442</v>
      </c>
      <c r="D243" s="109"/>
      <c r="E243" s="14">
        <f>SUM(E237:E241)</f>
        <v>2486477699.5738621</v>
      </c>
      <c r="F243" s="109"/>
      <c r="G243" s="14">
        <f>SUM(G237:G241)</f>
        <v>5789428998.5317278</v>
      </c>
      <c r="H243" s="115"/>
      <c r="I243" s="115">
        <f>SUM(I237:I241)</f>
        <v>4894388528</v>
      </c>
      <c r="J243" s="115">
        <f>SUM(J237:J241)</f>
        <v>38905021.605479456</v>
      </c>
      <c r="K243" s="152">
        <f>SUM(K237:K241)</f>
        <v>5310141923.6864491</v>
      </c>
      <c r="L243" s="115">
        <f>SUM(L237:L241)</f>
        <v>0</v>
      </c>
      <c r="M243" s="136"/>
      <c r="N243" s="137">
        <f>SUM(N237:N241)</f>
        <v>5310141923.6864491</v>
      </c>
    </row>
    <row r="245" spans="1:14" x14ac:dyDescent="0.25">
      <c r="N245" s="167"/>
    </row>
    <row r="246" spans="1:14" x14ac:dyDescent="0.25">
      <c r="D246" s="1" t="s">
        <v>1</v>
      </c>
    </row>
    <row r="250" spans="1:14" x14ac:dyDescent="0.25">
      <c r="E250" s="1" t="s">
        <v>1</v>
      </c>
    </row>
  </sheetData>
  <sortState xmlns:xlrd2="http://schemas.microsoft.com/office/spreadsheetml/2017/richdata2" ref="A3:C231">
    <sortCondition ref="B3:B231"/>
  </sortState>
  <mergeCells count="12">
    <mergeCell ref="A1:A2"/>
    <mergeCell ref="B1:B2"/>
    <mergeCell ref="B235:B236"/>
    <mergeCell ref="A235:A236"/>
    <mergeCell ref="D235:E235"/>
    <mergeCell ref="F235:G235"/>
    <mergeCell ref="N235:N236"/>
    <mergeCell ref="D1:E1"/>
    <mergeCell ref="F1:G1"/>
    <mergeCell ref="N1:N2"/>
    <mergeCell ref="K1:K2"/>
    <mergeCell ref="K235:K236"/>
  </mergeCells>
  <pageMargins left="0.7" right="0.7" top="0.75" bottom="0.75" header="0.3" footer="0.3"/>
  <pageSetup paperSize="9" orientation="portrait" horizontalDpi="90" verticalDpi="90" r:id="rId1"/>
  <ignoredErrors>
    <ignoredError sqref="F3:F231 D17 D31:D64 D66:D70 D72:D85 K3:K69 K76:K7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74CE7FB4461547ABBD26C8F40636DC" ma:contentTypeVersion="13" ma:contentTypeDescription="Create a new document." ma:contentTypeScope="" ma:versionID="8226a8a841546509e8da32fd975bab40">
  <xsd:schema xmlns:xsd="http://www.w3.org/2001/XMLSchema" xmlns:xs="http://www.w3.org/2001/XMLSchema" xmlns:p="http://schemas.microsoft.com/office/2006/metadata/properties" xmlns:ns3="00bf09af-a290-4f87-9ba4-60e83074aeb2" xmlns:ns4="60c5b189-27e4-43da-a3da-95a59f3670c7" targetNamespace="http://schemas.microsoft.com/office/2006/metadata/properties" ma:root="true" ma:fieldsID="fadd3ddc3784332c77353776de5c8239" ns3:_="" ns4:_="">
    <xsd:import namespace="00bf09af-a290-4f87-9ba4-60e83074aeb2"/>
    <xsd:import namespace="60c5b189-27e4-43da-a3da-95a59f3670c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f09af-a290-4f87-9ba4-60e83074a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c5b189-27e4-43da-a3da-95a59f3670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3E5C73-F09F-40CF-AF8D-C41DDB1856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bf09af-a290-4f87-9ba4-60e83074aeb2"/>
    <ds:schemaRef ds:uri="60c5b189-27e4-43da-a3da-95a59f367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09BB8D-4731-4C77-B4FD-B668956B0EB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0c5b189-27e4-43da-a3da-95a59f3670c7"/>
    <ds:schemaRef ds:uri="00bf09af-a290-4f87-9ba4-60e83074aeb2"/>
    <ds:schemaRef ds:uri="http://www.w3.org/XML/1998/namespace"/>
    <ds:schemaRef ds:uri="http://purl.org/dc/dcmitype/"/>
  </ds:schemaRefs>
</ds:datastoreItem>
</file>

<file path=customXml/itemProps3.xml><?xml version="1.0" encoding="utf-8"?>
<ds:datastoreItem xmlns:ds="http://schemas.openxmlformats.org/officeDocument/2006/customXml" ds:itemID="{CEE75776-08F6-46F4-B535-F18DC8377F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1. Exit Historic Flows</vt:lpstr>
      <vt:lpstr>2. Forecast Normalisation</vt:lpstr>
      <vt:lpstr>3. Utilisation Factor</vt:lpstr>
      <vt:lpstr>4. GDN Y</vt:lpstr>
      <vt:lpstr>5. Future Sold</vt:lpstr>
      <vt:lpstr>6. PARCA</vt:lpstr>
      <vt:lpstr>Exit FCC Summary (5 Yr)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Bayliss, Dave A</dc:creator>
  <cp:keywords/>
  <dc:description/>
  <cp:lastModifiedBy>Laura Johnson</cp:lastModifiedBy>
  <cp:revision/>
  <dcterms:created xsi:type="dcterms:W3CDTF">2021-01-21T10:24:13Z</dcterms:created>
  <dcterms:modified xsi:type="dcterms:W3CDTF">2021-03-03T06:48:38Z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0x0101005274CE7FB4461547ABBD26C8F40636DC</vt:lpwstr>
  </property>
</Properties>
</file>