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70" windowWidth="14355" windowHeight="7245"/>
  </bookViews>
  <sheets>
    <sheet name="Introduction" sheetId="14" r:id="rId1"/>
    <sheet name="GTO Multi Year MAR" sheetId="9" r:id="rId2"/>
    <sheet name="GSO Multi Year MAR" sheetId="13" r:id="rId3"/>
  </sheets>
  <externalReferences>
    <externalReference r:id="rId4"/>
    <externalReference r:id="rId5"/>
    <externalReference r:id="rId6"/>
    <externalReference r:id="rId7"/>
    <externalReference r:id="rId8"/>
    <externalReference r:id="rId9"/>
  </externalReferences>
  <definedNames>
    <definedName name="ANLL">#REF!</definedName>
    <definedName name="ANLU">#REF!</definedName>
    <definedName name="ARIEnCt_2">#REF!</definedName>
    <definedName name="Assumed_Interest_Rate">#REF!</definedName>
    <definedName name="BaseSOCt_2">#REF!</definedName>
    <definedName name="BPCt">#REF!</definedName>
    <definedName name="CAPt">#REF!</definedName>
    <definedName name="CMCEt">#REF!</definedName>
    <definedName name="CMInvC">#REF!</definedName>
    <definedName name="CMOpBTt">#REF!</definedName>
    <definedName name="CMOpDTt">#REF!</definedName>
    <definedName name="CMOpPMt">#REF!</definedName>
    <definedName name="CMSF">#REF!</definedName>
    <definedName name="Collected_income">#REF!</definedName>
    <definedName name="COLt">#REF!</definedName>
    <definedName name="CSSCAP">#REF!</definedName>
    <definedName name="CSSCOL">#REF!</definedName>
    <definedName name="CSSDPA">#REF!</definedName>
    <definedName name="CSSPRO">#REF!</definedName>
    <definedName name="CSST">#REF!</definedName>
    <definedName name="CSSUPA">#REF!</definedName>
    <definedName name="CxIncRAt_2">#REF!</definedName>
    <definedName name="DELINCt_2">#REF!</definedName>
    <definedName name="DLTDVEnv">#REF!</definedName>
    <definedName name="DLTDVExv">#REF!</definedName>
    <definedName name="DSF">#REF!</definedName>
    <definedName name="EnCMCt">#REF!</definedName>
    <definedName name="ENIAt">#REF!</definedName>
    <definedName name="ExBBCNLRAt">#REF!</definedName>
    <definedName name="ExCIIRt_2">#REF!</definedName>
    <definedName name="ExCITt_2">#REF!</definedName>
    <definedName name="ExCMCt">#REF!</definedName>
    <definedName name="ExLRCITt_2">#REF!</definedName>
    <definedName name="GHGCt">#REF!</definedName>
    <definedName name="GHGIRt" localSheetId="2">[1]Databook!#REF!</definedName>
    <definedName name="GHGIRt">#REF!</definedName>
    <definedName name="IOITt_2">#REF!</definedName>
    <definedName name="ISEt">#REF!</definedName>
    <definedName name="ISt">#REF!</definedName>
    <definedName name="It">#REF!</definedName>
    <definedName name="LFAt">#REF!</definedName>
    <definedName name="LFEt">#REF!</definedName>
    <definedName name="Licence" localSheetId="2">[2]Databook!$G$3</definedName>
    <definedName name="Licence" localSheetId="1">[3]Databook!$G$3</definedName>
    <definedName name="Licence">[4]Databook!$G$3</definedName>
    <definedName name="LRDt">#REF!</definedName>
    <definedName name="Max_value_of_entry_permits___m">#REF!</definedName>
    <definedName name="Max_value_of_exit_permits___m">#REF!</definedName>
    <definedName name="Max_value_of_permits___m">#REF!</definedName>
    <definedName name="Maximum_allowed_revenue">#REF!</definedName>
    <definedName name="MCIRt">#REF!</definedName>
    <definedName name="MDIRt">#REF!</definedName>
    <definedName name="MFO">#REF!</definedName>
    <definedName name="MIRt">#REF!</definedName>
    <definedName name="MODt">#REF!</definedName>
    <definedName name="MRt">#REF!</definedName>
    <definedName name="NCt_2">#REF!</definedName>
    <definedName name="Network_Innovation_Competition">#REF!</definedName>
    <definedName name="NIARt">#REF!</definedName>
    <definedName name="NIAV">#REF!</definedName>
    <definedName name="NTCPt">#REF!</definedName>
    <definedName name="OMCt">#REF!</definedName>
    <definedName name="OMIRt">#REF!</definedName>
    <definedName name="OPTAt">#REF!</definedName>
    <definedName name="OPTEt">#REF!</definedName>
    <definedName name="PEend">#REF!</definedName>
    <definedName name="Present_value_factors">#REF!</definedName>
    <definedName name="_xlnm.Print_Area" localSheetId="2">'GSO Multi Year MAR'!$C$1:$AJ$56</definedName>
    <definedName name="_xlnm.Print_Area" localSheetId="1">'GTO Multi Year MAR'!$AH$1:$AJ$79</definedName>
    <definedName name="PTRA">#REF!</definedName>
    <definedName name="PUt">#REF!</definedName>
    <definedName name="PVF">#REF!</definedName>
    <definedName name="QDAIRt">#REF!</definedName>
    <definedName name="QDFIRt">#REF!</definedName>
    <definedName name="QTFIRt">#REF!</definedName>
    <definedName name="RAREnCAt">#REF!</definedName>
    <definedName name="RBAt">#REF!</definedName>
    <definedName name="RBCt">#REF!</definedName>
    <definedName name="RBEt">#REF!</definedName>
    <definedName name="RBIRt">#REF!</definedName>
    <definedName name="RPI_Actual">#REF!</definedName>
    <definedName name="RPI_Forecast">#REF!</definedName>
    <definedName name="RPIA">'[5]R5 Input page'!$D$11:$M$11</definedName>
    <definedName name="RPIAt">#REF!</definedName>
    <definedName name="RPIFt">#REF!</definedName>
    <definedName name="Scenario_Databook_CSSPt" localSheetId="2">'[1]Scenario databook'!#REF!</definedName>
    <definedName name="Scenario_Databook_CSSPt">'[6]Scenario databook'!#REF!</definedName>
    <definedName name="SCt">#REF!</definedName>
    <definedName name="SERt" localSheetId="2">[4]Databook!#REF!</definedName>
    <definedName name="SERt" localSheetId="1">[3]Databook!#REF!</definedName>
    <definedName name="SERt">#REF!</definedName>
    <definedName name="SERt_2_max">#REF!</definedName>
    <definedName name="SIRt" localSheetId="2">[1]Databook!#REF!</definedName>
    <definedName name="SIRt">#REF!</definedName>
    <definedName name="SITt">#REF!</definedName>
    <definedName name="SOMODt">#REF!</definedName>
    <definedName name="SOPUt">#REF!</definedName>
    <definedName name="SOREVIBECt_2">#REF!</definedName>
    <definedName name="SSSCAP">#REF!</definedName>
    <definedName name="SSSCOL">#REF!</definedName>
    <definedName name="SSSDPA">#REF!</definedName>
    <definedName name="SSSPt">#REF!</definedName>
    <definedName name="SSSt">#REF!</definedName>
    <definedName name="SSSUPA">#REF!</definedName>
    <definedName name="Stakeholder_engagement_cap">#REF!</definedName>
    <definedName name="Stakeholder_engagement_collar">#REF!</definedName>
    <definedName name="Stakeholder_Engagement_Reward_score">#REF!</definedName>
    <definedName name="Stakeholder_satisfaction_survey_target">#REF!</definedName>
    <definedName name="TOLAt_2">#REF!</definedName>
    <definedName name="TORBt_2">#REF!</definedName>
    <definedName name="TORt">#REF!</definedName>
    <definedName name="TOZAt_2">#REF!</definedName>
    <definedName name="TOZt_2">#REF!</definedName>
    <definedName name="TSSCt">#REF!</definedName>
    <definedName name="TSSSFt">#REF!</definedName>
    <definedName name="TSSTCt">#REF!</definedName>
    <definedName name="USF">#REF!</definedName>
    <definedName name="Value_per_entry_permit">#REF!</definedName>
    <definedName name="Value_per_exit_permit">#REF!</definedName>
    <definedName name="Value_per_permit">#REF!</definedName>
    <definedName name="VFt">#REF!</definedName>
    <definedName name="VIPMt">#REF!</definedName>
    <definedName name="VITt">#REF!</definedName>
  </definedNames>
  <calcPr calcId="145621"/>
</workbook>
</file>

<file path=xl/calcChain.xml><?xml version="1.0" encoding="utf-8"?>
<calcChain xmlns="http://schemas.openxmlformats.org/spreadsheetml/2006/main">
  <c r="K38" i="9" l="1"/>
  <c r="K37" i="9"/>
  <c r="AC17" i="9" l="1"/>
  <c r="I50" i="9" l="1"/>
  <c r="I54" i="13" l="1"/>
  <c r="H50" i="9"/>
  <c r="G50" i="9"/>
  <c r="I79" i="9"/>
  <c r="I51" i="9"/>
  <c r="K46" i="9" l="1"/>
  <c r="L46" i="9" s="1"/>
  <c r="M46" i="9" s="1"/>
  <c r="K47" i="9" l="1"/>
  <c r="L47" i="9" s="1"/>
  <c r="M47" i="9" s="1"/>
  <c r="N47" i="9" s="1"/>
  <c r="J57" i="9"/>
  <c r="K23" i="13" l="1"/>
  <c r="I40" i="13" l="1"/>
  <c r="H51" i="9"/>
  <c r="Z36" i="13"/>
  <c r="AA36" i="13"/>
  <c r="AB36" i="13"/>
  <c r="AC36" i="13"/>
  <c r="AD36" i="13"/>
  <c r="AE36" i="13"/>
  <c r="AF36" i="13"/>
  <c r="Y36" i="13"/>
  <c r="Z33" i="13"/>
  <c r="AA33" i="13"/>
  <c r="AB33" i="13"/>
  <c r="AC33" i="13"/>
  <c r="AD33" i="13"/>
  <c r="AE33" i="13"/>
  <c r="AF33" i="13"/>
  <c r="Y33" i="13"/>
  <c r="Y26" i="13"/>
  <c r="Z26" i="13"/>
  <c r="AA26" i="13"/>
  <c r="AB26" i="13"/>
  <c r="AC26" i="13"/>
  <c r="AD26" i="13"/>
  <c r="AE26" i="13"/>
  <c r="AF26" i="13"/>
  <c r="Y27" i="13"/>
  <c r="Z27" i="13"/>
  <c r="AA27" i="13"/>
  <c r="AB27" i="13"/>
  <c r="AC27" i="13"/>
  <c r="AD27" i="13"/>
  <c r="AE27" i="13"/>
  <c r="AF27" i="13"/>
  <c r="Z25" i="13"/>
  <c r="AA25" i="13"/>
  <c r="AB25" i="13"/>
  <c r="AC25" i="13"/>
  <c r="AD25" i="13"/>
  <c r="AE25" i="13"/>
  <c r="AF25" i="13"/>
  <c r="Y25" i="13"/>
  <c r="Y21" i="13"/>
  <c r="Z21" i="13"/>
  <c r="AA21" i="13"/>
  <c r="AB21" i="13"/>
  <c r="AC21" i="13"/>
  <c r="AD21" i="13"/>
  <c r="AE21" i="13"/>
  <c r="AF21" i="13"/>
  <c r="Y22" i="13"/>
  <c r="Z22" i="13"/>
  <c r="AA22" i="13"/>
  <c r="AB22" i="13"/>
  <c r="AC22" i="13"/>
  <c r="AD22" i="13"/>
  <c r="AE22" i="13"/>
  <c r="AF22" i="13"/>
  <c r="Z20" i="13"/>
  <c r="AA20" i="13"/>
  <c r="AB20" i="13"/>
  <c r="AC20" i="13"/>
  <c r="AD20" i="13"/>
  <c r="AE20" i="13"/>
  <c r="AF20" i="13"/>
  <c r="Y20" i="13"/>
  <c r="Y15" i="13"/>
  <c r="Z15" i="13"/>
  <c r="AA15" i="13"/>
  <c r="AB15" i="13"/>
  <c r="AC15" i="13"/>
  <c r="AD15" i="13"/>
  <c r="AE15" i="13"/>
  <c r="AF15" i="13"/>
  <c r="Y16" i="13"/>
  <c r="Z16" i="13"/>
  <c r="AA16" i="13"/>
  <c r="AB16" i="13"/>
  <c r="AC16" i="13"/>
  <c r="AD16" i="13"/>
  <c r="AE16" i="13"/>
  <c r="AF16" i="13"/>
  <c r="Y17" i="13"/>
  <c r="Z17" i="13"/>
  <c r="AA17" i="13"/>
  <c r="AB17" i="13"/>
  <c r="AC17" i="13"/>
  <c r="AD17" i="13"/>
  <c r="AE17" i="13"/>
  <c r="AF17" i="13"/>
  <c r="Z14" i="13"/>
  <c r="AA14" i="13"/>
  <c r="AB14" i="13"/>
  <c r="AC14" i="13"/>
  <c r="AD14" i="13"/>
  <c r="AE14" i="13"/>
  <c r="AF14" i="13"/>
  <c r="Y14" i="13"/>
  <c r="Y12" i="13"/>
  <c r="Z12" i="13"/>
  <c r="AA12" i="13"/>
  <c r="AB12" i="13"/>
  <c r="AC12" i="13"/>
  <c r="AD12" i="13"/>
  <c r="AE12" i="13"/>
  <c r="AF12" i="13"/>
  <c r="Z11" i="13"/>
  <c r="AA11" i="13"/>
  <c r="AB11" i="13"/>
  <c r="AC11" i="13"/>
  <c r="AD11" i="13"/>
  <c r="AE11" i="13"/>
  <c r="AF11" i="13"/>
  <c r="Y11" i="13"/>
  <c r="G18" i="13"/>
  <c r="H18" i="13"/>
  <c r="I18" i="13"/>
  <c r="J18" i="13"/>
  <c r="K18" i="13"/>
  <c r="L18" i="13"/>
  <c r="M18" i="13"/>
  <c r="N18" i="13"/>
  <c r="G23" i="13"/>
  <c r="H23" i="13"/>
  <c r="I23" i="13"/>
  <c r="J23" i="13"/>
  <c r="L23" i="13"/>
  <c r="M23" i="13"/>
  <c r="N23" i="13"/>
  <c r="G28" i="13"/>
  <c r="H28" i="13"/>
  <c r="I28" i="13"/>
  <c r="J28" i="13"/>
  <c r="K28" i="13"/>
  <c r="L28" i="13"/>
  <c r="M28" i="13"/>
  <c r="N28" i="13"/>
  <c r="G31" i="13"/>
  <c r="G34" i="13"/>
  <c r="H34" i="13"/>
  <c r="I34" i="13"/>
  <c r="J34" i="13"/>
  <c r="K34" i="13"/>
  <c r="L34" i="13"/>
  <c r="M34" i="13"/>
  <c r="N34" i="13"/>
  <c r="G37" i="13"/>
  <c r="H37" i="13"/>
  <c r="I37" i="13"/>
  <c r="J37" i="13"/>
  <c r="K37" i="13"/>
  <c r="L37" i="13"/>
  <c r="M37" i="13"/>
  <c r="N37" i="13"/>
  <c r="H54" i="13"/>
  <c r="G54" i="13"/>
  <c r="N42" i="13"/>
  <c r="M42" i="13"/>
  <c r="L42" i="13"/>
  <c r="K42" i="13"/>
  <c r="J42" i="13"/>
  <c r="H40" i="13"/>
  <c r="G40" i="13"/>
  <c r="I38" i="13" l="1"/>
  <c r="M38" i="13"/>
  <c r="K38" i="13"/>
  <c r="H38" i="13"/>
  <c r="L38" i="13"/>
  <c r="G38" i="13"/>
  <c r="J38" i="13"/>
  <c r="N38" i="13"/>
  <c r="G42" i="13" l="1"/>
  <c r="I42" i="13"/>
  <c r="H42" i="13"/>
  <c r="Z42" i="9"/>
  <c r="AA42" i="9"/>
  <c r="AB42" i="9"/>
  <c r="Z43" i="9"/>
  <c r="AA43" i="9"/>
  <c r="AB43" i="9"/>
  <c r="Z44" i="9"/>
  <c r="AA44" i="9"/>
  <c r="AB44" i="9"/>
  <c r="AC44" i="9"/>
  <c r="AD44" i="9"/>
  <c r="AE44" i="9"/>
  <c r="AF44" i="9"/>
  <c r="Z45" i="9"/>
  <c r="AA45" i="9"/>
  <c r="AB45" i="9"/>
  <c r="AC45" i="9"/>
  <c r="AD45" i="9"/>
  <c r="AE45" i="9"/>
  <c r="AF45" i="9"/>
  <c r="Z46" i="9"/>
  <c r="AA46" i="9"/>
  <c r="AB46" i="9"/>
  <c r="Z47" i="9"/>
  <c r="AA47" i="9"/>
  <c r="AB47" i="9"/>
  <c r="Z52" i="9"/>
  <c r="AA52" i="9"/>
  <c r="AB52" i="9"/>
  <c r="AC52" i="9"/>
  <c r="AD52" i="9"/>
  <c r="AE52" i="9"/>
  <c r="AF52" i="9"/>
  <c r="Z53" i="9"/>
  <c r="AA53" i="9"/>
  <c r="AB53" i="9"/>
  <c r="AC53" i="9"/>
  <c r="AD53" i="9"/>
  <c r="AE53" i="9"/>
  <c r="AF53" i="9"/>
  <c r="Z54" i="9"/>
  <c r="AA54" i="9"/>
  <c r="AB54" i="9"/>
  <c r="AC54" i="9"/>
  <c r="AD54" i="9"/>
  <c r="AE54" i="9"/>
  <c r="AF54" i="9"/>
  <c r="Z55" i="9"/>
  <c r="AA55" i="9"/>
  <c r="AB55" i="9"/>
  <c r="AC55" i="9"/>
  <c r="AD55" i="9"/>
  <c r="AE55" i="9"/>
  <c r="AF55" i="9"/>
  <c r="Z60" i="9"/>
  <c r="Z61" i="9"/>
  <c r="AB65" i="9"/>
  <c r="Y43" i="9"/>
  <c r="Y44" i="9"/>
  <c r="Y45" i="9"/>
  <c r="Y46" i="9"/>
  <c r="Y47" i="9"/>
  <c r="Y52" i="9"/>
  <c r="Y53" i="9"/>
  <c r="Y54" i="9"/>
  <c r="Y55" i="9"/>
  <c r="Y65" i="9"/>
  <c r="Y42" i="9"/>
  <c r="Z36" i="9"/>
  <c r="AA36" i="9"/>
  <c r="AB36" i="9"/>
  <c r="AC36" i="9"/>
  <c r="AD36" i="9"/>
  <c r="AE36" i="9"/>
  <c r="AF36" i="9"/>
  <c r="Y36" i="9"/>
  <c r="Z33" i="9"/>
  <c r="AA33" i="9"/>
  <c r="AB33" i="9"/>
  <c r="Y33" i="9"/>
  <c r="Z30" i="9"/>
  <c r="Z31" i="9" s="1"/>
  <c r="AA30" i="9"/>
  <c r="AA31" i="9" s="1"/>
  <c r="AB30" i="9"/>
  <c r="AB31" i="9" s="1"/>
  <c r="AC30" i="9"/>
  <c r="AC31" i="9" s="1"/>
  <c r="AD30" i="9"/>
  <c r="AD31" i="9" s="1"/>
  <c r="AE30" i="9"/>
  <c r="AE31" i="9" s="1"/>
  <c r="AF30" i="9"/>
  <c r="AF31" i="9" s="1"/>
  <c r="Y30" i="9"/>
  <c r="Y31" i="9" s="1"/>
  <c r="Z26" i="9"/>
  <c r="AA26" i="9"/>
  <c r="AB26" i="9"/>
  <c r="AC26" i="9"/>
  <c r="AD26" i="9"/>
  <c r="AE26" i="9"/>
  <c r="AF26" i="9"/>
  <c r="Z27" i="9"/>
  <c r="AA27" i="9"/>
  <c r="AB27" i="9"/>
  <c r="Y27" i="9"/>
  <c r="Y26" i="9"/>
  <c r="Z20" i="9"/>
  <c r="AA20" i="9"/>
  <c r="AB20" i="9"/>
  <c r="AC20" i="9"/>
  <c r="AD20" i="9"/>
  <c r="AE20" i="9"/>
  <c r="AF20" i="9"/>
  <c r="Z21" i="9"/>
  <c r="AA21" i="9"/>
  <c r="AB21" i="9"/>
  <c r="AC21" i="9"/>
  <c r="AD21" i="9"/>
  <c r="AE21" i="9"/>
  <c r="AF21" i="9"/>
  <c r="Z22" i="9"/>
  <c r="AA22" i="9"/>
  <c r="AB22" i="9"/>
  <c r="AC22" i="9"/>
  <c r="AD22" i="9"/>
  <c r="AE22" i="9"/>
  <c r="AF22" i="9"/>
  <c r="Z23" i="9"/>
  <c r="AA23" i="9"/>
  <c r="AB23" i="9"/>
  <c r="AC23" i="9"/>
  <c r="AD23" i="9"/>
  <c r="AE23" i="9"/>
  <c r="AF23" i="9"/>
  <c r="Y21" i="9"/>
  <c r="Y22" i="9"/>
  <c r="Y23" i="9"/>
  <c r="Y20" i="9"/>
  <c r="AC16" i="9"/>
  <c r="AC13" i="9"/>
  <c r="T18" i="9"/>
  <c r="K18" i="9"/>
  <c r="Z15" i="9"/>
  <c r="AA15" i="9"/>
  <c r="AB15" i="9"/>
  <c r="AC15" i="9"/>
  <c r="AD15" i="9"/>
  <c r="AE15" i="9"/>
  <c r="AF15" i="9"/>
  <c r="Z16" i="9"/>
  <c r="AA16" i="9"/>
  <c r="AB16" i="9"/>
  <c r="AD16" i="9"/>
  <c r="AE16" i="9"/>
  <c r="AF16" i="9"/>
  <c r="Z17" i="9"/>
  <c r="AA17" i="9"/>
  <c r="AB17" i="9"/>
  <c r="AD17" i="9"/>
  <c r="AE17" i="9"/>
  <c r="AF17" i="9"/>
  <c r="Y16" i="9"/>
  <c r="Y17" i="9"/>
  <c r="Y15" i="9"/>
  <c r="Z12" i="9"/>
  <c r="AA12" i="9"/>
  <c r="AB12" i="9"/>
  <c r="AC12" i="9"/>
  <c r="AD12" i="9"/>
  <c r="AE12" i="9"/>
  <c r="AF12" i="9"/>
  <c r="Z13" i="9"/>
  <c r="AA13" i="9"/>
  <c r="AB13" i="9"/>
  <c r="AD13" i="9"/>
  <c r="AE13" i="9"/>
  <c r="AF13" i="9"/>
  <c r="Y13" i="9"/>
  <c r="Y12" i="9"/>
  <c r="G18" i="9"/>
  <c r="J61" i="9"/>
  <c r="J60" i="9"/>
  <c r="S60" i="9"/>
  <c r="I61" i="9"/>
  <c r="I60" i="9"/>
  <c r="G61" i="9"/>
  <c r="G60" i="9"/>
  <c r="H79" i="9"/>
  <c r="G79" i="9"/>
  <c r="G66" i="9"/>
  <c r="G67" i="9" s="1"/>
  <c r="H58" i="9"/>
  <c r="G58" i="9"/>
  <c r="H57" i="9"/>
  <c r="G57" i="9"/>
  <c r="H37" i="9"/>
  <c r="H59" i="9" s="1"/>
  <c r="G37" i="9"/>
  <c r="G59" i="9" s="1"/>
  <c r="H34" i="9"/>
  <c r="G34" i="9"/>
  <c r="H31" i="9"/>
  <c r="G31" i="9"/>
  <c r="H28" i="9"/>
  <c r="G28" i="9"/>
  <c r="H24" i="9"/>
  <c r="G24" i="9"/>
  <c r="H18" i="9"/>
  <c r="H65" i="9" l="1"/>
  <c r="AB60" i="9"/>
  <c r="H38" i="9"/>
  <c r="H56" i="9" s="1"/>
  <c r="H62" i="9" s="1"/>
  <c r="H64" i="9" s="1"/>
  <c r="G38" i="9"/>
  <c r="G51" i="9" s="1"/>
  <c r="AC18" i="9"/>
  <c r="H63" i="9" l="1"/>
  <c r="H66" i="9"/>
  <c r="H67" i="9" s="1"/>
  <c r="G56" i="9"/>
  <c r="G62" i="9" l="1"/>
  <c r="I65" i="9"/>
  <c r="J18" i="9"/>
  <c r="M18" i="9"/>
  <c r="L18" i="9"/>
  <c r="N18" i="9"/>
  <c r="N61" i="9"/>
  <c r="M61" i="9"/>
  <c r="L61" i="9"/>
  <c r="K61" i="9"/>
  <c r="N60" i="9"/>
  <c r="M60" i="9"/>
  <c r="L60" i="9"/>
  <c r="K60" i="9"/>
  <c r="J58" i="9"/>
  <c r="I58" i="9"/>
  <c r="I57" i="9"/>
  <c r="J50" i="9"/>
  <c r="N37" i="9"/>
  <c r="M37" i="9"/>
  <c r="L37" i="9"/>
  <c r="K56" i="9"/>
  <c r="J37" i="9"/>
  <c r="I37" i="9"/>
  <c r="J34" i="9"/>
  <c r="I34" i="9"/>
  <c r="N33" i="9"/>
  <c r="M33" i="9"/>
  <c r="L33" i="9"/>
  <c r="K33" i="9"/>
  <c r="N31" i="9"/>
  <c r="M31" i="9"/>
  <c r="L31" i="9"/>
  <c r="K31" i="9"/>
  <c r="J31" i="9"/>
  <c r="I31" i="9"/>
  <c r="N28" i="9"/>
  <c r="M28" i="9"/>
  <c r="L28" i="9"/>
  <c r="K28" i="9"/>
  <c r="J28" i="9"/>
  <c r="I28" i="9"/>
  <c r="N24" i="9"/>
  <c r="M24" i="9"/>
  <c r="L24" i="9"/>
  <c r="K24" i="9"/>
  <c r="J24" i="9"/>
  <c r="I24" i="9"/>
  <c r="I38" i="9" l="1"/>
  <c r="K43" i="9"/>
  <c r="K42" i="9"/>
  <c r="K58" i="9"/>
  <c r="N57" i="9"/>
  <c r="L59" i="9"/>
  <c r="M34" i="9"/>
  <c r="I59" i="9"/>
  <c r="M59" i="9"/>
  <c r="L57" i="9"/>
  <c r="K34" i="9"/>
  <c r="K59" i="9"/>
  <c r="L34" i="9"/>
  <c r="K57" i="9"/>
  <c r="N34" i="9"/>
  <c r="N38" i="9" s="1"/>
  <c r="J59" i="9"/>
  <c r="N59" i="9"/>
  <c r="M57" i="9"/>
  <c r="G63" i="9"/>
  <c r="G64" i="9"/>
  <c r="I18" i="9"/>
  <c r="L38" i="9"/>
  <c r="M38" i="9"/>
  <c r="J38" i="9"/>
  <c r="Q54" i="13"/>
  <c r="P54" i="13"/>
  <c r="Q79" i="9"/>
  <c r="P79" i="9"/>
  <c r="L43" i="9" l="1"/>
  <c r="L56" i="9"/>
  <c r="N56" i="9"/>
  <c r="J56" i="9"/>
  <c r="M56" i="9"/>
  <c r="L42" i="9"/>
  <c r="J51" i="9"/>
  <c r="L58" i="9"/>
  <c r="P57" i="9"/>
  <c r="Y57" i="9" s="1"/>
  <c r="K50" i="9" l="1"/>
  <c r="I56" i="9"/>
  <c r="L62" i="9"/>
  <c r="J62" i="9"/>
  <c r="K62" i="9"/>
  <c r="K63" i="9" s="1"/>
  <c r="L50" i="9"/>
  <c r="L63" i="9"/>
  <c r="M58" i="9"/>
  <c r="N46" i="9"/>
  <c r="M43" i="9"/>
  <c r="M42" i="9"/>
  <c r="P66" i="9"/>
  <c r="P67" i="9" l="1"/>
  <c r="Y66" i="9"/>
  <c r="M62" i="9"/>
  <c r="L51" i="9"/>
  <c r="J63" i="9"/>
  <c r="J64" i="9"/>
  <c r="I62" i="9"/>
  <c r="K64" i="9"/>
  <c r="K51" i="9"/>
  <c r="L64" i="9"/>
  <c r="M50" i="9"/>
  <c r="N58" i="9"/>
  <c r="N42" i="9"/>
  <c r="N43" i="9"/>
  <c r="M64" i="9"/>
  <c r="Q50" i="9"/>
  <c r="Z50" i="9" s="1"/>
  <c r="P50" i="9"/>
  <c r="Y50" i="9" s="1"/>
  <c r="D3" i="13"/>
  <c r="N62" i="9" l="1"/>
  <c r="N63" i="9" s="1"/>
  <c r="M63" i="9"/>
  <c r="I64" i="9"/>
  <c r="I63" i="9"/>
  <c r="M51" i="9"/>
  <c r="J66" i="9"/>
  <c r="N50" i="9"/>
  <c r="S57" i="9"/>
  <c r="AB57" i="9" s="1"/>
  <c r="N64" i="9" l="1"/>
  <c r="N51" i="9"/>
  <c r="J67" i="9"/>
  <c r="K65" i="9"/>
  <c r="I66" i="9"/>
  <c r="Q40" i="13"/>
  <c r="R28" i="13"/>
  <c r="AA28" i="13" s="1"/>
  <c r="R23" i="13"/>
  <c r="AA23" i="13" s="1"/>
  <c r="P18" i="13"/>
  <c r="Y18" i="13" s="1"/>
  <c r="W37" i="13"/>
  <c r="AF37" i="13" s="1"/>
  <c r="V37" i="13"/>
  <c r="AE37" i="13" s="1"/>
  <c r="U37" i="13"/>
  <c r="AD37" i="13" s="1"/>
  <c r="T37" i="13"/>
  <c r="AC37" i="13" s="1"/>
  <c r="S37" i="13"/>
  <c r="AB37" i="13" s="1"/>
  <c r="R37" i="13"/>
  <c r="AA37" i="13" s="1"/>
  <c r="Q37" i="13"/>
  <c r="Z37" i="13" s="1"/>
  <c r="P37" i="13"/>
  <c r="Y37" i="13" s="1"/>
  <c r="W34" i="13"/>
  <c r="AF34" i="13" s="1"/>
  <c r="V34" i="13"/>
  <c r="AE34" i="13" s="1"/>
  <c r="U34" i="13"/>
  <c r="AD34" i="13" s="1"/>
  <c r="T34" i="13"/>
  <c r="AC34" i="13" s="1"/>
  <c r="S34" i="13"/>
  <c r="AB34" i="13" s="1"/>
  <c r="R34" i="13"/>
  <c r="AA34" i="13" s="1"/>
  <c r="Q34" i="13"/>
  <c r="Z34" i="13" s="1"/>
  <c r="P34" i="13"/>
  <c r="Y34" i="13" s="1"/>
  <c r="P31" i="13"/>
  <c r="W28" i="13"/>
  <c r="AF28" i="13" s="1"/>
  <c r="V28" i="13"/>
  <c r="AE28" i="13" s="1"/>
  <c r="U28" i="13"/>
  <c r="AD28" i="13" s="1"/>
  <c r="T28" i="13"/>
  <c r="AC28" i="13" s="1"/>
  <c r="S28" i="13"/>
  <c r="AB28" i="13" s="1"/>
  <c r="Q28" i="13"/>
  <c r="Z28" i="13" s="1"/>
  <c r="P28" i="13"/>
  <c r="Y28" i="13" s="1"/>
  <c r="W23" i="13"/>
  <c r="AF23" i="13" s="1"/>
  <c r="V23" i="13"/>
  <c r="AE23" i="13" s="1"/>
  <c r="U23" i="13"/>
  <c r="AD23" i="13" s="1"/>
  <c r="T23" i="13"/>
  <c r="AC23" i="13" s="1"/>
  <c r="S23" i="13"/>
  <c r="AB23" i="13" s="1"/>
  <c r="Q23" i="13"/>
  <c r="Z23" i="13" s="1"/>
  <c r="P23" i="13"/>
  <c r="Y23" i="13" s="1"/>
  <c r="W18" i="13"/>
  <c r="AF18" i="13" s="1"/>
  <c r="V18" i="13"/>
  <c r="AE18" i="13" s="1"/>
  <c r="U18" i="13"/>
  <c r="AD18" i="13" s="1"/>
  <c r="T18" i="13"/>
  <c r="AC18" i="13" s="1"/>
  <c r="S18" i="13"/>
  <c r="AB18" i="13" s="1"/>
  <c r="R18" i="13"/>
  <c r="AA18" i="13" s="1"/>
  <c r="Q18" i="13"/>
  <c r="Z18" i="13" s="1"/>
  <c r="W37" i="9"/>
  <c r="AF37" i="9" s="1"/>
  <c r="V37" i="9"/>
  <c r="AE37" i="9" s="1"/>
  <c r="U37" i="9"/>
  <c r="AD37" i="9" s="1"/>
  <c r="T37" i="9"/>
  <c r="AC37" i="9" s="1"/>
  <c r="S37" i="9"/>
  <c r="R37" i="9"/>
  <c r="Q37" i="9"/>
  <c r="Z37" i="9" s="1"/>
  <c r="P37" i="9"/>
  <c r="Y37" i="9" s="1"/>
  <c r="S34" i="9"/>
  <c r="AB34" i="9" s="1"/>
  <c r="R34" i="9"/>
  <c r="AA34" i="9" s="1"/>
  <c r="Q34" i="9"/>
  <c r="Z34" i="9" s="1"/>
  <c r="P34" i="9"/>
  <c r="Y34" i="9" s="1"/>
  <c r="W33" i="9"/>
  <c r="V33" i="9"/>
  <c r="U33" i="9"/>
  <c r="T33" i="9"/>
  <c r="W31" i="9"/>
  <c r="V31" i="9"/>
  <c r="U31" i="9"/>
  <c r="T31" i="9"/>
  <c r="S31" i="9"/>
  <c r="R31" i="9"/>
  <c r="Q31" i="9"/>
  <c r="P31" i="9"/>
  <c r="W28" i="9"/>
  <c r="AF28" i="9" s="1"/>
  <c r="V28" i="9"/>
  <c r="AE28" i="9" s="1"/>
  <c r="U28" i="9"/>
  <c r="AD28" i="9" s="1"/>
  <c r="T28" i="9"/>
  <c r="AC28" i="9" s="1"/>
  <c r="S28" i="9"/>
  <c r="AB28" i="9" s="1"/>
  <c r="R28" i="9"/>
  <c r="AA28" i="9" s="1"/>
  <c r="Q28" i="9"/>
  <c r="Z28" i="9" s="1"/>
  <c r="P28" i="9"/>
  <c r="Y28" i="9" s="1"/>
  <c r="W24" i="9"/>
  <c r="AF24" i="9" s="1"/>
  <c r="V24" i="9"/>
  <c r="AE24" i="9" s="1"/>
  <c r="U24" i="9"/>
  <c r="AD24" i="9" s="1"/>
  <c r="T24" i="9"/>
  <c r="AC24" i="9" s="1"/>
  <c r="S24" i="9"/>
  <c r="AB24" i="9" s="1"/>
  <c r="R24" i="9"/>
  <c r="AA24" i="9" s="1"/>
  <c r="Q24" i="9"/>
  <c r="Z24" i="9" s="1"/>
  <c r="P24" i="9"/>
  <c r="Y24" i="9" s="1"/>
  <c r="W18" i="9"/>
  <c r="AF18" i="9" s="1"/>
  <c r="V18" i="9"/>
  <c r="AE18" i="9" s="1"/>
  <c r="U18" i="9"/>
  <c r="AD18" i="9" s="1"/>
  <c r="S18" i="9"/>
  <c r="AB18" i="9" s="1"/>
  <c r="R18" i="9"/>
  <c r="AA18" i="9" s="1"/>
  <c r="Q18" i="9"/>
  <c r="Z18" i="9" s="1"/>
  <c r="P18" i="9"/>
  <c r="Y18" i="9" s="1"/>
  <c r="U34" i="9" l="1"/>
  <c r="AD34" i="9" s="1"/>
  <c r="AD33" i="9"/>
  <c r="V34" i="9"/>
  <c r="AE34" i="9" s="1"/>
  <c r="AE33" i="9"/>
  <c r="R59" i="9"/>
  <c r="AA59" i="9" s="1"/>
  <c r="AA37" i="9"/>
  <c r="W34" i="9"/>
  <c r="AF34" i="9" s="1"/>
  <c r="AF33" i="9"/>
  <c r="S59" i="9"/>
  <c r="AB59" i="9" s="1"/>
  <c r="AB37" i="9"/>
  <c r="T34" i="9"/>
  <c r="AC34" i="9" s="1"/>
  <c r="AC33" i="9"/>
  <c r="K66" i="9"/>
  <c r="I67" i="9"/>
  <c r="P60" i="9"/>
  <c r="Y60" i="9" s="1"/>
  <c r="L65" i="9" l="1"/>
  <c r="K67" i="9"/>
  <c r="T42" i="13"/>
  <c r="U42" i="13"/>
  <c r="V42" i="13"/>
  <c r="W42" i="13"/>
  <c r="S42" i="13"/>
  <c r="P40" i="13"/>
  <c r="L66" i="9" l="1"/>
  <c r="C12" i="13"/>
  <c r="C11" i="13"/>
  <c r="C3" i="13"/>
  <c r="M65" i="9" l="1"/>
  <c r="L67" i="9"/>
  <c r="Q57" i="9"/>
  <c r="Z57" i="9" s="1"/>
  <c r="R57" i="9"/>
  <c r="AA57" i="9" s="1"/>
  <c r="Q58" i="9"/>
  <c r="Z58" i="9" s="1"/>
  <c r="P61" i="9"/>
  <c r="Y61" i="9" s="1"/>
  <c r="P58" i="9"/>
  <c r="Y58" i="9" s="1"/>
  <c r="T46" i="9"/>
  <c r="T58" i="9" l="1"/>
  <c r="AC58" i="9" s="1"/>
  <c r="AC46" i="9"/>
  <c r="M66" i="9"/>
  <c r="Q65" i="9"/>
  <c r="Z65" i="9" s="1"/>
  <c r="R58" i="9"/>
  <c r="AA58" i="9" s="1"/>
  <c r="S58" i="9"/>
  <c r="AB58" i="9" s="1"/>
  <c r="U46" i="9"/>
  <c r="U58" i="9" l="1"/>
  <c r="AD58" i="9" s="1"/>
  <c r="AD46" i="9"/>
  <c r="N65" i="9"/>
  <c r="M67" i="9"/>
  <c r="V46" i="9"/>
  <c r="V58" i="9" l="1"/>
  <c r="AE58" i="9" s="1"/>
  <c r="AE46" i="9"/>
  <c r="N66" i="9"/>
  <c r="W46" i="9"/>
  <c r="AF46" i="9" s="1"/>
  <c r="N67" i="9" l="1"/>
  <c r="W58" i="9"/>
  <c r="AF58" i="9" s="1"/>
  <c r="U59" i="9" l="1"/>
  <c r="AD59" i="9" s="1"/>
  <c r="P38" i="13" l="1"/>
  <c r="Y38" i="13" s="1"/>
  <c r="W38" i="13"/>
  <c r="AF38" i="13" s="1"/>
  <c r="S38" i="13"/>
  <c r="AB38" i="13" s="1"/>
  <c r="V38" i="13"/>
  <c r="AE38" i="13" s="1"/>
  <c r="Q38" i="13"/>
  <c r="Z38" i="13" s="1"/>
  <c r="U38" i="13"/>
  <c r="AD38" i="13" s="1"/>
  <c r="R38" i="13"/>
  <c r="AA38" i="13" s="1"/>
  <c r="T38" i="13"/>
  <c r="AC38" i="13" s="1"/>
  <c r="W47" i="9"/>
  <c r="W38" i="9"/>
  <c r="AF38" i="9" s="1"/>
  <c r="T47" i="9"/>
  <c r="T38" i="9"/>
  <c r="AC38" i="9" s="1"/>
  <c r="S38" i="9"/>
  <c r="AB38" i="9" s="1"/>
  <c r="U47" i="9"/>
  <c r="U38" i="9"/>
  <c r="AD38" i="9" s="1"/>
  <c r="R38" i="9"/>
  <c r="AA38" i="9" s="1"/>
  <c r="V47" i="9"/>
  <c r="V38" i="9"/>
  <c r="AE38" i="9" s="1"/>
  <c r="Q59" i="9"/>
  <c r="Z59" i="9" s="1"/>
  <c r="V59" i="9"/>
  <c r="AE59" i="9" s="1"/>
  <c r="W59" i="9"/>
  <c r="AF59" i="9" s="1"/>
  <c r="P59" i="9"/>
  <c r="Y59" i="9" s="1"/>
  <c r="T59" i="9"/>
  <c r="AC59" i="9" s="1"/>
  <c r="T57" i="9" l="1"/>
  <c r="AC57" i="9" s="1"/>
  <c r="AC47" i="9"/>
  <c r="U57" i="9"/>
  <c r="AD57" i="9" s="1"/>
  <c r="AD47" i="9"/>
  <c r="V57" i="9"/>
  <c r="AE57" i="9" s="1"/>
  <c r="AE47" i="9"/>
  <c r="W57" i="9"/>
  <c r="AF57" i="9" s="1"/>
  <c r="AF47" i="9"/>
  <c r="P42" i="13"/>
  <c r="Q42" i="13"/>
  <c r="P38" i="9"/>
  <c r="Q38" i="9"/>
  <c r="S56" i="9"/>
  <c r="AB56" i="9" s="1"/>
  <c r="W56" i="9"/>
  <c r="U56" i="9"/>
  <c r="Q51" i="9" l="1"/>
  <c r="Z51" i="9" s="1"/>
  <c r="Z38" i="9"/>
  <c r="U62" i="9"/>
  <c r="AD62" i="9" s="1"/>
  <c r="AD56" i="9"/>
  <c r="P51" i="9"/>
  <c r="Y51" i="9" s="1"/>
  <c r="Y38" i="9"/>
  <c r="W62" i="9"/>
  <c r="AF62" i="9" s="1"/>
  <c r="AF56" i="9"/>
  <c r="S62" i="9"/>
  <c r="AB62" i="9" s="1"/>
  <c r="P56" i="9"/>
  <c r="T56" i="9"/>
  <c r="R56" i="9"/>
  <c r="V56" i="9"/>
  <c r="Q56" i="9"/>
  <c r="T62" i="9" l="1"/>
  <c r="AC62" i="9" s="1"/>
  <c r="AC56" i="9"/>
  <c r="Q62" i="9"/>
  <c r="Z62" i="9" s="1"/>
  <c r="Z56" i="9"/>
  <c r="P62" i="9"/>
  <c r="Y62" i="9" s="1"/>
  <c r="Y56" i="9"/>
  <c r="V62" i="9"/>
  <c r="AE62" i="9" s="1"/>
  <c r="AE56" i="9"/>
  <c r="R62" i="9"/>
  <c r="AA62" i="9" s="1"/>
  <c r="AA56" i="9"/>
  <c r="Q64" i="9"/>
  <c r="Z64" i="9" s="1"/>
  <c r="P63" i="9" l="1"/>
  <c r="Y63" i="9" s="1"/>
  <c r="P64" i="9"/>
  <c r="Y64" i="9" s="1"/>
  <c r="Q63" i="9"/>
  <c r="Z63" i="9" s="1"/>
  <c r="Q66" i="9"/>
  <c r="R65" i="9" l="1"/>
  <c r="AA65" i="9" s="1"/>
  <c r="Z66" i="9"/>
  <c r="Q67" i="9"/>
  <c r="S61" i="9" l="1"/>
  <c r="AB61" i="9" s="1"/>
  <c r="S50" i="9"/>
  <c r="R61" i="9"/>
  <c r="AA61" i="9" s="1"/>
  <c r="R60" i="9"/>
  <c r="AA60" i="9" s="1"/>
  <c r="S51" i="9" l="1"/>
  <c r="AB51" i="9" s="1"/>
  <c r="AB50" i="9"/>
  <c r="S63" i="9"/>
  <c r="AB63" i="9" s="1"/>
  <c r="S64" i="9"/>
  <c r="AB64" i="9" s="1"/>
  <c r="R64" i="9"/>
  <c r="R66" i="9" l="1"/>
  <c r="AA66" i="9" s="1"/>
  <c r="AA64" i="9"/>
  <c r="R50" i="9"/>
  <c r="R63" i="9"/>
  <c r="AA63" i="9" s="1"/>
  <c r="R67" i="9" l="1"/>
  <c r="R51" i="9"/>
  <c r="AA51" i="9" s="1"/>
  <c r="AA50" i="9"/>
  <c r="S66" i="9"/>
  <c r="T60" i="9"/>
  <c r="AC60" i="9" s="1"/>
  <c r="S67" i="9" l="1"/>
  <c r="AB66" i="9"/>
  <c r="T65" i="9"/>
  <c r="AC65" i="9" s="1"/>
  <c r="T63" i="9"/>
  <c r="AC63" i="9" s="1"/>
  <c r="T43" i="9"/>
  <c r="AC43" i="9" s="1"/>
  <c r="T42" i="9"/>
  <c r="AC42" i="9" s="1"/>
  <c r="T50" i="9" l="1"/>
  <c r="T61" i="9"/>
  <c r="AC61" i="9" s="1"/>
  <c r="T51" i="9" l="1"/>
  <c r="AC51" i="9" s="1"/>
  <c r="AC50" i="9"/>
  <c r="T64" i="9"/>
  <c r="U61" i="9"/>
  <c r="AD61" i="9" s="1"/>
  <c r="U42" i="9"/>
  <c r="AD42" i="9" s="1"/>
  <c r="U60" i="9"/>
  <c r="AD60" i="9" s="1"/>
  <c r="U43" i="9"/>
  <c r="AD43" i="9" s="1"/>
  <c r="T66" i="9" l="1"/>
  <c r="AC66" i="9" s="1"/>
  <c r="AC64" i="9"/>
  <c r="U50" i="9"/>
  <c r="U64" i="9"/>
  <c r="AD64" i="9" s="1"/>
  <c r="U63" i="9"/>
  <c r="AD63" i="9" s="1"/>
  <c r="V61" i="9"/>
  <c r="AE61" i="9" s="1"/>
  <c r="V60" i="9"/>
  <c r="AE60" i="9" s="1"/>
  <c r="U65" i="9" l="1"/>
  <c r="AD65" i="9" s="1"/>
  <c r="T67" i="9"/>
  <c r="U51" i="9"/>
  <c r="AD51" i="9" s="1"/>
  <c r="AD50" i="9"/>
  <c r="U66" i="9"/>
  <c r="V43" i="9"/>
  <c r="AE43" i="9" s="1"/>
  <c r="V42" i="9"/>
  <c r="AE42" i="9" s="1"/>
  <c r="U67" i="9" l="1"/>
  <c r="AD66" i="9"/>
  <c r="V50" i="9"/>
  <c r="V65" i="9"/>
  <c r="AE65" i="9" s="1"/>
  <c r="W60" i="9"/>
  <c r="AF60" i="9" s="1"/>
  <c r="V63" i="9"/>
  <c r="AE63" i="9" s="1"/>
  <c r="V64" i="9"/>
  <c r="AE64" i="9" s="1"/>
  <c r="V51" i="9" l="1"/>
  <c r="AE51" i="9" s="1"/>
  <c r="AE50" i="9"/>
  <c r="V66" i="9"/>
  <c r="AE66" i="9" s="1"/>
  <c r="W42" i="9"/>
  <c r="AF42" i="9" s="1"/>
  <c r="W61" i="9"/>
  <c r="AF61" i="9" s="1"/>
  <c r="V67" i="9" l="1"/>
  <c r="W65" i="9"/>
  <c r="AF65" i="9" s="1"/>
  <c r="W43" i="9"/>
  <c r="AF43" i="9" s="1"/>
  <c r="W50" i="9" l="1"/>
  <c r="W51" i="9" l="1"/>
  <c r="AF51" i="9" s="1"/>
  <c r="AF50" i="9"/>
  <c r="W64" i="9"/>
  <c r="AF64" i="9" s="1"/>
  <c r="W63" i="9"/>
  <c r="AF63" i="9" s="1"/>
  <c r="W66" i="9" l="1"/>
  <c r="W67" i="9" l="1"/>
  <c r="AF66" i="9"/>
</calcChain>
</file>

<file path=xl/comments1.xml><?xml version="1.0" encoding="utf-8"?>
<comments xmlns="http://schemas.openxmlformats.org/spreadsheetml/2006/main">
  <authors>
    <author>Karin Elmhirst</author>
  </authors>
  <commentList>
    <comment ref="AJ33" authorId="0">
      <text>
        <r>
          <rPr>
            <b/>
            <sz val="9"/>
            <color indexed="81"/>
            <rFont val="Tahoma"/>
            <family val="2"/>
          </rPr>
          <t>Karin Elmhirst:</t>
        </r>
        <r>
          <rPr>
            <sz val="9"/>
            <color indexed="81"/>
            <rFont val="Tahoma"/>
            <family val="2"/>
          </rPr>
          <t xml:space="preserve">
We are aware that this assumption requires revisting as inflation does not get added to the award.</t>
        </r>
      </text>
    </comment>
    <comment ref="L41" authorId="0">
      <text>
        <r>
          <rPr>
            <b/>
            <sz val="9"/>
            <color indexed="81"/>
            <rFont val="Tahoma"/>
            <family val="2"/>
          </rPr>
          <t>Karin Elmhirst:</t>
        </r>
        <r>
          <rPr>
            <sz val="9"/>
            <color indexed="81"/>
            <rFont val="Tahoma"/>
            <family val="2"/>
          </rPr>
          <t xml:space="preserve">
</t>
        </r>
      </text>
    </comment>
    <comment ref="I54" authorId="0">
      <text>
        <r>
          <rPr>
            <b/>
            <sz val="9"/>
            <color indexed="81"/>
            <rFont val="Tahoma"/>
            <family val="2"/>
          </rPr>
          <t>Karin Elmhirst:</t>
        </r>
        <r>
          <rPr>
            <sz val="9"/>
            <color indexed="81"/>
            <rFont val="Tahoma"/>
            <family val="2"/>
          </rPr>
          <t xml:space="preserve">
subject to level of the actual TO Entry commodity returned</t>
        </r>
      </text>
    </comment>
    <comment ref="G66" authorId="0">
      <text>
        <r>
          <rPr>
            <b/>
            <sz val="9"/>
            <color indexed="81"/>
            <rFont val="Tahoma"/>
            <family val="2"/>
          </rPr>
          <t>Karin Elmhirst:</t>
        </r>
        <r>
          <rPr>
            <sz val="9"/>
            <color indexed="81"/>
            <rFont val="Tahoma"/>
            <family val="2"/>
          </rPr>
          <t xml:space="preserve">
this number is based on the actual charges at the time.</t>
        </r>
      </text>
    </comment>
    <comment ref="P66" authorId="0">
      <text>
        <r>
          <rPr>
            <b/>
            <sz val="9"/>
            <color indexed="81"/>
            <rFont val="Tahoma"/>
            <family val="2"/>
          </rPr>
          <t>Karin Elmhirst:</t>
        </r>
        <r>
          <rPr>
            <sz val="9"/>
            <color indexed="81"/>
            <rFont val="Tahoma"/>
            <family val="2"/>
          </rPr>
          <t xml:space="preserve">
this number is based on the actual charges at the time.</t>
        </r>
      </text>
    </comment>
  </commentList>
</comments>
</file>

<file path=xl/sharedStrings.xml><?xml version="1.0" encoding="utf-8"?>
<sst xmlns="http://schemas.openxmlformats.org/spreadsheetml/2006/main" count="522" uniqueCount="264">
  <si>
    <t>Date</t>
  </si>
  <si>
    <t>Gross MAR</t>
  </si>
  <si>
    <t>2013/14</t>
  </si>
  <si>
    <t>2014/15</t>
  </si>
  <si>
    <t>2015/16</t>
  </si>
  <si>
    <t>2016/17</t>
  </si>
  <si>
    <t>2017/18</t>
  </si>
  <si>
    <t>2018/19</t>
  </si>
  <si>
    <t>2019/20</t>
  </si>
  <si>
    <t>2020/21</t>
  </si>
  <si>
    <t>Yr 1</t>
  </si>
  <si>
    <t>Yr 2</t>
  </si>
  <si>
    <t>Yr 3</t>
  </si>
  <si>
    <t>Yr 4</t>
  </si>
  <si>
    <t>Yr 5</t>
  </si>
  <si>
    <t>Yr 6</t>
  </si>
  <si>
    <t>Yr 7</t>
  </si>
  <si>
    <t>Yr 8</t>
  </si>
  <si>
    <t>£m</t>
  </si>
  <si>
    <t>Nominal prices based on</t>
  </si>
  <si>
    <t>RPIF</t>
  </si>
  <si>
    <t>RPIA</t>
  </si>
  <si>
    <t>PU</t>
  </si>
  <si>
    <t xml:space="preserve">MOD </t>
  </si>
  <si>
    <t xml:space="preserve">TRU </t>
  </si>
  <si>
    <t>2 year lag</t>
  </si>
  <si>
    <t>BR</t>
  </si>
  <si>
    <t>RB</t>
  </si>
  <si>
    <t>LF</t>
  </si>
  <si>
    <t>OPTC</t>
  </si>
  <si>
    <t>ISA</t>
  </si>
  <si>
    <t>Within yr</t>
  </si>
  <si>
    <t>PT</t>
  </si>
  <si>
    <t>SSA</t>
  </si>
  <si>
    <t>PA</t>
  </si>
  <si>
    <t>OIR</t>
  </si>
  <si>
    <t>Network Innovation Allowance</t>
  </si>
  <si>
    <t>NIA</t>
  </si>
  <si>
    <t>Network Innovation Competition</t>
  </si>
  <si>
    <t>NICF</t>
  </si>
  <si>
    <t>Correction Term Revenue Adjustment</t>
  </si>
  <si>
    <t>Licence term</t>
  </si>
  <si>
    <t>Price base</t>
  </si>
  <si>
    <t>RPI Actual</t>
  </si>
  <si>
    <t>Nominal</t>
  </si>
  <si>
    <t>Policing costs adjustment</t>
  </si>
  <si>
    <t>Independent systems adjustment</t>
  </si>
  <si>
    <t>Price Control Financial Model Iteration Adjustment</t>
  </si>
  <si>
    <t>TORt</t>
  </si>
  <si>
    <t>SOPU</t>
  </si>
  <si>
    <t>LRD</t>
  </si>
  <si>
    <t>SOMOD</t>
  </si>
  <si>
    <t>SOTRU</t>
  </si>
  <si>
    <t>CMCE</t>
  </si>
  <si>
    <t>CMIR</t>
  </si>
  <si>
    <t>CMCA</t>
  </si>
  <si>
    <t>CM</t>
  </si>
  <si>
    <t>TSSTC</t>
  </si>
  <si>
    <t>TSSIR</t>
  </si>
  <si>
    <t>TSSCA</t>
  </si>
  <si>
    <t>DELINC</t>
  </si>
  <si>
    <t>External Incentive adjustment</t>
  </si>
  <si>
    <t>SOOIRC</t>
  </si>
  <si>
    <t>Legacy Revenue Drivers</t>
  </si>
  <si>
    <t>Constraint Management cost allowance</t>
  </si>
  <si>
    <t>Transportation Support Services costs</t>
  </si>
  <si>
    <t>SORt</t>
  </si>
  <si>
    <t>SOK</t>
  </si>
  <si>
    <t>Entry K</t>
  </si>
  <si>
    <t>Exit K</t>
  </si>
  <si>
    <t>MAR</t>
  </si>
  <si>
    <t>DN Pensions Deficit</t>
  </si>
  <si>
    <t>Meter Maintenance</t>
  </si>
  <si>
    <t>TOK</t>
  </si>
  <si>
    <t>"Entry K"</t>
  </si>
  <si>
    <t xml:space="preserve">"Exit K" </t>
  </si>
  <si>
    <t>Collection in first half of the year</t>
  </si>
  <si>
    <t>Collection required/expected in second half of the year</t>
  </si>
  <si>
    <t>TO Entry Capacity Charges</t>
  </si>
  <si>
    <t>Metering income</t>
  </si>
  <si>
    <t>TO Exit Capacity Charges</t>
  </si>
  <si>
    <t>Forecast RPI Factor</t>
  </si>
  <si>
    <t>Opening Base Revenue Allowance</t>
  </si>
  <si>
    <t>RPI True Up</t>
  </si>
  <si>
    <t>Licensee Fee Adjustment</t>
  </si>
  <si>
    <t>Stakeholder satisfaction survey</t>
  </si>
  <si>
    <t>Base Revenue, BR</t>
  </si>
  <si>
    <t>Pass Through Items Adjustment, PT</t>
  </si>
  <si>
    <t>Output Incentive Revenue Adjustment, OIR</t>
  </si>
  <si>
    <t>Network Innovation Allowance, NIA</t>
  </si>
  <si>
    <t>2009/10</t>
  </si>
  <si>
    <t>TORCOM</t>
  </si>
  <si>
    <t>TOREntC</t>
  </si>
  <si>
    <t>TORExC</t>
  </si>
  <si>
    <t xml:space="preserve">Opening Base Revenue Allowance </t>
  </si>
  <si>
    <t>CM Incentive Revenue</t>
  </si>
  <si>
    <t>CM Cost Adjustment</t>
  </si>
  <si>
    <t>TSS Incentive Revenue</t>
  </si>
  <si>
    <t>TSS Cost Adjustment</t>
  </si>
  <si>
    <t>Transportation Support Services, TSS</t>
  </si>
  <si>
    <t>Constraint Management, CM</t>
  </si>
  <si>
    <t>Correction Term Revenue Adjustment, K</t>
  </si>
  <si>
    <t>Value of permits</t>
  </si>
  <si>
    <t>TO Entry Commodity</t>
  </si>
  <si>
    <t>TO Exit Commodity</t>
  </si>
  <si>
    <t>DN Pension Deficit</t>
  </si>
  <si>
    <t xml:space="preserve">SOR = SOREntCt + SORExCt + RCOMt + SOROCt </t>
  </si>
  <si>
    <t>St. Fergus Compression</t>
  </si>
  <si>
    <t>Shorthaul</t>
  </si>
  <si>
    <t>SO Entry Commodity</t>
  </si>
  <si>
    <t>SO Exit Commodity</t>
  </si>
  <si>
    <t>Revenue  from the sale of  Entry Capacity</t>
  </si>
  <si>
    <t>SOREntC</t>
  </si>
  <si>
    <t>Revenue  from the sale of  Exit Capacity</t>
  </si>
  <si>
    <t>SORExC</t>
  </si>
  <si>
    <t>RCOM</t>
  </si>
  <si>
    <t>Revenue from associated SO charges</t>
  </si>
  <si>
    <t>SOROC</t>
  </si>
  <si>
    <t>Business Rates Adjustment</t>
  </si>
  <si>
    <t>includes interest</t>
  </si>
  <si>
    <t>K</t>
  </si>
  <si>
    <t>K, negative value = under-recovery, positive value = over recovery</t>
  </si>
  <si>
    <t>National Grid NTS Revenue Forecasts for the RIIO period 2013/14 to 2020/21</t>
  </si>
  <si>
    <t>Introduction</t>
  </si>
  <si>
    <t>Other related information sources</t>
  </si>
  <si>
    <t>•</t>
  </si>
  <si>
    <t>Explanation of the NTS SO and TO Commodity Charges for the formula year</t>
  </si>
  <si>
    <t>Statement of Gas Transmission Transportation Charges</t>
  </si>
  <si>
    <t>Entry Capacity Release Methodology Statement</t>
  </si>
  <si>
    <t>Structure of the attached Workbook</t>
  </si>
  <si>
    <t>The attached Excel Workbook contains 2 sheets.</t>
  </si>
  <si>
    <t>The maximum NTS TO allowed revenue in respect of formula year t (MRt) is defined the Licence.  It is calculated using the following formula:</t>
  </si>
  <si>
    <t>MRt  =BRt + PTt + OIRt +NIAt + NICFt- Kt</t>
  </si>
  <si>
    <t xml:space="preserve"> Where:</t>
  </si>
  <si>
    <t>BRt</t>
  </si>
  <si>
    <t xml:space="preserve">is the Base Price Control TO Revenue </t>
  </si>
  <si>
    <t xml:space="preserve">PTt </t>
  </si>
  <si>
    <t xml:space="preserve">is the TO pass-through items revenue adjustments </t>
  </si>
  <si>
    <t>OIRt</t>
  </si>
  <si>
    <t>is the Output incentive revenue adjustments</t>
  </si>
  <si>
    <t>NIAt</t>
  </si>
  <si>
    <t>is the Network Innovation Allowance revenue adjustment</t>
  </si>
  <si>
    <t>NICFt</t>
  </si>
  <si>
    <t>is the Network Innovation Competition revenue adjustment</t>
  </si>
  <si>
    <t>Kt</t>
  </si>
  <si>
    <t>is the Revenue adjustment term from t-2 year</t>
  </si>
  <si>
    <t>The maximum NTS SO allowed revenue in respect of formula year t (SOMRt) is defined in National Grid’s Gas Transporter Licence for the NTS (“the Licence”) .  It is calculated using the following formula:</t>
  </si>
  <si>
    <t>SOMRt  =</t>
  </si>
  <si>
    <t>SOBRt + CMt + SOOIRCt + TSSt + DELINCt – SOKt</t>
  </si>
  <si>
    <t>Where:</t>
  </si>
  <si>
    <t>SOBRt</t>
  </si>
  <si>
    <t>is the Base Price Control SO Revenue</t>
  </si>
  <si>
    <t>CMt</t>
  </si>
  <si>
    <t>is the Constraint Management revenue adjustment</t>
  </si>
  <si>
    <t>SOOIRCt</t>
  </si>
  <si>
    <t>is the SO external incentive adjustment</t>
  </si>
  <si>
    <t>TSSt</t>
  </si>
  <si>
    <t>is the SO Transportation Support Services revenue adjustment</t>
  </si>
  <si>
    <t xml:space="preserve">DELINCt </t>
  </si>
  <si>
    <t>is the SO Legacy accelerated incremental capacity delivery incentive</t>
  </si>
  <si>
    <t xml:space="preserve">SOKt </t>
  </si>
  <si>
    <t>is the SO Revenue adjustment term from t-2  year</t>
  </si>
  <si>
    <t>This document seeks to provide greater transparency to the processes and data used by National Grid to set the NTS System Operation (SO) and Transportation Owner (TO) Transportation Charges.</t>
  </si>
  <si>
    <t>Actuals</t>
  </si>
  <si>
    <t>GSO Maximum Allowed Revenue FORECAST MULTI - YEAR SUMMARY</t>
  </si>
  <si>
    <t>UNC Section Y Transportation Charging Methodology</t>
  </si>
  <si>
    <r>
      <rPr>
        <b/>
        <sz val="10"/>
        <color rgb="FF4F81BD"/>
        <rFont val="Arial"/>
        <family val="2"/>
      </rPr>
      <t>GTO Multi Year MAR</t>
    </r>
    <r>
      <rPr>
        <sz val="10"/>
        <color theme="1"/>
        <rFont val="Arial"/>
        <family val="2"/>
      </rPr>
      <t xml:space="preserve"> – Gas TO Maximum Allowed Revenue Forecasts 2013/14 to 2020/21</t>
    </r>
  </si>
  <si>
    <r>
      <rPr>
        <b/>
        <sz val="10"/>
        <color rgb="FF4F81BD"/>
        <rFont val="Arial"/>
        <family val="2"/>
      </rPr>
      <t>GSO Multi Year MAR</t>
    </r>
    <r>
      <rPr>
        <sz val="10"/>
        <color theme="1"/>
        <rFont val="Arial"/>
        <family val="2"/>
      </rPr>
      <t xml:space="preserve"> – Gas SO Maximum Allowed Revenue Forecasts 2013/14 to 2020/21</t>
    </r>
  </si>
  <si>
    <t>NTS Gas TO Allowed Revenue</t>
  </si>
  <si>
    <t>NTS Gas SO Allowed Revenue</t>
  </si>
  <si>
    <t>including interest</t>
  </si>
  <si>
    <t>excluding interest</t>
  </si>
  <si>
    <t>excludes interest</t>
  </si>
  <si>
    <t>Current Yr Forecast</t>
  </si>
  <si>
    <t>GTO Maximum Allowed Revenue (MAR) FORECAST MULTI - YEAR SUMMARY</t>
  </si>
  <si>
    <t>Lines numbered  1 to 15 derive the MAR using the Licence terms</t>
  </si>
  <si>
    <t>Total Income</t>
  </si>
  <si>
    <t>Under/over recovery</t>
  </si>
  <si>
    <t xml:space="preserve"> negative value = under-recovery, positive value = over recovery</t>
  </si>
  <si>
    <t>TOK (brought forward)</t>
  </si>
  <si>
    <t>National Grid NTS sets its charges to recover the price controlled allowances set by Ofgem.  The current price control, the RIIO-T1 price control, applies from 1 April 2013.</t>
  </si>
  <si>
    <t>Indicative and Final notices and their related costs are forecast 150 days and 2 months’  before actual charges are effective and costs incurred.</t>
  </si>
  <si>
    <t>National Grid NTS has a Licence obligation to use its best endeavours in setting its charges to ensure that, in respect of any formula year t, the revenue which it collects does not exceed the maximum NTS allowed revenue.</t>
  </si>
  <si>
    <t>Therefore as the Licence obigations on National Grid NTS require updated cost information to be taken into account in charge setting, the charges are recalculated.</t>
  </si>
  <si>
    <t>This document is one of a suite of documents that describe the NTS charges levied by National Grid NTS and the methodologies behind them. The other documents that are available are:</t>
  </si>
  <si>
    <t>Exit Capacity Release Methodology Statement</t>
  </si>
  <si>
    <t>By providing greater transparency of the individual cost components and how these contribute to charges, it is hoped that this document will assist  NTS users in forecasting any future fluctuations and price changes.</t>
  </si>
  <si>
    <t>For  Transportation model - Exit Capacity Administered Charges</t>
  </si>
  <si>
    <t>TO Target revenue excluding DN Pensions, Meter Mtn and TOK</t>
  </si>
  <si>
    <t>Revenue to be collected via Entry charges, Target revenue (line29)/2 - Entry K</t>
  </si>
  <si>
    <t>Revenue to be collected via Exit charges, Target revenue (line29)/2 - Exit K</t>
  </si>
  <si>
    <t xml:space="preserve">Charges are generally set before actual costs and allowed revenues have been finalised and can be subject to variances and change during the year.  </t>
  </si>
  <si>
    <t>The charges are impacted by the first and second charge setting process in a year.</t>
  </si>
  <si>
    <t>For further details of the TO allowed revenue, refer to the NTS Licence, Special Condition 2A “Restriction of NTS Transportation Owner Revenue”.</t>
  </si>
  <si>
    <t>For further details of the SO allowed revenue, refer to the NTS Licence, Special Condition 3A “Restriction of NTS System Operation Revenue”.</t>
  </si>
  <si>
    <t>Forecast</t>
  </si>
  <si>
    <t>Split of Under/over recovery between Entry and Exit after interest</t>
  </si>
  <si>
    <t>Lines numbered  1 to 16 derive the MAR using the Licence terms</t>
  </si>
  <si>
    <t>Actual Income</t>
  </si>
  <si>
    <t>no longer used</t>
  </si>
  <si>
    <t>from 2017/18 the TO Entry and Exit Capacity charges include the TO entry and Exit commodity charges, respectively</t>
  </si>
  <si>
    <t>NTS licence</t>
  </si>
  <si>
    <t>numbers in this colour are directly from the NTS licence</t>
  </si>
  <si>
    <t>NTS licence, reducing as legacy incremental capacity moves from SO to TO after 5 years. In RIIO price control incremental capacity revenue is allocated to TO immediately</t>
  </si>
  <si>
    <t>This value may change as it is subject to a consultation on permits which has not concluded. It will be updated with Ofgem's determination.  No Permits for 2015/16 onwards due to new PARCA arrangements being in place. Under the two year lag there will be no impact on 2017/18 onwards.</t>
  </si>
  <si>
    <t>Forecasts for the UK Economy Feb 2015 : calendar year 2018; last year = to prior year</t>
  </si>
  <si>
    <t>Assumed revenue collected through capacity charges, this doesn’t affect the calculations that feed through to Transportation Model</t>
  </si>
  <si>
    <t>Beyond 2015/16, assumed to change at a 3 % RPI</t>
  </si>
  <si>
    <t>Assumed current levels inflated by RPIF</t>
  </si>
  <si>
    <t>Comments</t>
  </si>
  <si>
    <t>Values of the PU term are given in the Licence</t>
  </si>
  <si>
    <t>Values of the PU term are given in the NTS Licence</t>
  </si>
  <si>
    <t>Set equal to 2014-15 scores as reported in Revenue RRP 2014-15</t>
  </si>
  <si>
    <t>Current level plus inflation</t>
  </si>
  <si>
    <t>Transportation model - Modelled revenue (line 35 x2)</t>
  </si>
  <si>
    <t>TOR = TOREntCt + TORExCt + TORCOMt</t>
  </si>
  <si>
    <t>TOR</t>
  </si>
  <si>
    <t>This term is reconsidered every 3 years. The last update was in 2015/16.  The remaining years are set at 2015/16 level plus inflation.</t>
  </si>
  <si>
    <t>Licence formula, using HM Treasury Forecasts for the UK Economy reports, forecast for years beyond 2016/17</t>
  </si>
  <si>
    <t xml:space="preserve">An Adjustment made for the difference between a forecast RPI (based on licence formula) and the actual RPI.  Decrease in TRU in 2016-17 and 2017-18 is due to the fact that actual RPI for 2014-15 and 2015-16 was or is forecast to be lower than the forecast RPI.  </t>
  </si>
  <si>
    <t>2015-16 onwards, costs are based on same over/under spend reported in 2014-15</t>
  </si>
  <si>
    <t>Beyond 2016/17, set equal to ex-ante allowance. This term is not subject to 2 year lag.</t>
  </si>
  <si>
    <t>From 2015/16 , value set equal to the maximum allowance</t>
  </si>
  <si>
    <t>From 2015/16, collected income is assumed to equal the forecast Maximum Allowed Revenue</t>
  </si>
  <si>
    <t>NTS licence formula</t>
  </si>
  <si>
    <t>Values include Ofgem determinations up to 2015/16. 2016/17 was based on this years submissions.  Beyond 2016/17 values were based on 50% of maximum award.  Maximum was assumed to be £18m in 09-10 prices.  Assumption of RPIF applied to increase the maximum award to nominal prices.</t>
  </si>
  <si>
    <r>
      <t>These are available on our Charging website at:</t>
    </r>
    <r>
      <rPr>
        <sz val="10"/>
        <color rgb="FF0000FF"/>
        <rFont val="Arial"/>
        <family val="2"/>
      </rPr>
      <t xml:space="preserve"> http://www.nationalgrid.com/uk/Gas/Charges/statements/</t>
    </r>
  </si>
  <si>
    <t>https://epr.ofgem.gov.uk/Content/Documents/National%20Grid%20Gas%20Plc%20-%20Special%20Conditions%20Consolidated%20-%20Current%20Version.pdf</t>
  </si>
  <si>
    <t>The link to the NTS Licence can be found at:</t>
  </si>
  <si>
    <t>Reason for Change</t>
  </si>
  <si>
    <t>Change</t>
  </si>
  <si>
    <r>
      <t xml:space="preserve">2014-15 and 2015-16 values based on Ofgem directions. Forecasts are based on stakeholder document Sept 2015 info updated for the result of May 2015- re-opener submissions. </t>
    </r>
    <r>
      <rPr>
        <sz val="8"/>
        <color rgb="FF0000FF"/>
        <rFont val="Arial"/>
        <family val="2"/>
      </rPr>
      <t>https://www.ofgem.gov.uk/publications-and-updates/riio-%E2%80%93-gt1-price-control-financial-model-following-annual-iteration-process-2014</t>
    </r>
  </si>
  <si>
    <r>
      <t>MR</t>
    </r>
    <r>
      <rPr>
        <vertAlign val="subscript"/>
        <sz val="8"/>
        <color theme="0"/>
        <rFont val="Arial"/>
        <family val="2"/>
      </rPr>
      <t>t</t>
    </r>
    <r>
      <rPr>
        <sz val="8"/>
        <color theme="0"/>
        <rFont val="Arial"/>
        <family val="2"/>
      </rPr>
      <t xml:space="preserve">  =BR</t>
    </r>
    <r>
      <rPr>
        <vertAlign val="subscript"/>
        <sz val="8"/>
        <color theme="0"/>
        <rFont val="Arial"/>
        <family val="2"/>
      </rPr>
      <t>t</t>
    </r>
    <r>
      <rPr>
        <sz val="8"/>
        <color theme="0"/>
        <rFont val="Arial"/>
        <family val="2"/>
      </rPr>
      <t xml:space="preserve"> + PT</t>
    </r>
    <r>
      <rPr>
        <vertAlign val="subscript"/>
        <sz val="8"/>
        <color theme="0"/>
        <rFont val="Arial"/>
        <family val="2"/>
      </rPr>
      <t>t</t>
    </r>
    <r>
      <rPr>
        <sz val="8"/>
        <color theme="0"/>
        <rFont val="Arial"/>
        <family val="2"/>
      </rPr>
      <t xml:space="preserve"> + OIR</t>
    </r>
    <r>
      <rPr>
        <vertAlign val="subscript"/>
        <sz val="8"/>
        <color theme="0"/>
        <rFont val="Arial"/>
        <family val="2"/>
      </rPr>
      <t>t</t>
    </r>
    <r>
      <rPr>
        <sz val="8"/>
        <color theme="0"/>
        <rFont val="Arial"/>
        <family val="2"/>
      </rPr>
      <t xml:space="preserve"> +NIA</t>
    </r>
    <r>
      <rPr>
        <vertAlign val="subscript"/>
        <sz val="8"/>
        <color theme="0"/>
        <rFont val="Arial"/>
        <family val="2"/>
      </rPr>
      <t>t</t>
    </r>
    <r>
      <rPr>
        <sz val="8"/>
        <color theme="0"/>
        <rFont val="Arial"/>
        <family val="2"/>
      </rPr>
      <t xml:space="preserve"> + NICF</t>
    </r>
    <r>
      <rPr>
        <vertAlign val="subscript"/>
        <sz val="8"/>
        <color theme="0"/>
        <rFont val="Arial"/>
        <family val="2"/>
      </rPr>
      <t xml:space="preserve">t </t>
    </r>
    <r>
      <rPr>
        <sz val="8"/>
        <color theme="0"/>
        <rFont val="Arial"/>
        <family val="2"/>
      </rPr>
      <t>- K</t>
    </r>
    <r>
      <rPr>
        <vertAlign val="subscript"/>
        <sz val="8"/>
        <color theme="0"/>
        <rFont val="Arial"/>
        <family val="2"/>
      </rPr>
      <t>t</t>
    </r>
  </si>
  <si>
    <t xml:space="preserve">Income (Actuals and Forecasts)                                          </t>
  </si>
  <si>
    <t>SOR</t>
  </si>
  <si>
    <t>From 2016/17 assumed spend = allowance, no over/under performance against the incentive target.</t>
  </si>
  <si>
    <t>From 2016/17 assumed spend = allowance</t>
  </si>
  <si>
    <t>From 2016/17 (2 yr lag, feeds 18/19) assumed spend = allowance, no over/under performance against the incentive target.</t>
  </si>
  <si>
    <t>From 2016/17 (2 yr lag feeds 18/19) assumed spend = allowance</t>
  </si>
  <si>
    <t>2017/18, update to incentive revenue information from 2015/16, £10.4m uplifted by inflation :other yr changes are due to revised RPIF</t>
  </si>
  <si>
    <t>2017/18, updated adjument of cost information from 15/16 feeds into 17/18, £-27.6m uplifted by inflation : other year changes are due to revised RPIF</t>
  </si>
  <si>
    <t>2017/18, update to incentive revenue information from 2015/16, £3.2m uplifted by inflation :other yr changes are due to revised RPIF</t>
  </si>
  <si>
    <t>2017/18, updated adjument of cost information from 15/16 feeds into 17/18, £-7.2m uplifted by inflation : other year changes are due to revised RPIF</t>
  </si>
  <si>
    <t>2016/17 based on latest charge setting.  Beyond 2017/18 assumed equal to prior year.</t>
  </si>
  <si>
    <t>Small movements in forecast RPIs</t>
  </si>
  <si>
    <r>
      <t>SOMRt = SOBR</t>
    </r>
    <r>
      <rPr>
        <vertAlign val="subscript"/>
        <sz val="8"/>
        <color theme="0"/>
        <rFont val="Arial"/>
        <family val="2"/>
      </rPr>
      <t>t</t>
    </r>
    <r>
      <rPr>
        <sz val="8"/>
        <color theme="0"/>
        <rFont val="Arial"/>
        <family val="2"/>
      </rPr>
      <t xml:space="preserve"> + CM</t>
    </r>
    <r>
      <rPr>
        <vertAlign val="subscript"/>
        <sz val="8"/>
        <color theme="0"/>
        <rFont val="Arial"/>
        <family val="2"/>
      </rPr>
      <t>t</t>
    </r>
    <r>
      <rPr>
        <sz val="8"/>
        <color theme="0"/>
        <rFont val="Arial"/>
        <family val="2"/>
      </rPr>
      <t xml:space="preserve"> + SOOIRC</t>
    </r>
    <r>
      <rPr>
        <vertAlign val="subscript"/>
        <sz val="8"/>
        <color theme="0"/>
        <rFont val="Arial"/>
        <family val="2"/>
      </rPr>
      <t>t</t>
    </r>
    <r>
      <rPr>
        <sz val="8"/>
        <color theme="0"/>
        <rFont val="Arial"/>
        <family val="2"/>
      </rPr>
      <t xml:space="preserve"> + TSS</t>
    </r>
    <r>
      <rPr>
        <vertAlign val="subscript"/>
        <sz val="8"/>
        <color theme="0"/>
        <rFont val="Arial"/>
        <family val="2"/>
      </rPr>
      <t>t</t>
    </r>
    <r>
      <rPr>
        <sz val="8"/>
        <color theme="0"/>
        <rFont val="Arial"/>
        <family val="2"/>
      </rPr>
      <t xml:space="preserve"> + DELINC</t>
    </r>
    <r>
      <rPr>
        <vertAlign val="subscript"/>
        <sz val="8"/>
        <color theme="0"/>
        <rFont val="Arial"/>
        <family val="2"/>
      </rPr>
      <t>t</t>
    </r>
    <r>
      <rPr>
        <sz val="8"/>
        <color theme="0"/>
        <rFont val="Arial"/>
        <family val="2"/>
      </rPr>
      <t xml:space="preserve"> - SOK</t>
    </r>
    <r>
      <rPr>
        <vertAlign val="subscript"/>
        <sz val="8"/>
        <color theme="0"/>
        <rFont val="Arial"/>
        <family val="2"/>
      </rPr>
      <t>t</t>
    </r>
  </si>
  <si>
    <t>21a</t>
  </si>
  <si>
    <t>Other TO income</t>
  </si>
  <si>
    <t>Other TO Income</t>
  </si>
  <si>
    <t>RCOM adjustment</t>
  </si>
  <si>
    <t>21b</t>
  </si>
  <si>
    <t>TO Entry Commodity Rebate</t>
  </si>
  <si>
    <t>Over recovery from 15/16 to feed into17/18</t>
  </si>
  <si>
    <t>Brought in 18/19 forecast.</t>
  </si>
  <si>
    <t>based on costs in 2015/16, future years now based on these.</t>
  </si>
  <si>
    <r>
      <t xml:space="preserve"> 2015-16  scores based on year end forecasts.  </t>
    </r>
    <r>
      <rPr>
        <sz val="9"/>
        <color theme="1"/>
        <rFont val="Arial"/>
        <family val="2"/>
      </rPr>
      <t>For 2016-17 onwards scores are equal to 2014-15 scores.  Variations in revenue are due to changes in allowed revenues and changes in the Stakeholder Satisfaction Survey target, cap and collar scores from 2015-16 onwards</t>
    </r>
  </si>
  <si>
    <t>RPI change</t>
  </si>
  <si>
    <r>
      <t>Based on financial forecast available for 1</t>
    </r>
    <r>
      <rPr>
        <strike/>
        <sz val="8"/>
        <rFont val="Arial"/>
        <family val="2"/>
      </rPr>
      <t xml:space="preserve"> </t>
    </r>
    <r>
      <rPr>
        <u/>
        <sz val="8"/>
        <rFont val="Arial"/>
        <family val="2"/>
      </rPr>
      <t xml:space="preserve">Oct </t>
    </r>
    <r>
      <rPr>
        <sz val="8"/>
        <rFont val="Arial"/>
        <family val="2"/>
      </rPr>
      <t>2016 indicative charge setting.</t>
    </r>
  </si>
  <si>
    <t>Updated 2016-1, based on Ofgem publications determining 2016/17 award</t>
  </si>
  <si>
    <t>MOD totex and allowances based on the Gas Transmission Stakeholder Document data for all years</t>
  </si>
  <si>
    <t>2016-17 based on latest business view used in Oct 16 indicative charge setting.</t>
  </si>
  <si>
    <t>Updated K from 2015/16 to feed into 2017/18</t>
  </si>
  <si>
    <t>revised inflation forecasts, main change is for 17/18 (down by1% to 2 %), 2.8% assumed for later years.</t>
  </si>
  <si>
    <t>Price Control Financial Model Iteration Adjustment (base revenue adjusment)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</si>
</sst>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quot;£&quot;* #,##0.00_-;\-&quot;£&quot;* #,##0.00_-;_-&quot;£&quot;* &quot;-&quot;??_-;_-@_-"/>
    <numFmt numFmtId="43" formatCode="_-* #,##0.00_-;\-* #,##0.00_-;_-* &quot;-&quot;??_-;_-@_-"/>
    <numFmt numFmtId="164" formatCode="#,##0.000_ ;[Red]\(#,##0.000\)"/>
    <numFmt numFmtId="165" formatCode="0.0_ ;[Red]\-0.0\ "/>
    <numFmt numFmtId="166" formatCode="0.000_ ;[Red]\-0.000\ "/>
    <numFmt numFmtId="167" formatCode="0.00_ ;[Red]\-0.00\ "/>
    <numFmt numFmtId="168" formatCode="_-* #,##0.00\ _D_M_-;\-* #,##0.00\ _D_M_-;_-* &quot;-&quot;??\ _D_M_-;_-@_-"/>
    <numFmt numFmtId="169" formatCode="&quot;£&quot;#,##0.00"/>
    <numFmt numFmtId="170" formatCode="_(* #,##0.00_);_(* \(#,##0.00\);_(* &quot;-&quot;??_);_(@_)"/>
    <numFmt numFmtId="171" formatCode="#,##0.000_ ;[Red]\-#,##0.000\ "/>
    <numFmt numFmtId="172" formatCode="_(&quot;£&quot;* #,##0.00_);_(&quot;£&quot;* \(#,##0.00\);_(&quot;£&quot;* &quot;-&quot;??_);_(@_)"/>
    <numFmt numFmtId="173" formatCode="_-[$€-2]* #,##0.00_-;\-[$€-2]* #,##0.00_-;_-[$€-2]* &quot;-&quot;??_-"/>
    <numFmt numFmtId="174" formatCode="#,##0.0_);\(#,##0.0\);\-_)"/>
    <numFmt numFmtId="175" formatCode="#,##0.0_ ;[Red]\(#,##0.0\)"/>
    <numFmt numFmtId="176" formatCode="[$-409]mmmm\-yy;@"/>
    <numFmt numFmtId="177" formatCode="mmm\-yyyy"/>
    <numFmt numFmtId="178" formatCode="0.0"/>
    <numFmt numFmtId="179" formatCode="#,##0.00000000;[Red]#,##0.00000000"/>
  </numFmts>
  <fonts count="82">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b/>
      <sz val="11"/>
      <color theme="0"/>
      <name val="Calibri"/>
      <family val="2"/>
      <scheme val="minor"/>
    </font>
    <font>
      <sz val="11"/>
      <color theme="0"/>
      <name val="Calibri"/>
      <family val="2"/>
      <scheme val="minor"/>
    </font>
    <font>
      <sz val="10"/>
      <name val="Arial"/>
      <family val="2"/>
    </font>
    <font>
      <sz val="10"/>
      <name val="Arial"/>
      <family val="2"/>
    </font>
    <font>
      <sz val="10"/>
      <color theme="1"/>
      <name val="Arial"/>
      <family val="2"/>
    </font>
    <font>
      <sz val="8"/>
      <name val="Arial"/>
      <family val="2"/>
    </font>
    <font>
      <sz val="11"/>
      <color indexed="8"/>
      <name val="Calibri"/>
      <family val="2"/>
    </font>
    <font>
      <sz val="10"/>
      <color theme="1"/>
      <name val="Verdana"/>
      <family val="2"/>
    </font>
    <font>
      <sz val="12"/>
      <name val="Arial"/>
      <family val="2"/>
    </font>
    <font>
      <sz val="11"/>
      <name val="CG Omega"/>
      <family val="2"/>
    </font>
    <font>
      <sz val="11"/>
      <color indexed="9"/>
      <name val="Calibri"/>
      <family val="2"/>
    </font>
    <font>
      <b/>
      <sz val="11"/>
      <color indexed="8"/>
      <name val="Calibri"/>
      <family val="2"/>
    </font>
    <font>
      <sz val="10"/>
      <name val="Verdana"/>
      <family val="2"/>
    </font>
    <font>
      <sz val="10"/>
      <color indexed="8"/>
      <name val="Verdana"/>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8"/>
      <color theme="3"/>
      <name val="Cambria"/>
      <family val="2"/>
      <scheme val="major"/>
    </font>
    <font>
      <sz val="11"/>
      <color rgb="FFFF0000"/>
      <name val="Calibri"/>
      <family val="2"/>
      <scheme val="minor"/>
    </font>
    <font>
      <sz val="12"/>
      <name val="Arial"/>
      <family val="2"/>
    </font>
    <font>
      <sz val="10"/>
      <name val="Helv"/>
      <charset val="204"/>
    </font>
    <font>
      <sz val="10"/>
      <color indexed="9"/>
      <name val="Arial"/>
      <family val="2"/>
    </font>
    <font>
      <b/>
      <sz val="11"/>
      <color indexed="53"/>
      <name val="Calibri"/>
      <family val="2"/>
    </font>
    <font>
      <sz val="12"/>
      <name val="Arial MT"/>
    </font>
    <font>
      <i/>
      <sz val="10"/>
      <color indexed="23"/>
      <name val="Arial"/>
      <family val="2"/>
    </font>
    <font>
      <i/>
      <sz val="11"/>
      <color indexed="23"/>
      <name val="Calibri"/>
      <family val="2"/>
    </font>
    <font>
      <b/>
      <sz val="11"/>
      <color indexed="62"/>
      <name val="Calibri"/>
      <family val="2"/>
    </font>
    <font>
      <u/>
      <sz val="10"/>
      <color indexed="12"/>
      <name val="Arial"/>
      <family val="2"/>
    </font>
    <font>
      <u/>
      <sz val="8.5"/>
      <color indexed="12"/>
      <name val="Arial"/>
      <family val="2"/>
    </font>
    <font>
      <u/>
      <sz val="10"/>
      <color indexed="12"/>
      <name val="CG Omega"/>
      <family val="2"/>
    </font>
    <font>
      <u/>
      <sz val="8"/>
      <color indexed="12"/>
      <name val="Arial"/>
      <family val="2"/>
    </font>
    <font>
      <sz val="11"/>
      <color indexed="48"/>
      <name val="Calibri"/>
      <family val="2"/>
    </font>
    <font>
      <sz val="10"/>
      <color indexed="54"/>
      <name val="Arial"/>
      <family val="2"/>
    </font>
    <font>
      <b/>
      <sz val="11"/>
      <color indexed="63"/>
      <name val="Calibri"/>
      <family val="2"/>
    </font>
    <font>
      <b/>
      <sz val="8"/>
      <name val="Arial"/>
      <family val="2"/>
    </font>
    <font>
      <b/>
      <sz val="18"/>
      <color indexed="56"/>
      <name val="Cambria"/>
      <family val="2"/>
    </font>
    <font>
      <sz val="11"/>
      <color rgb="FF9C0006"/>
      <name val="Calibri"/>
      <family val="2"/>
      <scheme val="minor"/>
    </font>
    <font>
      <b/>
      <sz val="11"/>
      <color rgb="FFFA7D0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0"/>
      <color theme="0" tint="-4.9989318521683403E-2"/>
      <name val="Gill Sans MT"/>
      <family val="2"/>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u/>
      <sz val="11"/>
      <color theme="10"/>
      <name val="Calibri"/>
      <family val="2"/>
      <scheme val="minor"/>
    </font>
    <font>
      <b/>
      <sz val="10"/>
      <color rgb="FF4F81BD"/>
      <name val="Arial"/>
      <family val="2"/>
    </font>
    <font>
      <u/>
      <sz val="10"/>
      <color theme="10"/>
      <name val="Arial"/>
      <family val="2"/>
    </font>
    <font>
      <sz val="9"/>
      <color indexed="81"/>
      <name val="Tahoma"/>
      <family val="2"/>
    </font>
    <font>
      <b/>
      <sz val="9"/>
      <color indexed="81"/>
      <name val="Tahoma"/>
      <family val="2"/>
    </font>
    <font>
      <b/>
      <sz val="8"/>
      <color theme="0"/>
      <name val="Arial"/>
      <family val="2"/>
    </font>
    <font>
      <sz val="10"/>
      <color rgb="FF0000FF"/>
      <name val="Arial"/>
      <family val="2"/>
    </font>
    <font>
      <b/>
      <sz val="8"/>
      <color theme="1"/>
      <name val="Arial"/>
      <family val="2"/>
    </font>
    <font>
      <sz val="8"/>
      <color theme="0"/>
      <name val="Arial"/>
      <family val="2"/>
    </font>
    <font>
      <i/>
      <sz val="8"/>
      <name val="Arial"/>
      <family val="2"/>
    </font>
    <font>
      <sz val="8"/>
      <color rgb="FF0000FF"/>
      <name val="Arial"/>
      <family val="2"/>
    </font>
    <font>
      <sz val="8"/>
      <color theme="5" tint="-0.249977111117893"/>
      <name val="Arial"/>
      <family val="2"/>
    </font>
    <font>
      <vertAlign val="subscript"/>
      <sz val="8"/>
      <color theme="0"/>
      <name val="Arial"/>
      <family val="2"/>
    </font>
    <font>
      <sz val="8"/>
      <color theme="0" tint="-0.249977111117893"/>
      <name val="Arial"/>
      <family val="2"/>
    </font>
    <font>
      <sz val="8"/>
      <color rgb="FFFF0000"/>
      <name val="Arial"/>
      <family val="2"/>
    </font>
    <font>
      <b/>
      <sz val="8"/>
      <color theme="5" tint="-0.249977111117893"/>
      <name val="Arial"/>
      <family val="2"/>
    </font>
    <font>
      <b/>
      <sz val="8"/>
      <color theme="3" tint="0.39997558519241921"/>
      <name val="Arial"/>
      <family val="2"/>
    </font>
    <font>
      <sz val="9"/>
      <color theme="1"/>
      <name val="Arial"/>
      <family val="2"/>
    </font>
    <font>
      <strike/>
      <sz val="8"/>
      <name val="Arial"/>
      <family val="2"/>
    </font>
    <font>
      <u/>
      <sz val="8"/>
      <name val="Arial"/>
      <family val="2"/>
    </font>
    <font>
      <sz val="9"/>
      <name val="Arial"/>
      <family val="2"/>
    </font>
  </fonts>
  <fills count="83">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6"/>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10"/>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9"/>
        <bgColor indexed="9"/>
      </patternFill>
    </fill>
    <fill>
      <patternFill patternType="solid">
        <fgColor indexed="26"/>
        <bgColor indexed="64"/>
      </patternFill>
    </fill>
    <fill>
      <patternFill patternType="solid">
        <fgColor indexed="20"/>
      </patternFill>
    </fill>
    <fill>
      <patternFill patternType="solid">
        <fgColor theme="0" tint="-0.499984740745262"/>
        <bgColor indexed="64"/>
      </patternFill>
    </fill>
    <fill>
      <patternFill patternType="solid">
        <fgColor theme="6" tint="0.59999389629810485"/>
        <bgColor indexed="64"/>
      </patternFill>
    </fill>
    <fill>
      <patternFill patternType="solid">
        <fgColor theme="0"/>
        <bgColor indexed="64"/>
      </patternFill>
    </fill>
    <fill>
      <patternFill patternType="solid">
        <fgColor rgb="FF92D050"/>
        <bgColor indexed="64"/>
      </patternFill>
    </fill>
  </fills>
  <borders count="3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medium">
        <color indexed="24"/>
      </bottom>
      <diagonal/>
    </border>
    <border>
      <left style="hair">
        <color indexed="54"/>
      </left>
      <right style="hair">
        <color indexed="54"/>
      </right>
      <top style="thin">
        <color indexed="54"/>
      </top>
      <bottom style="hair">
        <color indexed="54"/>
      </bottom>
      <diagonal/>
    </border>
    <border>
      <left style="thin">
        <color indexed="63"/>
      </left>
      <right style="thin">
        <color indexed="63"/>
      </right>
      <top style="thin">
        <color indexed="63"/>
      </top>
      <bottom style="thin">
        <color indexed="63"/>
      </bottom>
      <diagonal/>
    </border>
    <border>
      <left style="thin">
        <color indexed="54"/>
      </left>
      <right/>
      <top style="thin">
        <color indexed="54"/>
      </top>
      <bottom/>
      <diagonal/>
    </border>
    <border>
      <left/>
      <right/>
      <top style="thin">
        <color indexed="48"/>
      </top>
      <bottom style="double">
        <color indexed="4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827">
    <xf numFmtId="0" fontId="0" fillId="0" borderId="0"/>
    <xf numFmtId="0" fontId="8" fillId="0" borderId="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2" fillId="0" borderId="0"/>
    <xf numFmtId="0" fontId="9" fillId="0" borderId="0"/>
    <xf numFmtId="0" fontId="9" fillId="0" borderId="0"/>
    <xf numFmtId="0" fontId="9" fillId="0" borderId="0"/>
    <xf numFmtId="0" fontId="5" fillId="0" borderId="0"/>
    <xf numFmtId="0" fontId="12" fillId="14" borderId="5" applyNumberFormat="0" applyFont="0" applyAlignment="0" applyProtection="0"/>
    <xf numFmtId="0" fontId="12" fillId="14" borderId="5" applyNumberFormat="0" applyFont="0" applyAlignment="0" applyProtection="0"/>
    <xf numFmtId="0" fontId="9" fillId="14" borderId="5" applyNumberFormat="0" applyFont="0" applyAlignment="0" applyProtection="0"/>
    <xf numFmtId="0" fontId="9" fillId="14" borderId="5" applyNumberFormat="0" applyFont="0" applyAlignment="0" applyProtection="0"/>
    <xf numFmtId="9" fontId="5" fillId="0" borderId="0" applyFont="0" applyFill="0" applyBorder="0" applyAlignment="0" applyProtection="0"/>
    <xf numFmtId="9" fontId="9" fillId="0" borderId="0" applyFont="0" applyFill="0" applyBorder="0" applyAlignment="0" applyProtection="0"/>
    <xf numFmtId="9" fontId="13" fillId="0" borderId="0" applyFont="0" applyFill="0" applyBorder="0" applyAlignment="0" applyProtection="0"/>
    <xf numFmtId="0" fontId="8"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12" fillId="0" borderId="0"/>
    <xf numFmtId="0" fontId="9" fillId="0" borderId="0"/>
    <xf numFmtId="0" fontId="15" fillId="0" borderId="0"/>
    <xf numFmtId="0" fontId="15" fillId="0" borderId="0"/>
    <xf numFmtId="0" fontId="9" fillId="0" borderId="0"/>
    <xf numFmtId="0" fontId="15" fillId="0" borderId="0"/>
    <xf numFmtId="0" fontId="15" fillId="0" borderId="0"/>
    <xf numFmtId="0" fontId="12" fillId="15" borderId="0" applyNumberFormat="0" applyBorder="0" applyAlignment="0" applyProtection="0"/>
    <xf numFmtId="0" fontId="12" fillId="16" borderId="0" applyNumberFormat="0" applyBorder="0" applyAlignment="0" applyProtection="0"/>
    <xf numFmtId="0" fontId="16"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6"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6" fillId="23"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6" fillId="23"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6" fillId="16" borderId="0" applyNumberFormat="0" applyBorder="0" applyAlignment="0" applyProtection="0"/>
    <xf numFmtId="0" fontId="12" fillId="24" borderId="0" applyNumberFormat="0" applyBorder="0" applyAlignment="0" applyProtection="0"/>
    <xf numFmtId="0" fontId="12" fillId="19" borderId="0" applyNumberFormat="0" applyBorder="0" applyAlignment="0" applyProtection="0"/>
    <xf numFmtId="0" fontId="16" fillId="25" borderId="0" applyNumberFormat="0" applyBorder="0" applyAlignment="0" applyProtection="0"/>
    <xf numFmtId="168" fontId="9" fillId="0" borderId="0" applyFont="0" applyFill="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9" fillId="0" borderId="0"/>
    <xf numFmtId="0" fontId="5" fillId="0" borderId="0"/>
    <xf numFmtId="0" fontId="13" fillId="0" borderId="0"/>
    <xf numFmtId="9" fontId="18" fillId="0" borderId="0" applyFont="0" applyFill="0" applyBorder="0" applyAlignment="0" applyProtection="0"/>
    <xf numFmtId="9" fontId="19" fillId="0" borderId="0" applyFont="0" applyFill="0" applyBorder="0" applyAlignment="0" applyProtection="0"/>
    <xf numFmtId="4" fontId="20" fillId="29" borderId="8" applyNumberFormat="0" applyProtection="0">
      <alignment vertical="center"/>
    </xf>
    <xf numFmtId="4" fontId="21" fillId="29" borderId="8" applyNumberFormat="0" applyProtection="0">
      <alignment vertical="center"/>
    </xf>
    <xf numFmtId="4" fontId="20" fillId="29" borderId="8" applyNumberFormat="0" applyProtection="0">
      <alignment horizontal="left" vertical="center" indent="1"/>
    </xf>
    <xf numFmtId="0" fontId="20" fillId="29" borderId="8" applyNumberFormat="0" applyProtection="0">
      <alignment horizontal="left" vertical="top" indent="1"/>
    </xf>
    <xf numFmtId="4" fontId="20" fillId="30" borderId="0" applyNumberFormat="0" applyProtection="0">
      <alignment horizontal="left" vertical="center" indent="1"/>
    </xf>
    <xf numFmtId="4" fontId="22" fillId="5" borderId="8" applyNumberFormat="0" applyProtection="0">
      <alignment horizontal="right" vertical="center"/>
    </xf>
    <xf numFmtId="4" fontId="22" fillId="11" borderId="8" applyNumberFormat="0" applyProtection="0">
      <alignment horizontal="right" vertical="center"/>
    </xf>
    <xf numFmtId="4" fontId="22" fillId="31" borderId="8" applyNumberFormat="0" applyProtection="0">
      <alignment horizontal="right" vertical="center"/>
    </xf>
    <xf numFmtId="4" fontId="22" fillId="13" borderId="8" applyNumberFormat="0" applyProtection="0">
      <alignment horizontal="right" vertical="center"/>
    </xf>
    <xf numFmtId="4" fontId="22" fillId="32" borderId="8" applyNumberFormat="0" applyProtection="0">
      <alignment horizontal="right" vertical="center"/>
    </xf>
    <xf numFmtId="4" fontId="22" fillId="33" borderId="8" applyNumberFormat="0" applyProtection="0">
      <alignment horizontal="right" vertical="center"/>
    </xf>
    <xf numFmtId="4" fontId="22" fillId="34" borderId="8" applyNumberFormat="0" applyProtection="0">
      <alignment horizontal="right" vertical="center"/>
    </xf>
    <xf numFmtId="4" fontId="22" fillId="35" borderId="8" applyNumberFormat="0" applyProtection="0">
      <alignment horizontal="right" vertical="center"/>
    </xf>
    <xf numFmtId="4" fontId="22" fillId="12" borderId="8" applyNumberFormat="0" applyProtection="0">
      <alignment horizontal="right" vertical="center"/>
    </xf>
    <xf numFmtId="4" fontId="20" fillId="36" borderId="9" applyNumberFormat="0" applyProtection="0">
      <alignment horizontal="left" vertical="center" indent="1"/>
    </xf>
    <xf numFmtId="4" fontId="22" fillId="37" borderId="0" applyNumberFormat="0" applyProtection="0">
      <alignment horizontal="left" vertical="center" indent="1"/>
    </xf>
    <xf numFmtId="4" fontId="23" fillId="38" borderId="0" applyNumberFormat="0" applyProtection="0">
      <alignment horizontal="left" vertical="center" indent="1"/>
    </xf>
    <xf numFmtId="4" fontId="22" fillId="30" borderId="8" applyNumberFormat="0" applyProtection="0">
      <alignment horizontal="right" vertical="center"/>
    </xf>
    <xf numFmtId="4" fontId="22" fillId="37" borderId="0" applyNumberFormat="0" applyProtection="0">
      <alignment horizontal="left" vertical="center" indent="1"/>
    </xf>
    <xf numFmtId="4" fontId="22" fillId="30" borderId="0" applyNumberFormat="0" applyProtection="0">
      <alignment horizontal="left" vertical="center" indent="1"/>
    </xf>
    <xf numFmtId="0" fontId="9" fillId="38" borderId="8" applyNumberFormat="0" applyProtection="0">
      <alignment horizontal="left" vertical="center" indent="1"/>
    </xf>
    <xf numFmtId="0" fontId="9" fillId="38" borderId="8" applyNumberFormat="0" applyProtection="0">
      <alignment horizontal="left" vertical="top" indent="1"/>
    </xf>
    <xf numFmtId="0" fontId="9" fillId="30" borderId="8" applyNumberFormat="0" applyProtection="0">
      <alignment horizontal="left" vertical="center" indent="1"/>
    </xf>
    <xf numFmtId="0" fontId="9" fillId="30" borderId="8" applyNumberFormat="0" applyProtection="0">
      <alignment horizontal="left" vertical="top" indent="1"/>
    </xf>
    <xf numFmtId="0" fontId="9" fillId="10" borderId="8" applyNumberFormat="0" applyProtection="0">
      <alignment horizontal="left" vertical="center" indent="1"/>
    </xf>
    <xf numFmtId="0" fontId="9" fillId="10" borderId="8" applyNumberFormat="0" applyProtection="0">
      <alignment horizontal="left" vertical="top" indent="1"/>
    </xf>
    <xf numFmtId="0" fontId="9" fillId="37" borderId="8" applyNumberFormat="0" applyProtection="0">
      <alignment horizontal="left" vertical="center" indent="1"/>
    </xf>
    <xf numFmtId="0" fontId="9" fillId="37" borderId="8" applyNumberFormat="0" applyProtection="0">
      <alignment horizontal="left" vertical="top" indent="1"/>
    </xf>
    <xf numFmtId="0" fontId="9" fillId="39" borderId="6" applyNumberFormat="0">
      <protection locked="0"/>
    </xf>
    <xf numFmtId="4" fontId="22" fillId="14" borderId="8" applyNumberFormat="0" applyProtection="0">
      <alignment vertical="center"/>
    </xf>
    <xf numFmtId="4" fontId="24" fillId="14" borderId="8" applyNumberFormat="0" applyProtection="0">
      <alignment vertical="center"/>
    </xf>
    <xf numFmtId="4" fontId="22" fillId="14" borderId="8" applyNumberFormat="0" applyProtection="0">
      <alignment horizontal="left" vertical="center" indent="1"/>
    </xf>
    <xf numFmtId="0" fontId="22" fillId="14" borderId="8" applyNumberFormat="0" applyProtection="0">
      <alignment horizontal="left" vertical="top" indent="1"/>
    </xf>
    <xf numFmtId="4" fontId="22" fillId="37" borderId="8" applyNumberFormat="0" applyProtection="0">
      <alignment horizontal="right" vertical="center"/>
    </xf>
    <xf numFmtId="4" fontId="24" fillId="37" borderId="8" applyNumberFormat="0" applyProtection="0">
      <alignment horizontal="right" vertical="center"/>
    </xf>
    <xf numFmtId="4" fontId="22" fillId="30" borderId="8" applyNumberFormat="0" applyProtection="0">
      <alignment horizontal="left" vertical="center" indent="1"/>
    </xf>
    <xf numFmtId="0" fontId="22" fillId="30" borderId="8" applyNumberFormat="0" applyProtection="0">
      <alignment horizontal="left" vertical="top" indent="1"/>
    </xf>
    <xf numFmtId="4" fontId="25" fillId="40" borderId="0" applyNumberFormat="0" applyProtection="0">
      <alignment horizontal="left" vertical="center" indent="1"/>
    </xf>
    <xf numFmtId="4" fontId="26" fillId="37" borderId="8" applyNumberFormat="0" applyProtection="0">
      <alignment horizontal="right" vertical="center"/>
    </xf>
    <xf numFmtId="0" fontId="27" fillId="0" borderId="0" applyNumberForma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3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1" fillId="0" borderId="0"/>
    <xf numFmtId="0" fontId="8" fillId="0" borderId="0" applyFont="0" applyFill="0" applyBorder="0" applyAlignment="0" applyProtection="0"/>
    <xf numFmtId="0" fontId="8" fillId="0" borderId="0"/>
    <xf numFmtId="0" fontId="31" fillId="0" borderId="0"/>
    <xf numFmtId="0" fontId="8" fillId="0" borderId="0"/>
    <xf numFmtId="0" fontId="31" fillId="0" borderId="0"/>
    <xf numFmtId="0" fontId="31" fillId="0" borderId="0"/>
    <xf numFmtId="0" fontId="8" fillId="0" borderId="0" applyFont="0" applyFill="0" applyBorder="0" applyAlignment="0" applyProtection="0"/>
    <xf numFmtId="0" fontId="31" fillId="0" borderId="0"/>
    <xf numFmtId="0" fontId="31" fillId="0" borderId="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xf numFmtId="0" fontId="8" fillId="0" borderId="0" applyFont="0" applyFill="0" applyBorder="0" applyAlignment="0" applyProtection="0"/>
    <xf numFmtId="0" fontId="31" fillId="0" borderId="0"/>
    <xf numFmtId="0" fontId="8" fillId="0" borderId="0"/>
    <xf numFmtId="0" fontId="8" fillId="0" borderId="0" applyFont="0" applyFill="0" applyBorder="0" applyAlignment="0" applyProtection="0"/>
    <xf numFmtId="0" fontId="15" fillId="0" borderId="0"/>
    <xf numFmtId="0" fontId="8" fillId="0" borderId="0" applyFont="0" applyFill="0" applyBorder="0" applyAlignment="0" applyProtection="0"/>
    <xf numFmtId="0" fontId="5" fillId="49" borderId="0" applyNumberFormat="0" applyBorder="0" applyAlignment="0" applyProtection="0"/>
    <xf numFmtId="0" fontId="22" fillId="30" borderId="0" applyNumberFormat="0" applyBorder="0" applyAlignment="0" applyProtection="0"/>
    <xf numFmtId="0" fontId="12" fillId="4"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22" fillId="30"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3" borderId="0" applyNumberFormat="0" applyBorder="0" applyAlignment="0" applyProtection="0"/>
    <xf numFmtId="0" fontId="22" fillId="11" borderId="0" applyNumberFormat="0" applyBorder="0" applyAlignment="0" applyProtection="0"/>
    <xf numFmtId="0" fontId="12" fillId="5"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22" fillId="11"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7" borderId="0" applyNumberFormat="0" applyBorder="0" applyAlignment="0" applyProtection="0"/>
    <xf numFmtId="0" fontId="22" fillId="14" borderId="0" applyNumberFormat="0" applyBorder="0" applyAlignment="0" applyProtection="0"/>
    <xf numFmtId="0" fontId="12" fillId="6"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22" fillId="14"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61" borderId="0" applyNumberFormat="0" applyBorder="0" applyAlignment="0" applyProtection="0"/>
    <xf numFmtId="0" fontId="22" fillId="39" borderId="0" applyNumberFormat="0" applyBorder="0" applyAlignment="0" applyProtection="0"/>
    <xf numFmtId="0" fontId="12" fillId="7"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22" fillId="39"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5" borderId="0" applyNumberFormat="0" applyBorder="0" applyAlignment="0" applyProtection="0"/>
    <xf numFmtId="0" fontId="22" fillId="10" borderId="0" applyNumberFormat="0" applyBorder="0" applyAlignment="0" applyProtection="0"/>
    <xf numFmtId="0" fontId="12" fillId="8"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22" fillId="10"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9" borderId="0" applyNumberFormat="0" applyBorder="0" applyAlignment="0" applyProtection="0"/>
    <xf numFmtId="0" fontId="22" fillId="5" borderId="0" applyNumberFormat="0" applyBorder="0" applyAlignment="0" applyProtection="0"/>
    <xf numFmtId="0" fontId="12" fillId="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22" fillId="5"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50" borderId="0" applyNumberFormat="0" applyBorder="0" applyAlignment="0" applyProtection="0"/>
    <xf numFmtId="0" fontId="22" fillId="38" borderId="0" applyNumberFormat="0" applyBorder="0" applyAlignment="0" applyProtection="0"/>
    <xf numFmtId="0" fontId="12" fillId="1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22" fillId="38"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4" borderId="0" applyNumberFormat="0" applyBorder="0" applyAlignment="0" applyProtection="0"/>
    <xf numFmtId="0" fontId="22" fillId="11" borderId="0" applyNumberFormat="0" applyBorder="0" applyAlignment="0" applyProtection="0"/>
    <xf numFmtId="0" fontId="12" fillId="11"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22" fillId="11"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8" borderId="0" applyNumberFormat="0" applyBorder="0" applyAlignment="0" applyProtection="0"/>
    <xf numFmtId="0" fontId="22" fillId="34" borderId="0" applyNumberFormat="0" applyBorder="0" applyAlignment="0" applyProtection="0"/>
    <xf numFmtId="0" fontId="12" fillId="12"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22" fillId="34"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62" borderId="0" applyNumberFormat="0" applyBorder="0" applyAlignment="0" applyProtection="0"/>
    <xf numFmtId="0" fontId="22" fillId="72" borderId="0" applyNumberFormat="0" applyBorder="0" applyAlignment="0" applyProtection="0"/>
    <xf numFmtId="0" fontId="12" fillId="7"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22" fillId="7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6" borderId="0" applyNumberFormat="0" applyBorder="0" applyAlignment="0" applyProtection="0"/>
    <xf numFmtId="0" fontId="22" fillId="38" borderId="0" applyNumberFormat="0" applyBorder="0" applyAlignment="0" applyProtection="0"/>
    <xf numFmtId="0" fontId="12" fillId="10"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22" fillId="38"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70" borderId="0" applyNumberFormat="0" applyBorder="0" applyAlignment="0" applyProtection="0"/>
    <xf numFmtId="0" fontId="22" fillId="9" borderId="0" applyNumberFormat="0" applyBorder="0" applyAlignment="0" applyProtection="0"/>
    <xf numFmtId="0" fontId="12" fillId="13"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22" fillId="9"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7" fillId="51" borderId="0" applyNumberFormat="0" applyBorder="0" applyAlignment="0" applyProtection="0"/>
    <xf numFmtId="0" fontId="32" fillId="38" borderId="0" applyNumberFormat="0" applyBorder="0" applyAlignment="0" applyProtection="0"/>
    <xf numFmtId="0" fontId="16" fillId="73" borderId="0" applyNumberFormat="0" applyBorder="0" applyAlignment="0" applyProtection="0"/>
    <xf numFmtId="0" fontId="7" fillId="55" borderId="0" applyNumberFormat="0" applyBorder="0" applyAlignment="0" applyProtection="0"/>
    <xf numFmtId="0" fontId="32" fillId="11" borderId="0" applyNumberFormat="0" applyBorder="0" applyAlignment="0" applyProtection="0"/>
    <xf numFmtId="0" fontId="16" fillId="11" borderId="0" applyNumberFormat="0" applyBorder="0" applyAlignment="0" applyProtection="0"/>
    <xf numFmtId="0" fontId="7" fillId="59" borderId="0" applyNumberFormat="0" applyBorder="0" applyAlignment="0" applyProtection="0"/>
    <xf numFmtId="0" fontId="32" fillId="34" borderId="0" applyNumberFormat="0" applyBorder="0" applyAlignment="0" applyProtection="0"/>
    <xf numFmtId="0" fontId="16" fillId="12" borderId="0" applyNumberFormat="0" applyBorder="0" applyAlignment="0" applyProtection="0"/>
    <xf numFmtId="0" fontId="7" fillId="63" borderId="0" applyNumberFormat="0" applyBorder="0" applyAlignment="0" applyProtection="0"/>
    <xf numFmtId="0" fontId="32" fillId="72" borderId="0" applyNumberFormat="0" applyBorder="0" applyAlignment="0" applyProtection="0"/>
    <xf numFmtId="0" fontId="16" fillId="74" borderId="0" applyNumberFormat="0" applyBorder="0" applyAlignment="0" applyProtection="0"/>
    <xf numFmtId="0" fontId="7" fillId="67" borderId="0" applyNumberFormat="0" applyBorder="0" applyAlignment="0" applyProtection="0"/>
    <xf numFmtId="0" fontId="32" fillId="38" borderId="0" applyNumberFormat="0" applyBorder="0" applyAlignment="0" applyProtection="0"/>
    <xf numFmtId="0" fontId="16" fillId="75" borderId="0" applyNumberFormat="0" applyBorder="0" applyAlignment="0" applyProtection="0"/>
    <xf numFmtId="0" fontId="7" fillId="71" borderId="0" applyNumberFormat="0" applyBorder="0" applyAlignment="0" applyProtection="0"/>
    <xf numFmtId="0" fontId="32" fillId="9" borderId="0" applyNumberFormat="0" applyBorder="0" applyAlignment="0" applyProtection="0"/>
    <xf numFmtId="0" fontId="16" fillId="32"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47" fillId="42" borderId="0" applyNumberFormat="0" applyBorder="0" applyAlignment="0" applyProtection="0"/>
    <xf numFmtId="0" fontId="48" fillId="45" borderId="13" applyNumberFormat="0" applyAlignment="0" applyProtection="0"/>
    <xf numFmtId="0" fontId="33" fillId="76" borderId="19" applyNumberFormat="0" applyAlignment="0" applyProtection="0"/>
    <xf numFmtId="0" fontId="33" fillId="76" borderId="19" applyNumberFormat="0" applyAlignment="0" applyProtection="0"/>
    <xf numFmtId="0" fontId="6" fillId="46" borderId="16" applyNumberFormat="0" applyAlignment="0" applyProtection="0"/>
    <xf numFmtId="43" fontId="5" fillId="0" borderId="0" applyFont="0" applyFill="0" applyBorder="0" applyAlignment="0" applyProtection="0"/>
    <xf numFmtId="170" fontId="8" fillId="0" borderId="0" applyFont="0" applyFill="0" applyBorder="0" applyAlignment="0" applyProtection="0"/>
    <xf numFmtId="168" fontId="8" fillId="0" borderId="0" applyFont="0" applyFill="0" applyBorder="0" applyAlignment="0" applyProtection="0"/>
    <xf numFmtId="170" fontId="8" fillId="0" borderId="0" applyFont="0" applyFill="0" applyBorder="0" applyAlignment="0" applyProtection="0"/>
    <xf numFmtId="168" fontId="8" fillId="0" borderId="0" applyFont="0" applyFill="0" applyBorder="0" applyAlignment="0" applyProtection="0"/>
    <xf numFmtId="170" fontId="8" fillId="0" borderId="0" applyFont="0" applyFill="0" applyBorder="0" applyAlignment="0" applyProtection="0"/>
    <xf numFmtId="168" fontId="8" fillId="0" borderId="0" applyFont="0" applyFill="0" applyBorder="0" applyAlignment="0" applyProtection="0"/>
    <xf numFmtId="43" fontId="8" fillId="0" borderId="0" applyFont="0" applyFill="0" applyBorder="0" applyAlignment="0" applyProtection="0"/>
    <xf numFmtId="43" fontId="12"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170" fontId="8" fillId="0" borderId="0" applyFont="0" applyFill="0" applyBorder="0" applyAlignment="0" applyProtection="0"/>
    <xf numFmtId="168" fontId="8" fillId="0" borderId="0" applyFont="0" applyFill="0" applyBorder="0" applyAlignment="0" applyProtection="0"/>
    <xf numFmtId="0" fontId="15"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43" fontId="12" fillId="0" borderId="0" applyFont="0" applyFill="0" applyBorder="0" applyAlignment="0" applyProtection="0"/>
    <xf numFmtId="0" fontId="15" fillId="0" borderId="0" applyFont="0" applyFill="0" applyBorder="0" applyAlignment="0" applyProtection="0"/>
    <xf numFmtId="170" fontId="8"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171" fontId="8" fillId="0" borderId="0" applyFont="0" applyFill="0" applyBorder="0" applyAlignment="0" applyProtection="0"/>
    <xf numFmtId="170" fontId="5" fillId="0" borderId="0" applyFont="0" applyFill="0" applyBorder="0" applyAlignment="0" applyProtection="0"/>
    <xf numFmtId="43" fontId="5" fillId="0" borderId="0" applyFont="0" applyFill="0" applyBorder="0" applyAlignment="0" applyProtection="0"/>
    <xf numFmtId="170" fontId="8" fillId="0" borderId="0" applyFont="0" applyFill="0" applyBorder="0" applyAlignment="0" applyProtection="0"/>
    <xf numFmtId="168" fontId="8" fillId="0" borderId="0" applyFont="0" applyFill="0" applyBorder="0" applyAlignment="0" applyProtection="0"/>
    <xf numFmtId="170" fontId="8" fillId="0" borderId="0" applyFont="0" applyFill="0" applyBorder="0" applyAlignment="0" applyProtection="0"/>
    <xf numFmtId="43" fontId="15" fillId="0" borderId="0" applyFont="0" applyFill="0" applyBorder="0" applyAlignment="0" applyProtection="0"/>
    <xf numFmtId="170"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44" fontId="8" fillId="0" borderId="0" applyFont="0" applyFill="0" applyBorder="0" applyAlignment="0" applyProtection="0"/>
    <xf numFmtId="173" fontId="34" fillId="0" borderId="0" applyFont="0" applyFill="0" applyBorder="0" applyAlignment="0" applyProtection="0"/>
    <xf numFmtId="0" fontId="49"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50" fillId="41" borderId="0" applyNumberFormat="0" applyBorder="0" applyAlignment="0" applyProtection="0"/>
    <xf numFmtId="0" fontId="51" fillId="0" borderId="10" applyNumberFormat="0" applyFill="0" applyAlignment="0" applyProtection="0"/>
    <xf numFmtId="0" fontId="52" fillId="0" borderId="11" applyNumberFormat="0" applyFill="0" applyAlignment="0" applyProtection="0"/>
    <xf numFmtId="0" fontId="53" fillId="0" borderId="12" applyNumberFormat="0" applyFill="0" applyAlignment="0" applyProtection="0"/>
    <xf numFmtId="0" fontId="37" fillId="0" borderId="20" applyNumberFormat="0" applyFill="0" applyAlignment="0" applyProtection="0"/>
    <xf numFmtId="0" fontId="37" fillId="0" borderId="20" applyNumberFormat="0" applyFill="0" applyAlignment="0" applyProtection="0"/>
    <xf numFmtId="0" fontId="53" fillId="0" borderId="0" applyNumberFormat="0" applyFill="0" applyBorder="0" applyAlignment="0" applyProtection="0"/>
    <xf numFmtId="0" fontId="54"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55" fillId="44" borderId="13" applyNumberFormat="0" applyAlignment="0" applyProtection="0"/>
    <xf numFmtId="0" fontId="42" fillId="25" borderId="19" applyNumberFormat="0" applyAlignment="0" applyProtection="0"/>
    <xf numFmtId="0" fontId="42" fillId="25" borderId="19" applyNumberFormat="0" applyAlignment="0" applyProtection="0"/>
    <xf numFmtId="169" fontId="43" fillId="77" borderId="21" applyNumberFormat="0" applyBorder="0" applyAlignment="0"/>
    <xf numFmtId="174" fontId="56" fillId="79" borderId="0"/>
    <xf numFmtId="0" fontId="57" fillId="0" borderId="15" applyNumberFormat="0" applyFill="0" applyAlignment="0" applyProtection="0"/>
    <xf numFmtId="0" fontId="58" fillId="43" borderId="0" applyNumberFormat="0" applyBorder="0" applyAlignment="0" applyProtection="0"/>
    <xf numFmtId="0" fontId="8" fillId="0" borderId="0"/>
    <xf numFmtId="0" fontId="8" fillId="0" borderId="0"/>
    <xf numFmtId="0" fontId="5" fillId="0" borderId="0"/>
    <xf numFmtId="0" fontId="15" fillId="0" borderId="0"/>
    <xf numFmtId="0" fontId="8" fillId="0" borderId="0" applyFont="0" applyFill="0" applyBorder="0" applyAlignment="0" applyProtection="0"/>
    <xf numFmtId="0" fontId="5" fillId="0" borderId="0"/>
    <xf numFmtId="0" fontId="5" fillId="0" borderId="0"/>
    <xf numFmtId="0" fontId="8" fillId="0" borderId="0"/>
    <xf numFmtId="0" fontId="5" fillId="0" borderId="0"/>
    <xf numFmtId="0" fontId="8" fillId="0" borderId="0"/>
    <xf numFmtId="0" fontId="5" fillId="0" borderId="0"/>
    <xf numFmtId="0" fontId="8" fillId="0" borderId="0"/>
    <xf numFmtId="0" fontId="8" fillId="0" borderId="0"/>
    <xf numFmtId="0" fontId="5" fillId="0" borderId="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5" fillId="0" borderId="0"/>
    <xf numFmtId="0" fontId="5" fillId="0" borderId="0"/>
    <xf numFmtId="0" fontId="1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xf numFmtId="0"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alignment vertical="top"/>
    </xf>
    <xf numFmtId="0" fontId="5" fillId="0" borderId="0"/>
    <xf numFmtId="0" fontId="8" fillId="0" borderId="0" applyFont="0" applyFill="0" applyBorder="0" applyAlignment="0" applyProtection="0"/>
    <xf numFmtId="0" fontId="5" fillId="0" borderId="0"/>
    <xf numFmtId="0" fontId="8" fillId="0" borderId="0"/>
    <xf numFmtId="0" fontId="13" fillId="0" borderId="0"/>
    <xf numFmtId="0" fontId="5"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applyFont="0" applyFill="0" applyBorder="0" applyAlignment="0" applyProtection="0"/>
    <xf numFmtId="0" fontId="5" fillId="0" borderId="0"/>
    <xf numFmtId="0" fontId="8" fillId="0" borderId="0"/>
    <xf numFmtId="0" fontId="8" fillId="0" borderId="0"/>
    <xf numFmtId="0" fontId="8" fillId="0" borderId="0"/>
    <xf numFmtId="0" fontId="14" fillId="0" borderId="0"/>
    <xf numFmtId="0" fontId="14" fillId="0" borderId="0"/>
    <xf numFmtId="0" fontId="5" fillId="0" borderId="0"/>
    <xf numFmtId="0" fontId="8" fillId="0" borderId="0"/>
    <xf numFmtId="0" fontId="5" fillId="0" borderId="0"/>
    <xf numFmtId="0" fontId="5" fillId="0" borderId="0"/>
    <xf numFmtId="0" fontId="14" fillId="0" borderId="0"/>
    <xf numFmtId="0" fontId="5" fillId="0" borderId="0"/>
    <xf numFmtId="0" fontId="8" fillId="0" borderId="0"/>
    <xf numFmtId="0" fontId="5" fillId="0" borderId="0"/>
    <xf numFmtId="0" fontId="8" fillId="0" borderId="0"/>
    <xf numFmtId="0" fontId="14" fillId="0" borderId="0"/>
    <xf numFmtId="0" fontId="8" fillId="0" borderId="0" applyFont="0" applyFill="0" applyBorder="0" applyAlignment="0" applyProtection="0"/>
    <xf numFmtId="0" fontId="8" fillId="0" borderId="0"/>
    <xf numFmtId="0" fontId="8" fillId="0" borderId="0" applyFont="0" applyFill="0" applyBorder="0" applyAlignment="0" applyProtection="0"/>
    <xf numFmtId="0" fontId="13" fillId="0" borderId="0"/>
    <xf numFmtId="0" fontId="5" fillId="0" borderId="0"/>
    <xf numFmtId="0" fontId="8" fillId="0" borderId="0" applyFont="0" applyFill="0" applyBorder="0" applyAlignment="0" applyProtection="0"/>
    <xf numFmtId="0" fontId="5" fillId="47" borderId="17" applyNumberFormat="0" applyFont="0" applyAlignment="0" applyProtection="0"/>
    <xf numFmtId="0" fontId="8" fillId="24" borderId="5" applyNumberFormat="0" applyFont="0" applyAlignment="0" applyProtection="0"/>
    <xf numFmtId="0" fontId="8" fillId="24" borderId="5" applyNumberFormat="0" applyFont="0" applyAlignment="0" applyProtection="0"/>
    <xf numFmtId="0" fontId="5" fillId="47" borderId="17" applyNumberFormat="0" applyFont="0" applyAlignment="0" applyProtection="0"/>
    <xf numFmtId="0" fontId="5" fillId="47" borderId="17" applyNumberFormat="0" applyFont="0" applyAlignment="0" applyProtection="0"/>
    <xf numFmtId="0" fontId="5" fillId="47" borderId="17" applyNumberFormat="0" applyFont="0" applyAlignment="0" applyProtection="0"/>
    <xf numFmtId="0" fontId="5" fillId="47" borderId="17" applyNumberFormat="0" applyFont="0" applyAlignment="0" applyProtection="0"/>
    <xf numFmtId="0" fontId="5" fillId="47" borderId="17" applyNumberFormat="0" applyFont="0" applyAlignment="0" applyProtection="0"/>
    <xf numFmtId="0" fontId="5" fillId="47" borderId="17" applyNumberFormat="0" applyFont="0" applyAlignment="0" applyProtection="0"/>
    <xf numFmtId="0" fontId="5" fillId="47" borderId="17" applyNumberFormat="0" applyFont="0" applyAlignment="0" applyProtection="0"/>
    <xf numFmtId="0" fontId="5" fillId="47" borderId="17" applyNumberFormat="0" applyFont="0" applyAlignment="0" applyProtection="0"/>
    <xf numFmtId="0" fontId="8" fillId="24" borderId="5" applyNumberFormat="0" applyFont="0" applyAlignment="0" applyProtection="0"/>
    <xf numFmtId="0" fontId="5" fillId="47" borderId="17" applyNumberFormat="0" applyFont="0" applyAlignment="0" applyProtection="0"/>
    <xf numFmtId="0" fontId="8" fillId="24" borderId="5" applyNumberFormat="0" applyFont="0" applyAlignment="0" applyProtection="0"/>
    <xf numFmtId="0" fontId="5" fillId="47" borderId="17" applyNumberFormat="0" applyFont="0" applyAlignment="0" applyProtection="0"/>
    <xf numFmtId="0" fontId="8" fillId="24" borderId="5" applyNumberFormat="0" applyFont="0" applyAlignment="0" applyProtection="0"/>
    <xf numFmtId="0" fontId="5" fillId="47" borderId="17" applyNumberFormat="0" applyFont="0" applyAlignment="0" applyProtection="0"/>
    <xf numFmtId="0" fontId="8" fillId="24" borderId="5" applyNumberFormat="0" applyFont="0" applyAlignment="0" applyProtection="0"/>
    <xf numFmtId="0" fontId="5" fillId="47" borderId="17" applyNumberFormat="0" applyFont="0" applyAlignment="0" applyProtection="0"/>
    <xf numFmtId="0" fontId="5" fillId="47" borderId="17" applyNumberFormat="0" applyFont="0" applyAlignment="0" applyProtection="0"/>
    <xf numFmtId="0" fontId="5" fillId="47" borderId="17" applyNumberFormat="0" applyFont="0" applyAlignment="0" applyProtection="0"/>
    <xf numFmtId="0" fontId="59" fillId="45" borderId="14" applyNumberFormat="0" applyAlignment="0" applyProtection="0"/>
    <xf numFmtId="0" fontId="44" fillId="76" borderId="22" applyNumberFormat="0" applyAlignment="0" applyProtection="0"/>
    <xf numFmtId="0" fontId="44" fillId="76" borderId="22"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4" fontId="20" fillId="29" borderId="8" applyNumberFormat="0" applyProtection="0">
      <alignment vertical="center"/>
    </xf>
    <xf numFmtId="4" fontId="20" fillId="29" borderId="8" applyNumberFormat="0" applyProtection="0">
      <alignment vertical="center"/>
    </xf>
    <xf numFmtId="4" fontId="21" fillId="29" borderId="8" applyNumberFormat="0" applyProtection="0">
      <alignment vertical="center"/>
    </xf>
    <xf numFmtId="4" fontId="21" fillId="29" borderId="8" applyNumberFormat="0" applyProtection="0">
      <alignment vertical="center"/>
    </xf>
    <xf numFmtId="4" fontId="20" fillId="29" borderId="8" applyNumberFormat="0" applyProtection="0">
      <alignment horizontal="left" vertical="center" indent="1"/>
    </xf>
    <xf numFmtId="4" fontId="20" fillId="29" borderId="8" applyNumberFormat="0" applyProtection="0">
      <alignment horizontal="left" vertical="center" indent="1"/>
    </xf>
    <xf numFmtId="0" fontId="20" fillId="29" borderId="8" applyNumberFormat="0" applyProtection="0">
      <alignment horizontal="left" vertical="top" indent="1"/>
    </xf>
    <xf numFmtId="0" fontId="20" fillId="29" borderId="8" applyNumberFormat="0" applyProtection="0">
      <alignment horizontal="left" vertical="top" indent="1"/>
    </xf>
    <xf numFmtId="4" fontId="22" fillId="5" borderId="8" applyNumberFormat="0" applyProtection="0">
      <alignment horizontal="right" vertical="center"/>
    </xf>
    <xf numFmtId="4" fontId="22" fillId="5" borderId="8" applyNumberFormat="0" applyProtection="0">
      <alignment horizontal="right" vertical="center"/>
    </xf>
    <xf numFmtId="4" fontId="22" fillId="5" borderId="8" applyNumberFormat="0" applyProtection="0">
      <alignment horizontal="right" vertical="center"/>
    </xf>
    <xf numFmtId="4" fontId="22" fillId="11" borderId="8" applyNumberFormat="0" applyProtection="0">
      <alignment horizontal="right" vertical="center"/>
    </xf>
    <xf numFmtId="4" fontId="22" fillId="11" borderId="8" applyNumberFormat="0" applyProtection="0">
      <alignment horizontal="right" vertical="center"/>
    </xf>
    <xf numFmtId="4" fontId="22" fillId="11" borderId="8" applyNumberFormat="0" applyProtection="0">
      <alignment horizontal="right" vertical="center"/>
    </xf>
    <xf numFmtId="4" fontId="22" fillId="31" borderId="8" applyNumberFormat="0" applyProtection="0">
      <alignment horizontal="right" vertical="center"/>
    </xf>
    <xf numFmtId="4" fontId="22" fillId="31" borderId="8" applyNumberFormat="0" applyProtection="0">
      <alignment horizontal="right" vertical="center"/>
    </xf>
    <xf numFmtId="4" fontId="22" fillId="31" borderId="8" applyNumberFormat="0" applyProtection="0">
      <alignment horizontal="right" vertical="center"/>
    </xf>
    <xf numFmtId="4" fontId="22" fillId="13" borderId="8" applyNumberFormat="0" applyProtection="0">
      <alignment horizontal="right" vertical="center"/>
    </xf>
    <xf numFmtId="4" fontId="22" fillId="13" borderId="8" applyNumberFormat="0" applyProtection="0">
      <alignment horizontal="right" vertical="center"/>
    </xf>
    <xf numFmtId="4" fontId="22" fillId="13" borderId="8" applyNumberFormat="0" applyProtection="0">
      <alignment horizontal="right" vertical="center"/>
    </xf>
    <xf numFmtId="4" fontId="22" fillId="32" borderId="8" applyNumberFormat="0" applyProtection="0">
      <alignment horizontal="right" vertical="center"/>
    </xf>
    <xf numFmtId="4" fontId="22" fillId="32" borderId="8" applyNumberFormat="0" applyProtection="0">
      <alignment horizontal="right" vertical="center"/>
    </xf>
    <xf numFmtId="4" fontId="22" fillId="32" borderId="8" applyNumberFormat="0" applyProtection="0">
      <alignment horizontal="right" vertical="center"/>
    </xf>
    <xf numFmtId="4" fontId="22" fillId="33" borderId="8" applyNumberFormat="0" applyProtection="0">
      <alignment horizontal="right" vertical="center"/>
    </xf>
    <xf numFmtId="4" fontId="22" fillId="33" borderId="8" applyNumberFormat="0" applyProtection="0">
      <alignment horizontal="right" vertical="center"/>
    </xf>
    <xf numFmtId="4" fontId="22" fillId="33" borderId="8" applyNumberFormat="0" applyProtection="0">
      <alignment horizontal="right" vertical="center"/>
    </xf>
    <xf numFmtId="4" fontId="22" fillId="34" borderId="8" applyNumberFormat="0" applyProtection="0">
      <alignment horizontal="right" vertical="center"/>
    </xf>
    <xf numFmtId="4" fontId="22" fillId="34" borderId="8" applyNumberFormat="0" applyProtection="0">
      <alignment horizontal="right" vertical="center"/>
    </xf>
    <xf numFmtId="4" fontId="22" fillId="34" borderId="8" applyNumberFormat="0" applyProtection="0">
      <alignment horizontal="right" vertical="center"/>
    </xf>
    <xf numFmtId="4" fontId="22" fillId="35" borderId="8" applyNumberFormat="0" applyProtection="0">
      <alignment horizontal="right" vertical="center"/>
    </xf>
    <xf numFmtId="4" fontId="22" fillId="35" borderId="8" applyNumberFormat="0" applyProtection="0">
      <alignment horizontal="right" vertical="center"/>
    </xf>
    <xf numFmtId="4" fontId="22" fillId="35" borderId="8" applyNumberFormat="0" applyProtection="0">
      <alignment horizontal="right" vertical="center"/>
    </xf>
    <xf numFmtId="4" fontId="22" fillId="12" borderId="8" applyNumberFormat="0" applyProtection="0">
      <alignment horizontal="right" vertical="center"/>
    </xf>
    <xf numFmtId="4" fontId="22" fillId="12" borderId="8" applyNumberFormat="0" applyProtection="0">
      <alignment horizontal="right" vertical="center"/>
    </xf>
    <xf numFmtId="4" fontId="22" fillId="12" borderId="8" applyNumberFormat="0" applyProtection="0">
      <alignment horizontal="right" vertical="center"/>
    </xf>
    <xf numFmtId="4" fontId="20" fillId="36" borderId="9" applyNumberFormat="0" applyProtection="0">
      <alignment horizontal="left" vertical="center" indent="1"/>
    </xf>
    <xf numFmtId="4" fontId="22" fillId="37" borderId="0" applyNumberFormat="0" applyProtection="0">
      <alignment horizontal="left" vertical="center" indent="1"/>
    </xf>
    <xf numFmtId="4" fontId="22" fillId="30" borderId="8" applyNumberFormat="0" applyProtection="0">
      <alignment horizontal="right" vertical="center"/>
    </xf>
    <xf numFmtId="4" fontId="22" fillId="30" borderId="8" applyNumberFormat="0" applyProtection="0">
      <alignment horizontal="right" vertical="center"/>
    </xf>
    <xf numFmtId="4" fontId="22" fillId="30" borderId="8" applyNumberFormat="0" applyProtection="0">
      <alignment horizontal="right" vertical="center"/>
    </xf>
    <xf numFmtId="4" fontId="22" fillId="37" borderId="0" applyNumberFormat="0" applyProtection="0">
      <alignment horizontal="left" vertical="center" indent="1"/>
    </xf>
    <xf numFmtId="4" fontId="22" fillId="30" borderId="0" applyNumberFormat="0" applyProtection="0">
      <alignment horizontal="left" vertical="center" indent="1"/>
    </xf>
    <xf numFmtId="0" fontId="8" fillId="38" borderId="8" applyNumberFormat="0" applyProtection="0">
      <alignment horizontal="left" vertical="center" indent="1"/>
    </xf>
    <xf numFmtId="0" fontId="8" fillId="38" borderId="8" applyNumberFormat="0" applyProtection="0">
      <alignment horizontal="left" vertical="center" indent="1"/>
    </xf>
    <xf numFmtId="0" fontId="8" fillId="38" borderId="8" applyNumberFormat="0" applyProtection="0">
      <alignment horizontal="left" vertical="center" indent="1"/>
    </xf>
    <xf numFmtId="0" fontId="8" fillId="38" borderId="8" applyNumberFormat="0" applyProtection="0">
      <alignment horizontal="left" vertical="center" indent="1"/>
    </xf>
    <xf numFmtId="0" fontId="8" fillId="38" borderId="8" applyNumberFormat="0" applyProtection="0">
      <alignment horizontal="left" vertical="center" indent="1"/>
    </xf>
    <xf numFmtId="0" fontId="8" fillId="38" borderId="8" applyNumberFormat="0" applyProtection="0">
      <alignment horizontal="left" vertical="center" indent="1"/>
    </xf>
    <xf numFmtId="0" fontId="8" fillId="38" borderId="8" applyNumberFormat="0" applyProtection="0">
      <alignment horizontal="left" vertical="center" indent="1"/>
    </xf>
    <xf numFmtId="0" fontId="8" fillId="38" borderId="8" applyNumberFormat="0" applyProtection="0">
      <alignment horizontal="left" vertical="top" indent="1"/>
    </xf>
    <xf numFmtId="0" fontId="8" fillId="38" borderId="8" applyNumberFormat="0" applyProtection="0">
      <alignment horizontal="left" vertical="top" indent="1"/>
    </xf>
    <xf numFmtId="0" fontId="8" fillId="38" borderId="8" applyNumberFormat="0" applyProtection="0">
      <alignment horizontal="left" vertical="top" indent="1"/>
    </xf>
    <xf numFmtId="0" fontId="8" fillId="38" borderId="8" applyNumberFormat="0" applyProtection="0">
      <alignment horizontal="left" vertical="top" indent="1"/>
    </xf>
    <xf numFmtId="0" fontId="8" fillId="38" borderId="8" applyNumberFormat="0" applyProtection="0">
      <alignment horizontal="left" vertical="top" indent="1"/>
    </xf>
    <xf numFmtId="0" fontId="8" fillId="38" borderId="8" applyNumberFormat="0" applyProtection="0">
      <alignment horizontal="left" vertical="top" indent="1"/>
    </xf>
    <xf numFmtId="0" fontId="8" fillId="38" borderId="8" applyNumberFormat="0" applyProtection="0">
      <alignment horizontal="left" vertical="top" indent="1"/>
    </xf>
    <xf numFmtId="0" fontId="8" fillId="30" borderId="8" applyNumberFormat="0" applyProtection="0">
      <alignment horizontal="left" vertical="center" indent="1"/>
    </xf>
    <xf numFmtId="0" fontId="8" fillId="30" borderId="8" applyNumberFormat="0" applyProtection="0">
      <alignment horizontal="left" vertical="center" indent="1"/>
    </xf>
    <xf numFmtId="0" fontId="8" fillId="30" borderId="8" applyNumberFormat="0" applyProtection="0">
      <alignment horizontal="left" vertical="center" indent="1"/>
    </xf>
    <xf numFmtId="0" fontId="8" fillId="30" borderId="8" applyNumberFormat="0" applyProtection="0">
      <alignment horizontal="left" vertical="center" indent="1"/>
    </xf>
    <xf numFmtId="0" fontId="8" fillId="30" borderId="8" applyNumberFormat="0" applyProtection="0">
      <alignment horizontal="left" vertical="center" indent="1"/>
    </xf>
    <xf numFmtId="0" fontId="8" fillId="30" borderId="8" applyNumberFormat="0" applyProtection="0">
      <alignment horizontal="left" vertical="center" indent="1"/>
    </xf>
    <xf numFmtId="0" fontId="8" fillId="30" borderId="8" applyNumberFormat="0" applyProtection="0">
      <alignment horizontal="left" vertical="center" indent="1"/>
    </xf>
    <xf numFmtId="0" fontId="8" fillId="30" borderId="8" applyNumberFormat="0" applyProtection="0">
      <alignment horizontal="left" vertical="top" indent="1"/>
    </xf>
    <xf numFmtId="0" fontId="8" fillId="30" borderId="8" applyNumberFormat="0" applyProtection="0">
      <alignment horizontal="left" vertical="top" indent="1"/>
    </xf>
    <xf numFmtId="0" fontId="8" fillId="30" borderId="8" applyNumberFormat="0" applyProtection="0">
      <alignment horizontal="left" vertical="top" indent="1"/>
    </xf>
    <xf numFmtId="0" fontId="8" fillId="30" borderId="8" applyNumberFormat="0" applyProtection="0">
      <alignment horizontal="left" vertical="top" indent="1"/>
    </xf>
    <xf numFmtId="0" fontId="8" fillId="30" borderId="8" applyNumberFormat="0" applyProtection="0">
      <alignment horizontal="left" vertical="top" indent="1"/>
    </xf>
    <xf numFmtId="0" fontId="8" fillId="30" borderId="8" applyNumberFormat="0" applyProtection="0">
      <alignment horizontal="left" vertical="top" indent="1"/>
    </xf>
    <xf numFmtId="0" fontId="8" fillId="30" borderId="8" applyNumberFormat="0" applyProtection="0">
      <alignment horizontal="left" vertical="top" indent="1"/>
    </xf>
    <xf numFmtId="0" fontId="8" fillId="10" borderId="8" applyNumberFormat="0" applyProtection="0">
      <alignment horizontal="left" vertical="center" indent="1"/>
    </xf>
    <xf numFmtId="0" fontId="8" fillId="10" borderId="8" applyNumberFormat="0" applyProtection="0">
      <alignment horizontal="left" vertical="center" indent="1"/>
    </xf>
    <xf numFmtId="0" fontId="8" fillId="10" borderId="8" applyNumberFormat="0" applyProtection="0">
      <alignment horizontal="left" vertical="center" indent="1"/>
    </xf>
    <xf numFmtId="0" fontId="8" fillId="10" borderId="8" applyNumberFormat="0" applyProtection="0">
      <alignment horizontal="left" vertical="center" indent="1"/>
    </xf>
    <xf numFmtId="0" fontId="8" fillId="10" borderId="8" applyNumberFormat="0" applyProtection="0">
      <alignment horizontal="left" vertical="center" indent="1"/>
    </xf>
    <xf numFmtId="0" fontId="8" fillId="10" borderId="8" applyNumberFormat="0" applyProtection="0">
      <alignment horizontal="left" vertical="center" indent="1"/>
    </xf>
    <xf numFmtId="0" fontId="8" fillId="10" borderId="8" applyNumberFormat="0" applyProtection="0">
      <alignment horizontal="left" vertical="center" indent="1"/>
    </xf>
    <xf numFmtId="0" fontId="8" fillId="10" borderId="8" applyNumberFormat="0" applyProtection="0">
      <alignment horizontal="left" vertical="top" indent="1"/>
    </xf>
    <xf numFmtId="0" fontId="8" fillId="10" borderId="8" applyNumberFormat="0" applyProtection="0">
      <alignment horizontal="left" vertical="top" indent="1"/>
    </xf>
    <xf numFmtId="0" fontId="8" fillId="10" borderId="8" applyNumberFormat="0" applyProtection="0">
      <alignment horizontal="left" vertical="top" indent="1"/>
    </xf>
    <xf numFmtId="0" fontId="8" fillId="10" borderId="8" applyNumberFormat="0" applyProtection="0">
      <alignment horizontal="left" vertical="top" indent="1"/>
    </xf>
    <xf numFmtId="0" fontId="8" fillId="10" borderId="8" applyNumberFormat="0" applyProtection="0">
      <alignment horizontal="left" vertical="top" indent="1"/>
    </xf>
    <xf numFmtId="0" fontId="8" fillId="10" borderId="8" applyNumberFormat="0" applyProtection="0">
      <alignment horizontal="left" vertical="top" indent="1"/>
    </xf>
    <xf numFmtId="0" fontId="8" fillId="10" borderId="8" applyNumberFormat="0" applyProtection="0">
      <alignment horizontal="left" vertical="top" indent="1"/>
    </xf>
    <xf numFmtId="0" fontId="8" fillId="37" borderId="8" applyNumberFormat="0" applyProtection="0">
      <alignment horizontal="left" vertical="center" indent="1"/>
    </xf>
    <xf numFmtId="0" fontId="8" fillId="37" borderId="8" applyNumberFormat="0" applyProtection="0">
      <alignment horizontal="left" vertical="center" indent="1"/>
    </xf>
    <xf numFmtId="0" fontId="8" fillId="37" borderId="8" applyNumberFormat="0" applyProtection="0">
      <alignment horizontal="left" vertical="center" indent="1"/>
    </xf>
    <xf numFmtId="0" fontId="8" fillId="37" borderId="8" applyNumberFormat="0" applyProtection="0">
      <alignment horizontal="left" vertical="center" indent="1"/>
    </xf>
    <xf numFmtId="0" fontId="8" fillId="37" borderId="8" applyNumberFormat="0" applyProtection="0">
      <alignment horizontal="left" vertical="center" indent="1"/>
    </xf>
    <xf numFmtId="0" fontId="8" fillId="37" borderId="8" applyNumberFormat="0" applyProtection="0">
      <alignment horizontal="left" vertical="center" indent="1"/>
    </xf>
    <xf numFmtId="0" fontId="8" fillId="37" borderId="8" applyNumberFormat="0" applyProtection="0">
      <alignment horizontal="left" vertical="center" indent="1"/>
    </xf>
    <xf numFmtId="0" fontId="8" fillId="37" borderId="8" applyNumberFormat="0" applyProtection="0">
      <alignment horizontal="left" vertical="top" indent="1"/>
    </xf>
    <xf numFmtId="0" fontId="8" fillId="37" borderId="8" applyNumberFormat="0" applyProtection="0">
      <alignment horizontal="left" vertical="top" indent="1"/>
    </xf>
    <xf numFmtId="0" fontId="8" fillId="37" borderId="8" applyNumberFormat="0" applyProtection="0">
      <alignment horizontal="left" vertical="top" indent="1"/>
    </xf>
    <xf numFmtId="0" fontId="8" fillId="37" borderId="8" applyNumberFormat="0" applyProtection="0">
      <alignment horizontal="left" vertical="top" indent="1"/>
    </xf>
    <xf numFmtId="0" fontId="8" fillId="37" borderId="8" applyNumberFormat="0" applyProtection="0">
      <alignment horizontal="left" vertical="top" indent="1"/>
    </xf>
    <xf numFmtId="0" fontId="8" fillId="37" borderId="8" applyNumberFormat="0" applyProtection="0">
      <alignment horizontal="left" vertical="top" indent="1"/>
    </xf>
    <xf numFmtId="0" fontId="8" fillId="37" borderId="8" applyNumberFormat="0" applyProtection="0">
      <alignment horizontal="left" vertical="top" indent="1"/>
    </xf>
    <xf numFmtId="0" fontId="8" fillId="39" borderId="6" applyNumberFormat="0">
      <protection locked="0"/>
    </xf>
    <xf numFmtId="0" fontId="8" fillId="39" borderId="6" applyNumberFormat="0">
      <protection locked="0"/>
    </xf>
    <xf numFmtId="0" fontId="8" fillId="39" borderId="6" applyNumberFormat="0">
      <protection locked="0"/>
    </xf>
    <xf numFmtId="0" fontId="8" fillId="39" borderId="6" applyNumberFormat="0">
      <protection locked="0"/>
    </xf>
    <xf numFmtId="0" fontId="8" fillId="39" borderId="6" applyNumberFormat="0">
      <protection locked="0"/>
    </xf>
    <xf numFmtId="0" fontId="8" fillId="39" borderId="6" applyNumberFormat="0">
      <protection locked="0"/>
    </xf>
    <xf numFmtId="0" fontId="45" fillId="38" borderId="23" applyBorder="0"/>
    <xf numFmtId="0" fontId="45" fillId="38" borderId="23" applyBorder="0"/>
    <xf numFmtId="4" fontId="22" fillId="14" borderId="8" applyNumberFormat="0" applyProtection="0">
      <alignment vertical="center"/>
    </xf>
    <xf numFmtId="4" fontId="22" fillId="14" borderId="8" applyNumberFormat="0" applyProtection="0">
      <alignment vertical="center"/>
    </xf>
    <xf numFmtId="4" fontId="22" fillId="14" borderId="8" applyNumberFormat="0" applyProtection="0">
      <alignment vertical="center"/>
    </xf>
    <xf numFmtId="4" fontId="24" fillId="14" borderId="8" applyNumberFormat="0" applyProtection="0">
      <alignment vertical="center"/>
    </xf>
    <xf numFmtId="4" fontId="24" fillId="14" borderId="8" applyNumberFormat="0" applyProtection="0">
      <alignment vertical="center"/>
    </xf>
    <xf numFmtId="4" fontId="22" fillId="14" borderId="8" applyNumberFormat="0" applyProtection="0">
      <alignment horizontal="left" vertical="center" indent="1"/>
    </xf>
    <xf numFmtId="4" fontId="22" fillId="14" borderId="8" applyNumberFormat="0" applyProtection="0">
      <alignment horizontal="left" vertical="center" indent="1"/>
    </xf>
    <xf numFmtId="4" fontId="22" fillId="14" borderId="8" applyNumberFormat="0" applyProtection="0">
      <alignment horizontal="left" vertical="center" indent="1"/>
    </xf>
    <xf numFmtId="0" fontId="22" fillId="14" borderId="8" applyNumberFormat="0" applyProtection="0">
      <alignment horizontal="left" vertical="top" indent="1"/>
    </xf>
    <xf numFmtId="0" fontId="22" fillId="14" borderId="8" applyNumberFormat="0" applyProtection="0">
      <alignment horizontal="left" vertical="top" indent="1"/>
    </xf>
    <xf numFmtId="0" fontId="22" fillId="14" borderId="8" applyNumberFormat="0" applyProtection="0">
      <alignment horizontal="left" vertical="top" indent="1"/>
    </xf>
    <xf numFmtId="4" fontId="22" fillId="37" borderId="8" applyNumberFormat="0" applyProtection="0">
      <alignment horizontal="right" vertical="center"/>
    </xf>
    <xf numFmtId="4" fontId="22" fillId="37" borderId="8" applyNumberFormat="0" applyProtection="0">
      <alignment horizontal="right" vertical="center"/>
    </xf>
    <xf numFmtId="4" fontId="22" fillId="37" borderId="8" applyNumberFormat="0" applyProtection="0">
      <alignment horizontal="right" vertical="center"/>
    </xf>
    <xf numFmtId="4" fontId="24" fillId="37" borderId="8" applyNumberFormat="0" applyProtection="0">
      <alignment horizontal="right" vertical="center"/>
    </xf>
    <xf numFmtId="4" fontId="24" fillId="37" borderId="8" applyNumberFormat="0" applyProtection="0">
      <alignment horizontal="right" vertical="center"/>
    </xf>
    <xf numFmtId="4" fontId="22" fillId="30" borderId="8" applyNumberFormat="0" applyProtection="0">
      <alignment horizontal="left" vertical="center" indent="1"/>
    </xf>
    <xf numFmtId="4" fontId="22" fillId="30" borderId="8" applyNumberFormat="0" applyProtection="0">
      <alignment horizontal="left" vertical="center" indent="1"/>
    </xf>
    <xf numFmtId="4" fontId="22" fillId="30" borderId="8" applyNumberFormat="0" applyProtection="0">
      <alignment horizontal="left" vertical="center" indent="1"/>
    </xf>
    <xf numFmtId="0" fontId="22" fillId="30" borderId="8" applyNumberFormat="0" applyProtection="0">
      <alignment horizontal="left" vertical="top" indent="1"/>
    </xf>
    <xf numFmtId="0" fontId="22" fillId="30" borderId="8" applyNumberFormat="0" applyProtection="0">
      <alignment horizontal="left" vertical="top" indent="1"/>
    </xf>
    <xf numFmtId="0" fontId="22" fillId="30" borderId="8" applyNumberFormat="0" applyProtection="0">
      <alignment horizontal="left" vertical="top" indent="1"/>
    </xf>
    <xf numFmtId="0" fontId="11" fillId="78" borderId="6"/>
    <xf numFmtId="0" fontId="11" fillId="78" borderId="6"/>
    <xf numFmtId="0" fontId="11" fillId="78" borderId="6"/>
    <xf numFmtId="4" fontId="26" fillId="37" borderId="8" applyNumberFormat="0" applyProtection="0">
      <alignment horizontal="right" vertical="center"/>
    </xf>
    <xf numFmtId="4" fontId="26" fillId="37" borderId="8" applyNumberFormat="0" applyProtection="0">
      <alignment horizontal="right" vertical="center"/>
    </xf>
    <xf numFmtId="0" fontId="30" fillId="0" borderId="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46" fillId="0" borderId="0" applyNumberFormat="0" applyFill="0" applyBorder="0" applyAlignment="0" applyProtection="0"/>
    <xf numFmtId="0" fontId="60" fillId="0" borderId="18" applyNumberFormat="0" applyFill="0" applyAlignment="0" applyProtection="0"/>
    <xf numFmtId="0" fontId="17" fillId="0" borderId="24" applyNumberFormat="0" applyFill="0" applyAlignment="0" applyProtection="0"/>
    <xf numFmtId="0" fontId="17" fillId="0" borderId="24" applyNumberFormat="0" applyFill="0" applyAlignment="0" applyProtection="0"/>
    <xf numFmtId="0" fontId="29" fillId="0" borderId="0" applyNumberFormat="0" applyFill="0" applyBorder="0" applyAlignment="0" applyProtection="0"/>
    <xf numFmtId="0" fontId="30" fillId="0" borderId="0"/>
    <xf numFmtId="0" fontId="30" fillId="0" borderId="0"/>
    <xf numFmtId="0" fontId="8" fillId="0" borderId="0" applyFont="0" applyFill="0" applyBorder="0" applyAlignment="0" applyProtection="0"/>
    <xf numFmtId="0" fontId="61" fillId="0" borderId="0" applyNumberForma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332">
    <xf numFmtId="0" fontId="0" fillId="0" borderId="0" xfId="0"/>
    <xf numFmtId="0" fontId="10" fillId="0" borderId="0" xfId="0" applyFont="1"/>
    <xf numFmtId="0" fontId="10" fillId="0" borderId="0" xfId="0" applyFont="1" applyAlignment="1">
      <alignment vertical="center"/>
    </xf>
    <xf numFmtId="0" fontId="62" fillId="0" borderId="0" xfId="0" applyFont="1" applyAlignment="1">
      <alignment vertical="center"/>
    </xf>
    <xf numFmtId="0" fontId="63" fillId="0" borderId="0" xfId="824" applyFont="1" applyAlignment="1">
      <alignment vertical="center"/>
    </xf>
    <xf numFmtId="0" fontId="10" fillId="0" borderId="0" xfId="0" applyFont="1" applyAlignment="1">
      <alignment horizontal="left" vertical="center" indent="5"/>
    </xf>
    <xf numFmtId="0" fontId="45" fillId="0" borderId="0" xfId="1" quotePrefix="1" applyFont="1" applyBorder="1" applyAlignment="1">
      <alignment wrapText="1"/>
    </xf>
    <xf numFmtId="165" fontId="66" fillId="2" borderId="3" xfId="1" applyNumberFormat="1" applyFont="1" applyFill="1" applyBorder="1" applyAlignment="1">
      <alignment horizontal="left"/>
    </xf>
    <xf numFmtId="0" fontId="45" fillId="0" borderId="1" xfId="1" quotePrefix="1" applyFont="1" applyBorder="1" applyAlignment="1">
      <alignment wrapText="1"/>
    </xf>
    <xf numFmtId="0" fontId="67" fillId="0" borderId="0" xfId="0" applyFont="1" applyAlignment="1">
      <alignment vertical="center"/>
    </xf>
    <xf numFmtId="0" fontId="69" fillId="0" borderId="26" xfId="1" applyFont="1" applyFill="1" applyBorder="1"/>
    <xf numFmtId="0" fontId="45" fillId="3" borderId="2" xfId="1" applyFont="1" applyFill="1" applyBorder="1"/>
    <xf numFmtId="0" fontId="66" fillId="3" borderId="3" xfId="1" applyFont="1" applyFill="1" applyBorder="1"/>
    <xf numFmtId="0" fontId="66" fillId="3" borderId="3" xfId="1" applyFont="1" applyFill="1" applyBorder="1" applyAlignment="1"/>
    <xf numFmtId="0" fontId="66" fillId="3" borderId="3" xfId="1" applyFont="1" applyFill="1" applyBorder="1" applyAlignment="1">
      <alignment horizontal="center"/>
    </xf>
    <xf numFmtId="0" fontId="66" fillId="3" borderId="0" xfId="1" applyFont="1" applyFill="1" applyBorder="1"/>
    <xf numFmtId="0" fontId="66" fillId="0" borderId="0" xfId="1" applyFont="1" applyFill="1" applyBorder="1"/>
    <xf numFmtId="0" fontId="11" fillId="0" borderId="0" xfId="1" applyFont="1"/>
    <xf numFmtId="0" fontId="45" fillId="0" borderId="0" xfId="1" applyFont="1"/>
    <xf numFmtId="0" fontId="45" fillId="0" borderId="0" xfId="1" applyFont="1" applyAlignment="1"/>
    <xf numFmtId="0" fontId="45" fillId="0" borderId="0" xfId="1" applyFont="1" applyAlignment="1">
      <alignment horizontal="center"/>
    </xf>
    <xf numFmtId="0" fontId="68" fillId="0" borderId="0" xfId="1" applyFont="1"/>
    <xf numFmtId="0" fontId="45" fillId="0" borderId="0" xfId="1" applyFont="1" applyBorder="1"/>
    <xf numFmtId="0" fontId="45" fillId="0" borderId="2" xfId="1" applyFont="1" applyBorder="1"/>
    <xf numFmtId="176" fontId="66" fillId="2" borderId="3" xfId="1" applyNumberFormat="1" applyFont="1" applyFill="1" applyBorder="1"/>
    <xf numFmtId="0" fontId="11" fillId="82" borderId="0" xfId="1" applyFont="1" applyFill="1" applyAlignment="1"/>
    <xf numFmtId="0" fontId="11" fillId="0" borderId="0" xfId="1" applyFont="1" applyAlignment="1"/>
    <xf numFmtId="0" fontId="11" fillId="0" borderId="0" xfId="1" applyFont="1" applyAlignment="1">
      <alignment horizontal="center"/>
    </xf>
    <xf numFmtId="0" fontId="11" fillId="0" borderId="0" xfId="1" applyFont="1" applyBorder="1"/>
    <xf numFmtId="9" fontId="11" fillId="0" borderId="0" xfId="825" applyFont="1" applyBorder="1"/>
    <xf numFmtId="0" fontId="11" fillId="0" borderId="0" xfId="1" applyFont="1" applyFill="1"/>
    <xf numFmtId="0" fontId="66" fillId="0" borderId="0" xfId="1" applyFont="1" applyFill="1" applyBorder="1" applyAlignment="1"/>
    <xf numFmtId="0" fontId="66" fillId="0" borderId="0" xfId="1" applyFont="1" applyFill="1" applyBorder="1" applyAlignment="1">
      <alignment horizontal="center"/>
    </xf>
    <xf numFmtId="0" fontId="66" fillId="3" borderId="0" xfId="1" applyFont="1" applyFill="1" applyBorder="1" applyAlignment="1">
      <alignment horizontal="center"/>
    </xf>
    <xf numFmtId="176" fontId="66" fillId="2" borderId="3" xfId="1" applyNumberFormat="1" applyFont="1" applyFill="1" applyBorder="1" applyAlignment="1">
      <alignment horizontal="centerContinuous"/>
    </xf>
    <xf numFmtId="0" fontId="66" fillId="2" borderId="2" xfId="1" applyFont="1" applyFill="1" applyBorder="1"/>
    <xf numFmtId="0" fontId="66" fillId="2" borderId="3" xfId="1" applyFont="1" applyFill="1" applyBorder="1"/>
    <xf numFmtId="0" fontId="66" fillId="2" borderId="3" xfId="1" applyFont="1" applyFill="1" applyBorder="1" applyAlignment="1"/>
    <xf numFmtId="0" fontId="66" fillId="2" borderId="3" xfId="1" applyFont="1" applyFill="1" applyBorder="1" applyAlignment="1">
      <alignment horizontal="center"/>
    </xf>
    <xf numFmtId="177" fontId="66" fillId="2" borderId="3" xfId="1" applyNumberFormat="1" applyFont="1" applyFill="1" applyBorder="1" applyAlignment="1">
      <alignment horizontal="centerContinuous"/>
    </xf>
    <xf numFmtId="0" fontId="66" fillId="2" borderId="3" xfId="1" applyFont="1" applyFill="1" applyBorder="1" applyAlignment="1">
      <alignment horizontal="centerContinuous"/>
    </xf>
    <xf numFmtId="0" fontId="66" fillId="2" borderId="4" xfId="1" applyFont="1" applyFill="1" applyBorder="1" applyAlignment="1">
      <alignment horizontal="centerContinuous"/>
    </xf>
    <xf numFmtId="0" fontId="66" fillId="2" borderId="0" xfId="1" applyFont="1" applyFill="1" applyBorder="1"/>
    <xf numFmtId="0" fontId="11" fillId="0" borderId="0" xfId="1" applyFont="1" applyAlignment="1">
      <alignment vertical="center"/>
    </xf>
    <xf numFmtId="0" fontId="68" fillId="0" borderId="0" xfId="1" applyFont="1" applyBorder="1" applyAlignment="1">
      <alignment horizontal="center" vertical="center" wrapText="1"/>
    </xf>
    <xf numFmtId="0" fontId="68" fillId="0" borderId="26" xfId="1" applyFont="1" applyBorder="1" applyAlignment="1">
      <alignment horizontal="center" vertical="center"/>
    </xf>
    <xf numFmtId="0" fontId="45" fillId="3" borderId="0" xfId="1" applyFont="1" applyFill="1" applyBorder="1" applyAlignment="1">
      <alignment horizontal="center" vertical="center" wrapText="1"/>
    </xf>
    <xf numFmtId="0" fontId="68" fillId="3" borderId="0" xfId="1" applyFont="1" applyFill="1" applyBorder="1" applyAlignment="1">
      <alignment horizontal="center" vertical="center"/>
    </xf>
    <xf numFmtId="0" fontId="11" fillId="0" borderId="30" xfId="1" applyFont="1" applyBorder="1" applyAlignment="1">
      <alignment vertical="center"/>
    </xf>
    <xf numFmtId="0" fontId="11" fillId="0" borderId="25" xfId="1" applyFont="1" applyBorder="1"/>
    <xf numFmtId="0" fontId="11" fillId="0" borderId="0" xfId="1" applyFont="1" applyBorder="1" applyAlignment="1"/>
    <xf numFmtId="0" fontId="11" fillId="0" borderId="0" xfId="1" applyFont="1" applyBorder="1" applyAlignment="1">
      <alignment horizontal="center"/>
    </xf>
    <xf numFmtId="0" fontId="68" fillId="0" borderId="0" xfId="1" applyFont="1" applyBorder="1" applyAlignment="1">
      <alignment horizontal="center"/>
    </xf>
    <xf numFmtId="0" fontId="11" fillId="3" borderId="0" xfId="1" applyFont="1" applyFill="1" applyBorder="1" applyAlignment="1">
      <alignment horizontal="center"/>
    </xf>
    <xf numFmtId="0" fontId="68" fillId="3" borderId="0" xfId="1" applyFont="1" applyFill="1" applyBorder="1" applyAlignment="1">
      <alignment horizontal="center"/>
    </xf>
    <xf numFmtId="0" fontId="11" fillId="0" borderId="29" xfId="1" applyFont="1" applyBorder="1"/>
    <xf numFmtId="0" fontId="4" fillId="0" borderId="0" xfId="1" applyFont="1" applyBorder="1" applyAlignment="1">
      <alignment horizontal="center"/>
    </xf>
    <xf numFmtId="0" fontId="4" fillId="3" borderId="0" xfId="1" applyFont="1" applyFill="1" applyBorder="1" applyAlignment="1">
      <alignment horizontal="center"/>
    </xf>
    <xf numFmtId="0" fontId="45" fillId="3" borderId="25" xfId="1" applyFont="1" applyFill="1" applyBorder="1"/>
    <xf numFmtId="0" fontId="11" fillId="3" borderId="0" xfId="1" applyFont="1" applyFill="1" applyBorder="1"/>
    <xf numFmtId="0" fontId="11" fillId="3" borderId="0" xfId="1" applyFont="1" applyFill="1" applyBorder="1" applyAlignment="1"/>
    <xf numFmtId="166" fontId="71" fillId="0" borderId="0" xfId="1" applyNumberFormat="1" applyFont="1" applyBorder="1" applyAlignment="1"/>
    <xf numFmtId="166" fontId="71" fillId="0" borderId="26" xfId="1" applyNumberFormat="1" applyFont="1" applyBorder="1" applyAlignment="1"/>
    <xf numFmtId="166" fontId="71" fillId="3" borderId="0" xfId="1" applyNumberFormat="1" applyFont="1" applyFill="1" applyBorder="1" applyAlignment="1"/>
    <xf numFmtId="166" fontId="11" fillId="0" borderId="0" xfId="1" applyNumberFormat="1" applyFont="1" applyBorder="1" applyAlignment="1"/>
    <xf numFmtId="0" fontId="11" fillId="0" borderId="29" xfId="1" applyFont="1" applyFill="1" applyBorder="1" applyAlignment="1">
      <alignment wrapText="1"/>
    </xf>
    <xf numFmtId="0" fontId="11" fillId="0" borderId="29" xfId="1" applyFont="1" applyFill="1" applyBorder="1"/>
    <xf numFmtId="0" fontId="11" fillId="3" borderId="0" xfId="1" quotePrefix="1" applyFont="1" applyFill="1" applyBorder="1" applyAlignment="1">
      <alignment horizontal="center"/>
    </xf>
    <xf numFmtId="0" fontId="45" fillId="3" borderId="0" xfId="1" quotePrefix="1" applyFont="1" applyFill="1" applyBorder="1" applyAlignment="1">
      <alignment horizontal="center"/>
    </xf>
    <xf numFmtId="0" fontId="11" fillId="0" borderId="0" xfId="1" quotePrefix="1" applyFont="1" applyBorder="1" applyAlignment="1">
      <alignment horizontal="center"/>
    </xf>
    <xf numFmtId="165" fontId="71" fillId="0" borderId="0" xfId="1" applyNumberFormat="1" applyFont="1" applyBorder="1" applyAlignment="1"/>
    <xf numFmtId="165" fontId="72" fillId="0" borderId="0" xfId="1" applyNumberFormat="1" applyFont="1" applyBorder="1" applyAlignment="1"/>
    <xf numFmtId="165" fontId="72" fillId="0" borderId="26" xfId="1" applyNumberFormat="1" applyFont="1" applyBorder="1" applyAlignment="1"/>
    <xf numFmtId="165" fontId="72" fillId="3" borderId="0" xfId="1" applyNumberFormat="1" applyFont="1" applyFill="1" applyBorder="1" applyAlignment="1"/>
    <xf numFmtId="165" fontId="71" fillId="0" borderId="26" xfId="1" applyNumberFormat="1" applyFont="1" applyBorder="1" applyAlignment="1"/>
    <xf numFmtId="165" fontId="71" fillId="3" borderId="0" xfId="1" applyNumberFormat="1" applyFont="1" applyFill="1" applyBorder="1" applyAlignment="1"/>
    <xf numFmtId="0" fontId="45" fillId="0" borderId="25" xfId="1" applyFont="1" applyBorder="1"/>
    <xf numFmtId="0" fontId="45" fillId="0" borderId="0" xfId="1" applyFont="1" applyBorder="1" applyAlignment="1"/>
    <xf numFmtId="165" fontId="45" fillId="0" borderId="3" xfId="1" applyNumberFormat="1" applyFont="1" applyFill="1" applyBorder="1" applyAlignment="1"/>
    <xf numFmtId="165" fontId="45" fillId="0" borderId="4" xfId="1" applyNumberFormat="1" applyFont="1" applyFill="1" applyBorder="1" applyAlignment="1"/>
    <xf numFmtId="165" fontId="45" fillId="3" borderId="0" xfId="1" applyNumberFormat="1" applyFont="1" applyFill="1" applyBorder="1" applyAlignment="1"/>
    <xf numFmtId="166" fontId="45" fillId="0" borderId="3" xfId="1" applyNumberFormat="1" applyFont="1" applyFill="1" applyBorder="1" applyAlignment="1"/>
    <xf numFmtId="0" fontId="45" fillId="0" borderId="29" xfId="1" applyFont="1" applyFill="1" applyBorder="1"/>
    <xf numFmtId="165" fontId="11" fillId="0" borderId="0" xfId="1" applyNumberFormat="1" applyFont="1" applyBorder="1" applyAlignment="1"/>
    <xf numFmtId="165" fontId="11" fillId="3" borderId="0" xfId="1" applyNumberFormat="1" applyFont="1" applyFill="1" applyBorder="1" applyAlignment="1"/>
    <xf numFmtId="165" fontId="11" fillId="3" borderId="26" xfId="1" applyNumberFormat="1" applyFont="1" applyFill="1" applyBorder="1" applyAlignment="1"/>
    <xf numFmtId="165" fontId="45" fillId="0" borderId="3" xfId="1" applyNumberFormat="1" applyFont="1" applyBorder="1" applyAlignment="1"/>
    <xf numFmtId="165" fontId="45" fillId="0" borderId="4" xfId="1" applyNumberFormat="1" applyFont="1" applyBorder="1" applyAlignment="1"/>
    <xf numFmtId="166" fontId="45" fillId="0" borderId="3" xfId="1" applyNumberFormat="1" applyFont="1" applyBorder="1" applyAlignment="1"/>
    <xf numFmtId="165" fontId="71" fillId="82" borderId="0" xfId="1" applyNumberFormat="1" applyFont="1" applyFill="1" applyBorder="1" applyAlignment="1"/>
    <xf numFmtId="165" fontId="71" fillId="82" borderId="26" xfId="1" applyNumberFormat="1" applyFont="1" applyFill="1" applyBorder="1" applyAlignment="1"/>
    <xf numFmtId="0" fontId="45" fillId="0" borderId="0" xfId="1" applyFont="1" applyBorder="1" applyAlignment="1">
      <alignment horizontal="center"/>
    </xf>
    <xf numFmtId="0" fontId="45" fillId="3" borderId="0" xfId="1" applyFont="1" applyFill="1" applyBorder="1" applyAlignment="1">
      <alignment horizontal="center"/>
    </xf>
    <xf numFmtId="165" fontId="11" fillId="0" borderId="0" xfId="1" applyNumberFormat="1" applyFont="1" applyFill="1" applyBorder="1" applyAlignment="1"/>
    <xf numFmtId="165" fontId="11" fillId="0" borderId="26" xfId="1" applyNumberFormat="1" applyFont="1" applyFill="1" applyBorder="1" applyAlignment="1"/>
    <xf numFmtId="0" fontId="45" fillId="3" borderId="0" xfId="1" applyFont="1" applyFill="1" applyBorder="1"/>
    <xf numFmtId="0" fontId="45" fillId="3" borderId="0" xfId="1" applyFont="1" applyFill="1" applyBorder="1" applyAlignment="1"/>
    <xf numFmtId="0" fontId="11" fillId="0" borderId="0" xfId="1" quotePrefix="1" applyFont="1" applyBorder="1"/>
    <xf numFmtId="0" fontId="11" fillId="0" borderId="25" xfId="1" quotePrefix="1" applyFont="1" applyFill="1" applyBorder="1" applyAlignment="1">
      <alignment horizontal="left" wrapText="1"/>
    </xf>
    <xf numFmtId="0" fontId="45" fillId="0" borderId="25" xfId="1" quotePrefix="1" applyFont="1" applyBorder="1" applyAlignment="1">
      <alignment horizontal="left" wrapText="1"/>
    </xf>
    <xf numFmtId="0" fontId="66" fillId="2" borderId="25" xfId="1" applyFont="1" applyFill="1" applyBorder="1"/>
    <xf numFmtId="0" fontId="66" fillId="2" borderId="0" xfId="1" applyFont="1" applyFill="1" applyBorder="1" applyAlignment="1"/>
    <xf numFmtId="0" fontId="66" fillId="2" borderId="0" xfId="1" applyFont="1" applyFill="1" applyBorder="1" applyAlignment="1">
      <alignment horizontal="center"/>
    </xf>
    <xf numFmtId="165" fontId="66" fillId="2" borderId="0" xfId="1" applyNumberFormat="1" applyFont="1" applyFill="1" applyBorder="1" applyAlignment="1">
      <alignment horizontal="right"/>
    </xf>
    <xf numFmtId="165" fontId="66" fillId="2" borderId="26" xfId="1" applyNumberFormat="1" applyFont="1" applyFill="1" applyBorder="1" applyAlignment="1">
      <alignment horizontal="right"/>
    </xf>
    <xf numFmtId="165" fontId="66" fillId="3" borderId="0" xfId="1" applyNumberFormat="1" applyFont="1" applyFill="1" applyBorder="1" applyAlignment="1">
      <alignment horizontal="right"/>
    </xf>
    <xf numFmtId="165" fontId="45" fillId="0" borderId="3" xfId="1" applyNumberFormat="1" applyFont="1" applyFill="1" applyBorder="1" applyAlignment="1">
      <alignment horizontal="right"/>
    </xf>
    <xf numFmtId="0" fontId="45" fillId="0" borderId="29" xfId="1" applyFont="1" applyBorder="1"/>
    <xf numFmtId="0" fontId="45" fillId="0" borderId="25" xfId="1" applyFont="1" applyFill="1" applyBorder="1"/>
    <xf numFmtId="165" fontId="66" fillId="0" borderId="0" xfId="1" applyNumberFormat="1" applyFont="1" applyFill="1" applyBorder="1" applyAlignment="1">
      <alignment horizontal="right"/>
    </xf>
    <xf numFmtId="165" fontId="66" fillId="0" borderId="26" xfId="1" applyNumberFormat="1" applyFont="1" applyFill="1" applyBorder="1" applyAlignment="1">
      <alignment horizontal="right"/>
    </xf>
    <xf numFmtId="0" fontId="45" fillId="0" borderId="0" xfId="1" applyFont="1" applyFill="1"/>
    <xf numFmtId="0" fontId="11" fillId="0" borderId="0" xfId="1" applyFont="1" applyFill="1" applyBorder="1"/>
    <xf numFmtId="0" fontId="11" fillId="0" borderId="0" xfId="1" applyFont="1" applyFill="1" applyBorder="1" applyAlignment="1"/>
    <xf numFmtId="0" fontId="11" fillId="0" borderId="0" xfId="1" applyFont="1" applyFill="1" applyBorder="1" applyAlignment="1">
      <alignment horizontal="center"/>
    </xf>
    <xf numFmtId="165" fontId="66" fillId="2" borderId="3" xfId="1" applyNumberFormat="1" applyFont="1" applyFill="1" applyBorder="1" applyAlignment="1">
      <alignment horizontal="right"/>
    </xf>
    <xf numFmtId="165" fontId="66" fillId="2" borderId="4" xfId="1" applyNumberFormat="1" applyFont="1" applyFill="1" applyBorder="1" applyAlignment="1">
      <alignment horizontal="right"/>
    </xf>
    <xf numFmtId="0" fontId="4" fillId="0" borderId="25" xfId="0" applyFont="1" applyBorder="1"/>
    <xf numFmtId="165" fontId="71" fillId="0" borderId="0" xfId="1" applyNumberFormat="1" applyFont="1" applyFill="1" applyBorder="1" applyAlignment="1"/>
    <xf numFmtId="165" fontId="11" fillId="80" borderId="0" xfId="1" applyNumberFormat="1" applyFont="1" applyFill="1" applyBorder="1" applyAlignment="1"/>
    <xf numFmtId="165" fontId="11" fillId="0" borderId="3" xfId="1" applyNumberFormat="1" applyFont="1" applyFill="1" applyBorder="1" applyAlignment="1"/>
    <xf numFmtId="0" fontId="11" fillId="0" borderId="25" xfId="1" applyFont="1" applyFill="1" applyBorder="1"/>
    <xf numFmtId="0" fontId="45" fillId="0" borderId="0" xfId="1" quotePrefix="1" applyFont="1" applyBorder="1"/>
    <xf numFmtId="0" fontId="45" fillId="81" borderId="0" xfId="1" applyFont="1" applyFill="1"/>
    <xf numFmtId="165" fontId="11" fillId="3" borderId="0" xfId="823" applyNumberFormat="1" applyFont="1" applyFill="1" applyBorder="1" applyAlignment="1"/>
    <xf numFmtId="167" fontId="11" fillId="0" borderId="0" xfId="1" applyNumberFormat="1" applyFont="1" applyFill="1" applyBorder="1" applyAlignment="1">
      <alignment horizontal="center"/>
    </xf>
    <xf numFmtId="165" fontId="11" fillId="0" borderId="0" xfId="823" applyNumberFormat="1" applyFont="1" applyFill="1" applyBorder="1" applyAlignment="1"/>
    <xf numFmtId="0" fontId="45" fillId="0" borderId="0" xfId="1" applyFont="1" applyFill="1" applyBorder="1"/>
    <xf numFmtId="0" fontId="11" fillId="0" borderId="29" xfId="1" applyFont="1" applyFill="1" applyBorder="1" applyAlignment="1">
      <alignment horizontal="left" wrapText="1"/>
    </xf>
    <xf numFmtId="0" fontId="66" fillId="2" borderId="27" xfId="1" applyFont="1" applyFill="1" applyBorder="1"/>
    <xf numFmtId="0" fontId="66" fillId="2" borderId="1" xfId="1" applyFont="1" applyFill="1" applyBorder="1"/>
    <xf numFmtId="0" fontId="66" fillId="2" borderId="1" xfId="1" applyFont="1" applyFill="1" applyBorder="1" applyAlignment="1"/>
    <xf numFmtId="0" fontId="66" fillId="2" borderId="1" xfId="1" applyFont="1" applyFill="1" applyBorder="1" applyAlignment="1">
      <alignment horizontal="center"/>
    </xf>
    <xf numFmtId="165" fontId="66" fillId="2" borderId="1" xfId="1" applyNumberFormat="1" applyFont="1" applyFill="1" applyBorder="1" applyAlignment="1">
      <alignment horizontal="right"/>
    </xf>
    <xf numFmtId="165" fontId="66" fillId="2" borderId="28" xfId="1" applyNumberFormat="1" applyFont="1" applyFill="1" applyBorder="1" applyAlignment="1">
      <alignment horizontal="right"/>
    </xf>
    <xf numFmtId="0" fontId="45" fillId="0" borderId="31" xfId="1" applyFont="1" applyFill="1" applyBorder="1"/>
    <xf numFmtId="167" fontId="74" fillId="0" borderId="0" xfId="1" applyNumberFormat="1" applyFont="1" applyFill="1" applyBorder="1" applyAlignment="1"/>
    <xf numFmtId="167" fontId="71" fillId="0" borderId="0" xfId="1" applyNumberFormat="1" applyFont="1" applyFill="1" applyBorder="1" applyAlignment="1"/>
    <xf numFmtId="165" fontId="11" fillId="0" borderId="0" xfId="1" applyNumberFormat="1" applyFont="1"/>
    <xf numFmtId="175" fontId="66" fillId="2" borderId="3" xfId="1" applyNumberFormat="1" applyFont="1" applyFill="1" applyBorder="1"/>
    <xf numFmtId="175" fontId="66" fillId="0" borderId="0" xfId="1" applyNumberFormat="1" applyFont="1" applyFill="1" applyBorder="1" applyAlignment="1">
      <alignment horizontal="right"/>
    </xf>
    <xf numFmtId="175" fontId="71" fillId="0" borderId="0" xfId="1" applyNumberFormat="1" applyFont="1" applyFill="1" applyBorder="1" applyAlignment="1">
      <alignment horizontal="right"/>
    </xf>
    <xf numFmtId="0" fontId="45" fillId="0" borderId="27" xfId="1" applyFont="1" applyFill="1" applyBorder="1"/>
    <xf numFmtId="0" fontId="45" fillId="0" borderId="1" xfId="1" applyFont="1" applyFill="1" applyBorder="1"/>
    <xf numFmtId="0" fontId="66" fillId="0" borderId="1" xfId="1" applyFont="1" applyFill="1" applyBorder="1" applyAlignment="1"/>
    <xf numFmtId="0" fontId="66" fillId="0" borderId="1" xfId="1" applyFont="1" applyFill="1" applyBorder="1" applyAlignment="1">
      <alignment horizontal="center"/>
    </xf>
    <xf numFmtId="175" fontId="71" fillId="0" borderId="1" xfId="1" applyNumberFormat="1" applyFont="1" applyFill="1" applyBorder="1" applyAlignment="1">
      <alignment horizontal="right"/>
    </xf>
    <xf numFmtId="175" fontId="66" fillId="0" borderId="1" xfId="1" applyNumberFormat="1" applyFont="1" applyFill="1" applyBorder="1" applyAlignment="1">
      <alignment horizontal="right"/>
    </xf>
    <xf numFmtId="0" fontId="70" fillId="0" borderId="32" xfId="1" applyFont="1" applyBorder="1" applyAlignment="1">
      <alignment vertical="center" wrapText="1"/>
    </xf>
    <xf numFmtId="0" fontId="11" fillId="0" borderId="33" xfId="1" applyFont="1" applyBorder="1" applyAlignment="1">
      <alignment vertical="center"/>
    </xf>
    <xf numFmtId="0" fontId="45" fillId="0" borderId="33" xfId="1" applyFont="1" applyBorder="1" applyAlignment="1">
      <alignment horizontal="center" vertical="center" wrapText="1"/>
    </xf>
    <xf numFmtId="0" fontId="68" fillId="0" borderId="33" xfId="1" applyFont="1" applyBorder="1" applyAlignment="1">
      <alignment horizontal="center" vertical="center" wrapText="1"/>
    </xf>
    <xf numFmtId="0" fontId="68" fillId="0" borderId="34" xfId="1" applyFont="1" applyBorder="1" applyAlignment="1">
      <alignment horizontal="center" vertical="center"/>
    </xf>
    <xf numFmtId="0" fontId="68" fillId="0" borderId="26" xfId="1" applyFont="1" applyBorder="1" applyAlignment="1">
      <alignment horizontal="center"/>
    </xf>
    <xf numFmtId="0" fontId="4" fillId="0" borderId="26" xfId="1" applyFont="1" applyBorder="1" applyAlignment="1">
      <alignment horizontal="center"/>
    </xf>
    <xf numFmtId="0" fontId="11" fillId="3" borderId="26" xfId="1" applyFont="1" applyFill="1" applyBorder="1"/>
    <xf numFmtId="0" fontId="45" fillId="3" borderId="26" xfId="1" quotePrefix="1" applyFont="1" applyFill="1" applyBorder="1" applyAlignment="1">
      <alignment horizontal="center"/>
    </xf>
    <xf numFmtId="0" fontId="66" fillId="3" borderId="29" xfId="1" applyFont="1" applyFill="1" applyBorder="1" applyAlignment="1">
      <alignment horizontal="center"/>
    </xf>
    <xf numFmtId="176" fontId="66" fillId="2" borderId="2" xfId="1" applyNumberFormat="1" applyFont="1" applyFill="1" applyBorder="1" applyAlignment="1">
      <alignment horizontal="centerContinuous"/>
    </xf>
    <xf numFmtId="176" fontId="66" fillId="2" borderId="4" xfId="1" applyNumberFormat="1" applyFont="1" applyFill="1" applyBorder="1" applyAlignment="1">
      <alignment horizontal="centerContinuous"/>
    </xf>
    <xf numFmtId="0" fontId="68" fillId="0" borderId="25" xfId="1" applyFont="1" applyBorder="1" applyAlignment="1">
      <alignment horizontal="center" vertical="center" wrapText="1"/>
    </xf>
    <xf numFmtId="0" fontId="68" fillId="0" borderId="25" xfId="1" applyFont="1" applyBorder="1" applyAlignment="1">
      <alignment horizontal="center"/>
    </xf>
    <xf numFmtId="0" fontId="4" fillId="0" borderId="25" xfId="1" applyFont="1" applyBorder="1" applyAlignment="1">
      <alignment horizontal="center"/>
    </xf>
    <xf numFmtId="0" fontId="11" fillId="3" borderId="25" xfId="1" applyFont="1" applyFill="1" applyBorder="1"/>
    <xf numFmtId="166" fontId="71" fillId="0" borderId="25" xfId="1" applyNumberFormat="1" applyFont="1" applyBorder="1" applyAlignment="1"/>
    <xf numFmtId="0" fontId="45" fillId="3" borderId="25" xfId="1" quotePrefix="1" applyFont="1" applyFill="1" applyBorder="1" applyAlignment="1">
      <alignment horizontal="center"/>
    </xf>
    <xf numFmtId="165" fontId="72" fillId="0" borderId="25" xfId="1" applyNumberFormat="1" applyFont="1" applyBorder="1" applyAlignment="1"/>
    <xf numFmtId="165" fontId="71" fillId="0" borderId="25" xfId="1" applyNumberFormat="1" applyFont="1" applyBorder="1" applyAlignment="1"/>
    <xf numFmtId="165" fontId="45" fillId="0" borderId="2" xfId="1" applyNumberFormat="1" applyFont="1" applyFill="1" applyBorder="1" applyAlignment="1"/>
    <xf numFmtId="165" fontId="11" fillId="3" borderId="25" xfId="1" applyNumberFormat="1" applyFont="1" applyFill="1" applyBorder="1" applyAlignment="1"/>
    <xf numFmtId="165" fontId="45" fillId="0" borderId="2" xfId="1" applyNumberFormat="1" applyFont="1" applyBorder="1" applyAlignment="1"/>
    <xf numFmtId="165" fontId="66" fillId="2" borderId="25" xfId="1" applyNumberFormat="1" applyFont="1" applyFill="1" applyBorder="1" applyAlignment="1">
      <alignment horizontal="right"/>
    </xf>
    <xf numFmtId="165" fontId="66" fillId="0" borderId="25" xfId="1" applyNumberFormat="1" applyFont="1" applyFill="1" applyBorder="1" applyAlignment="1">
      <alignment horizontal="right"/>
    </xf>
    <xf numFmtId="165" fontId="11" fillId="0" borderId="25" xfId="1" applyNumberFormat="1" applyFont="1" applyFill="1" applyBorder="1" applyAlignment="1"/>
    <xf numFmtId="165" fontId="11" fillId="3" borderId="25" xfId="823" applyNumberFormat="1" applyFont="1" applyFill="1" applyBorder="1" applyAlignment="1"/>
    <xf numFmtId="0" fontId="11" fillId="3" borderId="29" xfId="1" applyFont="1" applyFill="1" applyBorder="1" applyAlignment="1">
      <alignment horizontal="center"/>
    </xf>
    <xf numFmtId="165" fontId="66" fillId="3" borderId="25" xfId="1" applyNumberFormat="1" applyFont="1" applyFill="1" applyBorder="1" applyAlignment="1">
      <alignment horizontal="right"/>
    </xf>
    <xf numFmtId="0" fontId="66" fillId="3" borderId="29" xfId="1" applyFont="1" applyFill="1" applyBorder="1"/>
    <xf numFmtId="0" fontId="45" fillId="0" borderId="0" xfId="1" applyFont="1" applyFill="1" applyAlignment="1">
      <alignment horizontal="center"/>
    </xf>
    <xf numFmtId="0" fontId="11" fillId="0" borderId="0" xfId="1" applyFont="1" applyFill="1" applyAlignment="1">
      <alignment horizontal="center"/>
    </xf>
    <xf numFmtId="0" fontId="66" fillId="3" borderId="4" xfId="1" applyFont="1" applyFill="1" applyBorder="1" applyAlignment="1">
      <alignment horizontal="center"/>
    </xf>
    <xf numFmtId="9" fontId="11" fillId="0" borderId="0" xfId="825" applyFont="1" applyFill="1" applyBorder="1"/>
    <xf numFmtId="176" fontId="66" fillId="0" borderId="0" xfId="1" applyNumberFormat="1" applyFont="1" applyFill="1" applyBorder="1" applyAlignment="1">
      <alignment horizontal="centerContinuous"/>
    </xf>
    <xf numFmtId="166" fontId="11" fillId="0" borderId="25" xfId="1" applyNumberFormat="1" applyFont="1" applyBorder="1" applyAlignment="1"/>
    <xf numFmtId="166" fontId="11" fillId="0" borderId="26" xfId="1" applyNumberFormat="1" applyFont="1" applyBorder="1" applyAlignment="1"/>
    <xf numFmtId="166" fontId="45" fillId="0" borderId="2" xfId="1" applyNumberFormat="1" applyFont="1" applyFill="1" applyBorder="1" applyAlignment="1"/>
    <xf numFmtId="166" fontId="45" fillId="0" borderId="4" xfId="1" applyNumberFormat="1" applyFont="1" applyFill="1" applyBorder="1" applyAlignment="1"/>
    <xf numFmtId="166" fontId="45" fillId="0" borderId="2" xfId="1" applyNumberFormat="1" applyFont="1" applyBorder="1" applyAlignment="1"/>
    <xf numFmtId="166" fontId="45" fillId="0" borderId="4" xfId="1" applyNumberFormat="1" applyFont="1" applyBorder="1" applyAlignment="1"/>
    <xf numFmtId="165" fontId="45" fillId="0" borderId="2" xfId="1" applyNumberFormat="1" applyFont="1" applyFill="1" applyBorder="1" applyAlignment="1">
      <alignment horizontal="right"/>
    </xf>
    <xf numFmtId="165" fontId="45" fillId="0" borderId="4" xfId="1" applyNumberFormat="1" applyFont="1" applyFill="1" applyBorder="1" applyAlignment="1">
      <alignment horizontal="right"/>
    </xf>
    <xf numFmtId="165" fontId="66" fillId="3" borderId="27" xfId="1" applyNumberFormat="1" applyFont="1" applyFill="1" applyBorder="1" applyAlignment="1">
      <alignment horizontal="right"/>
    </xf>
    <xf numFmtId="165" fontId="66" fillId="3" borderId="1" xfId="1" applyNumberFormat="1" applyFont="1" applyFill="1" applyBorder="1" applyAlignment="1">
      <alignment horizontal="right"/>
    </xf>
    <xf numFmtId="165" fontId="71" fillId="0" borderId="3" xfId="1" applyNumberFormat="1" applyFont="1" applyBorder="1" applyAlignment="1"/>
    <xf numFmtId="165" fontId="71" fillId="0" borderId="4" xfId="1" applyNumberFormat="1" applyFont="1" applyBorder="1" applyAlignment="1"/>
    <xf numFmtId="165" fontId="11" fillId="0" borderId="0" xfId="1" applyNumberFormat="1" applyFont="1" applyFill="1"/>
    <xf numFmtId="175" fontId="66" fillId="0" borderId="0" xfId="1" applyNumberFormat="1" applyFont="1" applyFill="1" applyBorder="1"/>
    <xf numFmtId="167" fontId="74" fillId="0" borderId="25" xfId="1" applyNumberFormat="1" applyFont="1" applyFill="1" applyBorder="1" applyAlignment="1"/>
    <xf numFmtId="165" fontId="11" fillId="0" borderId="25" xfId="1" applyNumberFormat="1" applyFont="1" applyFill="1" applyBorder="1"/>
    <xf numFmtId="175" fontId="66" fillId="0" borderId="25" xfId="1" applyNumberFormat="1" applyFont="1" applyFill="1" applyBorder="1"/>
    <xf numFmtId="175" fontId="66" fillId="0" borderId="25" xfId="1" applyNumberFormat="1" applyFont="1" applyFill="1" applyBorder="1" applyAlignment="1">
      <alignment horizontal="right"/>
    </xf>
    <xf numFmtId="167" fontId="66" fillId="2" borderId="1" xfId="1" applyNumberFormat="1" applyFont="1" applyFill="1" applyBorder="1" applyAlignment="1">
      <alignment horizontal="right"/>
    </xf>
    <xf numFmtId="167" fontId="11" fillId="0" borderId="0" xfId="1" applyNumberFormat="1" applyFont="1" applyBorder="1" applyAlignment="1"/>
    <xf numFmtId="167" fontId="11" fillId="0" borderId="0" xfId="1" applyNumberFormat="1" applyFont="1" applyFill="1" applyBorder="1" applyAlignment="1"/>
    <xf numFmtId="0" fontId="11" fillId="3" borderId="26" xfId="1" applyFont="1" applyFill="1" applyBorder="1" applyAlignment="1">
      <alignment horizontal="center"/>
    </xf>
    <xf numFmtId="0" fontId="66" fillId="3" borderId="26" xfId="1" applyFont="1" applyFill="1" applyBorder="1" applyAlignment="1">
      <alignment horizontal="center"/>
    </xf>
    <xf numFmtId="167" fontId="11" fillId="3" borderId="26" xfId="1" applyNumberFormat="1" applyFont="1" applyFill="1" applyBorder="1" applyAlignment="1">
      <alignment horizontal="center"/>
    </xf>
    <xf numFmtId="0" fontId="68" fillId="0" borderId="32" xfId="1" applyFont="1" applyBorder="1" applyAlignment="1">
      <alignment horizontal="center" vertical="center" wrapText="1"/>
    </xf>
    <xf numFmtId="165" fontId="71" fillId="0" borderId="2" xfId="1" applyNumberFormat="1" applyFont="1" applyBorder="1" applyAlignment="1"/>
    <xf numFmtId="165" fontId="66" fillId="2" borderId="2" xfId="1" applyNumberFormat="1" applyFont="1" applyFill="1" applyBorder="1" applyAlignment="1">
      <alignment horizontal="right"/>
    </xf>
    <xf numFmtId="165" fontId="71" fillId="0" borderId="25" xfId="1" applyNumberFormat="1" applyFont="1" applyFill="1" applyBorder="1" applyAlignment="1"/>
    <xf numFmtId="165" fontId="11" fillId="80" borderId="26" xfId="1" applyNumberFormat="1" applyFont="1" applyFill="1" applyBorder="1" applyAlignment="1"/>
    <xf numFmtId="167" fontId="11" fillId="0" borderId="26" xfId="1" applyNumberFormat="1" applyFont="1" applyFill="1" applyBorder="1" applyAlignment="1"/>
    <xf numFmtId="165" fontId="11" fillId="0" borderId="2" xfId="1" applyNumberFormat="1" applyFont="1" applyFill="1" applyBorder="1" applyAlignment="1"/>
    <xf numFmtId="165" fontId="11" fillId="0" borderId="4" xfId="1" applyNumberFormat="1" applyFont="1" applyFill="1" applyBorder="1" applyAlignment="1"/>
    <xf numFmtId="165" fontId="11" fillId="3" borderId="26" xfId="823" applyNumberFormat="1" applyFont="1" applyFill="1" applyBorder="1" applyAlignment="1"/>
    <xf numFmtId="165" fontId="11" fillId="0" borderId="25" xfId="823" applyNumberFormat="1" applyFont="1" applyFill="1" applyBorder="1" applyAlignment="1"/>
    <xf numFmtId="165" fontId="11" fillId="0" borderId="26" xfId="823" applyNumberFormat="1" applyFont="1" applyFill="1" applyBorder="1" applyAlignment="1"/>
    <xf numFmtId="165" fontId="11" fillId="0" borderId="25" xfId="1" applyNumberFormat="1" applyFont="1" applyBorder="1" applyAlignment="1"/>
    <xf numFmtId="165" fontId="11" fillId="0" borderId="26" xfId="1" applyNumberFormat="1" applyFont="1" applyBorder="1" applyAlignment="1"/>
    <xf numFmtId="165" fontId="66" fillId="2" borderId="27" xfId="1" applyNumberFormat="1" applyFont="1" applyFill="1" applyBorder="1" applyAlignment="1">
      <alignment horizontal="right"/>
    </xf>
    <xf numFmtId="165" fontId="66" fillId="0" borderId="32" xfId="1" applyNumberFormat="1" applyFont="1" applyFill="1" applyBorder="1" applyAlignment="1">
      <alignment horizontal="right"/>
    </xf>
    <xf numFmtId="0" fontId="69" fillId="0" borderId="0" xfId="1" applyFont="1" applyFill="1" applyBorder="1"/>
    <xf numFmtId="0" fontId="66" fillId="3" borderId="4" xfId="1" applyFont="1" applyFill="1" applyBorder="1" applyAlignment="1"/>
    <xf numFmtId="0" fontId="45" fillId="0" borderId="7" xfId="1" applyFont="1" applyBorder="1"/>
    <xf numFmtId="15" fontId="11" fillId="0" borderId="0" xfId="1" applyNumberFormat="1" applyFont="1" applyFill="1" applyBorder="1" applyAlignment="1">
      <alignment horizontal="center"/>
    </xf>
    <xf numFmtId="10" fontId="11" fillId="0" borderId="0" xfId="825" applyNumberFormat="1" applyFont="1" applyFill="1" applyBorder="1" applyAlignment="1">
      <alignment horizontal="center"/>
    </xf>
    <xf numFmtId="175" fontId="76" fillId="0" borderId="0" xfId="1" applyNumberFormat="1" applyFont="1" applyBorder="1" applyAlignment="1"/>
    <xf numFmtId="0" fontId="66" fillId="2" borderId="33" xfId="1" applyFont="1" applyFill="1" applyBorder="1" applyAlignment="1">
      <alignment horizontal="center"/>
    </xf>
    <xf numFmtId="0" fontId="66" fillId="2" borderId="32" xfId="1" applyFont="1" applyFill="1" applyBorder="1" applyAlignment="1">
      <alignment horizontal="center"/>
    </xf>
    <xf numFmtId="0" fontId="66" fillId="2" borderId="34" xfId="1" applyFont="1" applyFill="1" applyBorder="1" applyAlignment="1">
      <alignment horizontal="center"/>
    </xf>
    <xf numFmtId="0" fontId="66" fillId="2" borderId="6" xfId="1" applyFont="1" applyFill="1" applyBorder="1"/>
    <xf numFmtId="0" fontId="11" fillId="0" borderId="0" xfId="1" applyFont="1" applyFill="1" applyBorder="1" applyAlignment="1">
      <alignment vertical="center"/>
    </xf>
    <xf numFmtId="0" fontId="70" fillId="0" borderId="25" xfId="1" applyFont="1" applyBorder="1" applyAlignment="1">
      <alignment vertical="center"/>
    </xf>
    <xf numFmtId="0" fontId="11" fillId="0" borderId="0" xfId="1" applyFont="1" applyBorder="1" applyAlignment="1">
      <alignment vertical="center"/>
    </xf>
    <xf numFmtId="0" fontId="45" fillId="0" borderId="0" xfId="1" applyFont="1" applyBorder="1" applyAlignment="1">
      <alignment horizontal="center" vertical="center" wrapText="1"/>
    </xf>
    <xf numFmtId="0" fontId="68" fillId="0" borderId="0" xfId="1" applyFont="1" applyBorder="1" applyAlignment="1">
      <alignment horizontal="center" vertical="center"/>
    </xf>
    <xf numFmtId="0" fontId="45" fillId="3" borderId="29" xfId="1" applyFont="1" applyFill="1" applyBorder="1" applyAlignment="1">
      <alignment horizontal="center" vertical="center" wrapText="1"/>
    </xf>
    <xf numFmtId="0" fontId="68" fillId="3" borderId="29" xfId="1" applyFont="1" applyFill="1" applyBorder="1" applyAlignment="1">
      <alignment horizontal="center" vertical="center"/>
    </xf>
    <xf numFmtId="0" fontId="68" fillId="3" borderId="29" xfId="1" applyFont="1" applyFill="1" applyBorder="1" applyAlignment="1">
      <alignment horizontal="center"/>
    </xf>
    <xf numFmtId="0" fontId="3" fillId="0" borderId="0" xfId="1" applyFont="1" applyBorder="1" applyAlignment="1">
      <alignment horizontal="center"/>
    </xf>
    <xf numFmtId="0" fontId="3" fillId="3" borderId="29" xfId="1" applyFont="1" applyFill="1" applyBorder="1" applyAlignment="1">
      <alignment horizontal="center"/>
    </xf>
    <xf numFmtId="0" fontId="3" fillId="0" borderId="25" xfId="1" applyFont="1" applyBorder="1" applyAlignment="1">
      <alignment horizontal="center"/>
    </xf>
    <xf numFmtId="0" fontId="3" fillId="0" borderId="26" xfId="1" applyFont="1" applyBorder="1" applyAlignment="1">
      <alignment horizontal="center"/>
    </xf>
    <xf numFmtId="0" fontId="11" fillId="3" borderId="29" xfId="1" applyFont="1" applyFill="1" applyBorder="1"/>
    <xf numFmtId="164" fontId="71" fillId="0" borderId="0" xfId="1" applyNumberFormat="1" applyFont="1" applyBorder="1" applyAlignment="1"/>
    <xf numFmtId="164" fontId="71" fillId="3" borderId="29" xfId="1" applyNumberFormat="1" applyFont="1" applyFill="1" applyBorder="1" applyAlignment="1"/>
    <xf numFmtId="0" fontId="11" fillId="3" borderId="29" xfId="1" quotePrefix="1" applyFont="1" applyFill="1" applyBorder="1" applyAlignment="1">
      <alignment horizontal="center"/>
    </xf>
    <xf numFmtId="0" fontId="45" fillId="3" borderId="29" xfId="1" quotePrefix="1" applyFont="1" applyFill="1" applyBorder="1" applyAlignment="1">
      <alignment horizontal="center"/>
    </xf>
    <xf numFmtId="175" fontId="72" fillId="0" borderId="0" xfId="1" applyNumberFormat="1" applyFont="1" applyBorder="1" applyAlignment="1"/>
    <xf numFmtId="175" fontId="72" fillId="3" borderId="29" xfId="1" applyNumberFormat="1" applyFont="1" applyFill="1" applyBorder="1" applyAlignment="1"/>
    <xf numFmtId="175" fontId="71" fillId="0" borderId="0" xfId="1" applyNumberFormat="1" applyFont="1" applyBorder="1" applyAlignment="1"/>
    <xf numFmtId="175" fontId="71" fillId="3" borderId="29" xfId="1" applyNumberFormat="1" applyFont="1" applyFill="1" applyBorder="1" applyAlignment="1"/>
    <xf numFmtId="175" fontId="45" fillId="0" borderId="3" xfId="1" applyNumberFormat="1" applyFont="1" applyBorder="1" applyAlignment="1"/>
    <xf numFmtId="175" fontId="45" fillId="3" borderId="29" xfId="1" applyNumberFormat="1" applyFont="1" applyFill="1" applyBorder="1" applyAlignment="1"/>
    <xf numFmtId="175" fontId="11" fillId="3" borderId="0" xfId="1" applyNumberFormat="1" applyFont="1" applyFill="1" applyBorder="1" applyAlignment="1"/>
    <xf numFmtId="175" fontId="11" fillId="3" borderId="29" xfId="1" applyNumberFormat="1" applyFont="1" applyFill="1" applyBorder="1" applyAlignment="1"/>
    <xf numFmtId="0" fontId="75" fillId="0" borderId="29" xfId="1" applyFont="1" applyFill="1" applyBorder="1" applyAlignment="1">
      <alignment wrapText="1"/>
    </xf>
    <xf numFmtId="0" fontId="75" fillId="0" borderId="29" xfId="1" applyFont="1" applyFill="1" applyBorder="1"/>
    <xf numFmtId="0" fontId="45" fillId="3" borderId="25" xfId="110" applyFont="1" applyFill="1" applyBorder="1"/>
    <xf numFmtId="0" fontId="45" fillId="3" borderId="0" xfId="110" applyFont="1" applyFill="1" applyBorder="1"/>
    <xf numFmtId="175" fontId="71" fillId="0" borderId="0" xfId="1" applyNumberFormat="1" applyFont="1" applyFill="1" applyBorder="1" applyAlignment="1"/>
    <xf numFmtId="175" fontId="45" fillId="0" borderId="3" xfId="1" applyNumberFormat="1" applyFont="1" applyFill="1" applyBorder="1" applyAlignment="1"/>
    <xf numFmtId="0" fontId="45" fillId="3" borderId="29" xfId="1" applyFont="1" applyFill="1" applyBorder="1" applyAlignment="1">
      <alignment horizontal="center"/>
    </xf>
    <xf numFmtId="164" fontId="11" fillId="0" borderId="0" xfId="1" applyNumberFormat="1" applyFont="1" applyBorder="1" applyAlignment="1">
      <alignment horizontal="center"/>
    </xf>
    <xf numFmtId="175" fontId="71" fillId="82" borderId="0" xfId="1" applyNumberFormat="1" applyFont="1" applyFill="1" applyBorder="1" applyAlignment="1"/>
    <xf numFmtId="164" fontId="11" fillId="3" borderId="29" xfId="1" applyNumberFormat="1" applyFont="1" applyFill="1" applyBorder="1" applyAlignment="1">
      <alignment horizontal="center"/>
    </xf>
    <xf numFmtId="175" fontId="45" fillId="82" borderId="3" xfId="1" applyNumberFormat="1" applyFont="1" applyFill="1" applyBorder="1" applyAlignment="1"/>
    <xf numFmtId="0" fontId="45" fillId="3" borderId="25" xfId="110" applyFont="1" applyFill="1" applyBorder="1" applyAlignment="1"/>
    <xf numFmtId="0" fontId="45" fillId="3" borderId="0" xfId="110" applyFont="1" applyFill="1" applyBorder="1" applyAlignment="1"/>
    <xf numFmtId="9" fontId="11" fillId="3" borderId="0" xfId="825" applyFont="1" applyFill="1" applyBorder="1" applyAlignment="1"/>
    <xf numFmtId="0" fontId="75" fillId="0" borderId="29" xfId="1" applyFont="1" applyFill="1" applyBorder="1" applyAlignment="1">
      <alignment horizontal="left" wrapText="1"/>
    </xf>
    <xf numFmtId="0" fontId="11" fillId="0" borderId="0" xfId="1" applyFont="1" applyBorder="1" applyAlignment="1">
      <alignment horizontal="center" wrapText="1"/>
    </xf>
    <xf numFmtId="0" fontId="11" fillId="3" borderId="29" xfId="1" applyFont="1" applyFill="1" applyBorder="1" applyAlignment="1">
      <alignment horizontal="center" wrapText="1"/>
    </xf>
    <xf numFmtId="175" fontId="11" fillId="0" borderId="0" xfId="1" applyNumberFormat="1" applyFont="1" applyBorder="1" applyAlignment="1"/>
    <xf numFmtId="175" fontId="66" fillId="2" borderId="0" xfId="1" applyNumberFormat="1" applyFont="1" applyFill="1" applyBorder="1" applyAlignment="1">
      <alignment horizontal="right"/>
    </xf>
    <xf numFmtId="175" fontId="66" fillId="3" borderId="29" xfId="1" applyNumberFormat="1" applyFont="1" applyFill="1" applyBorder="1" applyAlignment="1">
      <alignment horizontal="right"/>
    </xf>
    <xf numFmtId="175" fontId="66" fillId="0" borderId="26" xfId="1" applyNumberFormat="1" applyFont="1" applyFill="1" applyBorder="1" applyAlignment="1">
      <alignment horizontal="right"/>
    </xf>
    <xf numFmtId="175" fontId="66" fillId="2" borderId="0" xfId="1" applyNumberFormat="1" applyFont="1" applyFill="1" applyBorder="1"/>
    <xf numFmtId="175" fontId="66" fillId="3" borderId="29" xfId="1" applyNumberFormat="1" applyFont="1" applyFill="1" applyBorder="1"/>
    <xf numFmtId="175" fontId="66" fillId="2" borderId="25" xfId="1" applyNumberFormat="1" applyFont="1" applyFill="1" applyBorder="1"/>
    <xf numFmtId="175" fontId="66" fillId="2" borderId="26" xfId="1" applyNumberFormat="1" applyFont="1" applyFill="1" applyBorder="1"/>
    <xf numFmtId="0" fontId="11" fillId="0" borderId="27" xfId="1" applyFont="1" applyBorder="1"/>
    <xf numFmtId="0" fontId="11" fillId="0" borderId="1" xfId="1" applyFont="1" applyBorder="1" applyAlignment="1"/>
    <xf numFmtId="0" fontId="11" fillId="0" borderId="1" xfId="1" applyFont="1" applyBorder="1" applyAlignment="1">
      <alignment horizontal="center" wrapText="1"/>
    </xf>
    <xf numFmtId="175" fontId="45" fillId="0" borderId="1" xfId="1" applyNumberFormat="1" applyFont="1" applyFill="1" applyBorder="1" applyAlignment="1">
      <alignment horizontal="right"/>
    </xf>
    <xf numFmtId="175" fontId="45" fillId="3" borderId="29" xfId="1" applyNumberFormat="1" applyFont="1" applyFill="1" applyBorder="1" applyAlignment="1">
      <alignment horizontal="right"/>
    </xf>
    <xf numFmtId="175" fontId="45" fillId="0" borderId="25" xfId="1" applyNumberFormat="1" applyFont="1" applyFill="1" applyBorder="1" applyAlignment="1">
      <alignment horizontal="right"/>
    </xf>
    <xf numFmtId="175" fontId="45" fillId="0" borderId="0" xfId="1" applyNumberFormat="1" applyFont="1" applyFill="1" applyBorder="1" applyAlignment="1">
      <alignment horizontal="right"/>
    </xf>
    <xf numFmtId="0" fontId="3" fillId="0" borderId="0" xfId="0" applyFont="1" applyBorder="1" applyAlignment="1">
      <alignment vertical="center"/>
    </xf>
    <xf numFmtId="175" fontId="71" fillId="82" borderId="0" xfId="1" applyNumberFormat="1" applyFont="1" applyFill="1" applyBorder="1" applyAlignment="1">
      <alignment horizontal="right"/>
    </xf>
    <xf numFmtId="175" fontId="66" fillId="82" borderId="0" xfId="1" applyNumberFormat="1" applyFont="1" applyFill="1" applyBorder="1" applyAlignment="1">
      <alignment horizontal="right"/>
    </xf>
    <xf numFmtId="175" fontId="66" fillId="82" borderId="25" xfId="1" applyNumberFormat="1" applyFont="1" applyFill="1" applyBorder="1" applyAlignment="1">
      <alignment horizontal="right"/>
    </xf>
    <xf numFmtId="175" fontId="66" fillId="82" borderId="26" xfId="1" applyNumberFormat="1" applyFont="1" applyFill="1" applyBorder="1" applyAlignment="1">
      <alignment horizontal="right"/>
    </xf>
    <xf numFmtId="175" fontId="66" fillId="0" borderId="27" xfId="1" applyNumberFormat="1" applyFont="1" applyFill="1" applyBorder="1" applyAlignment="1">
      <alignment horizontal="right"/>
    </xf>
    <xf numFmtId="175" fontId="66" fillId="0" borderId="28" xfId="1" applyNumberFormat="1" applyFont="1" applyFill="1" applyBorder="1" applyAlignment="1">
      <alignment horizontal="right"/>
    </xf>
    <xf numFmtId="178" fontId="66" fillId="2" borderId="3" xfId="1" applyNumberFormat="1" applyFont="1" applyFill="1" applyBorder="1"/>
    <xf numFmtId="0" fontId="66" fillId="2" borderId="4" xfId="1" applyFont="1" applyFill="1" applyBorder="1"/>
    <xf numFmtId="175" fontId="66" fillId="2" borderId="2" xfId="1" applyNumberFormat="1" applyFont="1" applyFill="1" applyBorder="1" applyAlignment="1">
      <alignment horizontal="right"/>
    </xf>
    <xf numFmtId="175" fontId="66" fillId="2" borderId="3" xfId="1" applyNumberFormat="1" applyFont="1" applyFill="1" applyBorder="1" applyAlignment="1">
      <alignment horizontal="right"/>
    </xf>
    <xf numFmtId="175" fontId="66" fillId="0" borderId="3" xfId="1" applyNumberFormat="1" applyFont="1" applyFill="1" applyBorder="1" applyAlignment="1">
      <alignment horizontal="right"/>
    </xf>
    <xf numFmtId="0" fontId="45" fillId="3" borderId="0" xfId="1" applyFont="1" applyFill="1"/>
    <xf numFmtId="0" fontId="66" fillId="3" borderId="0" xfId="1" applyFont="1" applyFill="1" applyBorder="1" applyAlignment="1"/>
    <xf numFmtId="175" fontId="66" fillId="3" borderId="0" xfId="1" applyNumberFormat="1" applyFont="1" applyFill="1" applyBorder="1" applyAlignment="1">
      <alignment horizontal="right"/>
    </xf>
    <xf numFmtId="175" fontId="77" fillId="3" borderId="0" xfId="1" applyNumberFormat="1" applyFont="1" applyFill="1" applyBorder="1" applyAlignment="1">
      <alignment horizontal="right"/>
    </xf>
    <xf numFmtId="43" fontId="11" fillId="0" borderId="0" xfId="826" applyFont="1" applyBorder="1" applyAlignment="1">
      <alignment horizontal="center"/>
    </xf>
    <xf numFmtId="166" fontId="11" fillId="0" borderId="2" xfId="1" applyNumberFormat="1" applyFont="1" applyBorder="1" applyAlignment="1"/>
    <xf numFmtId="166" fontId="11" fillId="0" borderId="3" xfId="1" applyNumberFormat="1" applyFont="1" applyBorder="1" applyAlignment="1"/>
    <xf numFmtId="0" fontId="11" fillId="0" borderId="29" xfId="1" applyFont="1" applyBorder="1" applyAlignment="1">
      <alignment wrapText="1"/>
    </xf>
    <xf numFmtId="0" fontId="11" fillId="0" borderId="31" xfId="1" applyFont="1" applyBorder="1"/>
    <xf numFmtId="0" fontId="11" fillId="0" borderId="30" xfId="1" applyFont="1" applyBorder="1"/>
    <xf numFmtId="0" fontId="2" fillId="0" borderId="25" xfId="0" applyFont="1" applyBorder="1"/>
    <xf numFmtId="0" fontId="45" fillId="0" borderId="32" xfId="1" applyFont="1" applyFill="1" applyBorder="1"/>
    <xf numFmtId="0" fontId="45" fillId="0" borderId="33" xfId="1" applyFont="1" applyFill="1" applyBorder="1"/>
    <xf numFmtId="0" fontId="66" fillId="0" borderId="33" xfId="1" applyFont="1" applyFill="1" applyBorder="1" applyAlignment="1"/>
    <xf numFmtId="0" fontId="66" fillId="0" borderId="33" xfId="1" applyFont="1" applyFill="1" applyBorder="1" applyAlignment="1">
      <alignment horizontal="center"/>
    </xf>
    <xf numFmtId="175" fontId="66" fillId="0" borderId="33" xfId="1" applyNumberFormat="1" applyFont="1" applyFill="1" applyBorder="1" applyAlignment="1">
      <alignment horizontal="right"/>
    </xf>
    <xf numFmtId="175" fontId="66" fillId="0" borderId="34" xfId="1" applyNumberFormat="1" applyFont="1" applyFill="1" applyBorder="1" applyAlignment="1">
      <alignment horizontal="right"/>
    </xf>
    <xf numFmtId="175" fontId="66" fillId="2" borderId="33" xfId="1" applyNumberFormat="1" applyFont="1" applyFill="1" applyBorder="1"/>
    <xf numFmtId="175" fontId="66" fillId="0" borderId="32" xfId="1" applyNumberFormat="1" applyFont="1" applyFill="1" applyBorder="1" applyAlignment="1">
      <alignment horizontal="right"/>
    </xf>
    <xf numFmtId="175" fontId="71" fillId="0" borderId="25" xfId="1" applyNumberFormat="1" applyFont="1" applyFill="1" applyBorder="1" applyAlignment="1">
      <alignment horizontal="right"/>
    </xf>
    <xf numFmtId="175" fontId="71" fillId="0" borderId="27" xfId="1" applyNumberFormat="1" applyFont="1" applyFill="1" applyBorder="1" applyAlignment="1">
      <alignment horizontal="right"/>
    </xf>
    <xf numFmtId="0" fontId="11" fillId="0" borderId="0" xfId="1" applyFont="1" applyFill="1" applyAlignment="1">
      <alignment horizontal="right"/>
    </xf>
    <xf numFmtId="179" fontId="11" fillId="0" borderId="0" xfId="1" applyNumberFormat="1" applyFont="1" applyAlignment="1">
      <alignment horizontal="center"/>
    </xf>
    <xf numFmtId="0" fontId="1" fillId="0" borderId="25" xfId="0" applyFont="1" applyBorder="1"/>
    <xf numFmtId="165" fontId="71" fillId="0" borderId="3" xfId="1" applyNumberFormat="1" applyFont="1" applyFill="1" applyBorder="1" applyAlignment="1"/>
    <xf numFmtId="0" fontId="78" fillId="0" borderId="0" xfId="0" applyFont="1"/>
    <xf numFmtId="0" fontId="11" fillId="0" borderId="25" xfId="1" applyFont="1" applyBorder="1" applyAlignment="1">
      <alignment wrapText="1"/>
    </xf>
    <xf numFmtId="0" fontId="81" fillId="0" borderId="29" xfId="1" applyFont="1" applyBorder="1"/>
    <xf numFmtId="0" fontId="11" fillId="0" borderId="25" xfId="0" applyFont="1" applyBorder="1" applyAlignment="1">
      <alignment horizontal="left" vertical="center" wrapText="1"/>
    </xf>
    <xf numFmtId="0" fontId="11" fillId="0" borderId="25" xfId="0" applyFont="1" applyBorder="1" applyAlignment="1">
      <alignment wrapText="1"/>
    </xf>
    <xf numFmtId="0" fontId="66" fillId="2" borderId="3" xfId="1" applyFont="1" applyFill="1" applyBorder="1" applyAlignment="1">
      <alignment horizontal="center"/>
    </xf>
  </cellXfs>
  <cellStyles count="827">
    <cellStyle name="%" xfId="38"/>
    <cellStyle name="% 2" xfId="39"/>
    <cellStyle name="% 2 2" xfId="40"/>
    <cellStyle name="% 3" xfId="114"/>
    <cellStyle name="%_RRP Rec" xfId="41"/>
    <cellStyle name="%_Section 5" xfId="42"/>
    <cellStyle name="]_x000d__x000a_Zoomed=1_x000d__x000a_Row=0_x000d__x000a_Column=0_x000d__x000a_Height=0_x000d__x000a_Width=0_x000d__x000a_FontName=FoxFont_x000d__x000a_FontStyle=0_x000d__x000a_FontSize=9_x000d__x000a_PrtFontName=FoxPrin" xfId="115"/>
    <cellStyle name="]_x000d__x000a_Zoomed=1_x000d__x000a_Row=0_x000d__x000a_Column=0_x000d__x000a_Height=0_x000d__x000a_Width=0_x000d__x000a_FontName=FoxFont_x000d__x000a_FontStyle=0_x000d__x000a_FontSize=9_x000d__x000a_PrtFontName=FoxPrin 2" xfId="116"/>
    <cellStyle name="_070323 - 5yr opex BPQ (Final)" xfId="117"/>
    <cellStyle name="_070323 - 5yr opex BPQ (Final)_Copy of 08 9 DMS" xfId="118"/>
    <cellStyle name="_070323 - 5yr opex BPQ (Final)_Costs Customer System Charges Sept 2009 (1)" xfId="119"/>
    <cellStyle name="_070323 - 5yr opex BPQ (Final)_Sheet 3 2008-9" xfId="120"/>
    <cellStyle name="_ABC Model 2008" xfId="121"/>
    <cellStyle name="_Acc depreciation" xfId="122"/>
    <cellStyle name="_Analysis of UKD Income for Pricing 2011-12" xfId="123"/>
    <cellStyle name="_Comparison to 20067 values" xfId="124"/>
    <cellStyle name="_data" xfId="125"/>
    <cellStyle name="_EoE" xfId="126"/>
    <cellStyle name="_IS" xfId="127"/>
    <cellStyle name="_Ldn" xfId="128"/>
    <cellStyle name="_Monthly Value" xfId="129"/>
    <cellStyle name="_North West" xfId="130"/>
    <cellStyle name="_NW" xfId="131"/>
    <cellStyle name="_Price Model Output" xfId="132"/>
    <cellStyle name="_Repex" xfId="133"/>
    <cellStyle name="_RRP - Charges 2007-8" xfId="134"/>
    <cellStyle name="_RRP Map - Charges 2006-7 Rec" xfId="135"/>
    <cellStyle name="_RRP Map - Charges 2007-8 Emerge" xfId="136"/>
    <cellStyle name="_Sheet 1  2006-7" xfId="137"/>
    <cellStyle name="_Sheet 1  2006-7_1" xfId="138"/>
    <cellStyle name="_Sheet 2 2007-8" xfId="139"/>
    <cellStyle name="_Sheet1" xfId="140"/>
    <cellStyle name="_Sheet2" xfId="141"/>
    <cellStyle name="_Sheet2_1" xfId="142"/>
    <cellStyle name="_Sheet3" xfId="143"/>
    <cellStyle name="_WM" xfId="144"/>
    <cellStyle name="=C:\WINNT\SYSTEM32\COMMAND.COM" xfId="145"/>
    <cellStyle name="=C:\WINNT\SYSTEM32\COMMAND.COM 2" xfId="146"/>
    <cellStyle name="=C:\WINNT\SYSTEM32\COMMAND.COM 2 2" xfId="147"/>
    <cellStyle name="=C:\WINNT\SYSTEM32\COMMAND.COM 3" xfId="148"/>
    <cellStyle name="20% - Accent1 10" xfId="149"/>
    <cellStyle name="20% - Accent1 11" xfId="150"/>
    <cellStyle name="20% - Accent1 12" xfId="151"/>
    <cellStyle name="20% - Accent1 2" xfId="2"/>
    <cellStyle name="20% - Accent1 2 2" xfId="153"/>
    <cellStyle name="20% - Accent1 2 3" xfId="154"/>
    <cellStyle name="20% - Accent1 2 4" xfId="155"/>
    <cellStyle name="20% - Accent1 2 5" xfId="152"/>
    <cellStyle name="20% - Accent1 3" xfId="156"/>
    <cellStyle name="20% - Accent1 3 2" xfId="157"/>
    <cellStyle name="20% - Accent1 4" xfId="158"/>
    <cellStyle name="20% - Accent1 4 2" xfId="159"/>
    <cellStyle name="20% - Accent1 5" xfId="160"/>
    <cellStyle name="20% - Accent1 5 2" xfId="161"/>
    <cellStyle name="20% - Accent1 6" xfId="162"/>
    <cellStyle name="20% - Accent1 6 2" xfId="163"/>
    <cellStyle name="20% - Accent1 7" xfId="164"/>
    <cellStyle name="20% - Accent1 8" xfId="165"/>
    <cellStyle name="20% - Accent1 9" xfId="166"/>
    <cellStyle name="20% - Accent2 10" xfId="167"/>
    <cellStyle name="20% - Accent2 11" xfId="168"/>
    <cellStyle name="20% - Accent2 12" xfId="169"/>
    <cellStyle name="20% - Accent2 2" xfId="3"/>
    <cellStyle name="20% - Accent2 2 2" xfId="171"/>
    <cellStyle name="20% - Accent2 2 3" xfId="172"/>
    <cellStyle name="20% - Accent2 2 4" xfId="173"/>
    <cellStyle name="20% - Accent2 2 5" xfId="170"/>
    <cellStyle name="20% - Accent2 3" xfId="174"/>
    <cellStyle name="20% - Accent2 3 2" xfId="175"/>
    <cellStyle name="20% - Accent2 4" xfId="176"/>
    <cellStyle name="20% - Accent2 4 2" xfId="177"/>
    <cellStyle name="20% - Accent2 5" xfId="178"/>
    <cellStyle name="20% - Accent2 5 2" xfId="179"/>
    <cellStyle name="20% - Accent2 6" xfId="180"/>
    <cellStyle name="20% - Accent2 6 2" xfId="181"/>
    <cellStyle name="20% - Accent2 7" xfId="182"/>
    <cellStyle name="20% - Accent2 8" xfId="183"/>
    <cellStyle name="20% - Accent2 9" xfId="184"/>
    <cellStyle name="20% - Accent3 10" xfId="185"/>
    <cellStyle name="20% - Accent3 11" xfId="186"/>
    <cellStyle name="20% - Accent3 12" xfId="187"/>
    <cellStyle name="20% - Accent3 2" xfId="4"/>
    <cellStyle name="20% - Accent3 2 2" xfId="189"/>
    <cellStyle name="20% - Accent3 2 3" xfId="190"/>
    <cellStyle name="20% - Accent3 2 4" xfId="191"/>
    <cellStyle name="20% - Accent3 2 5" xfId="188"/>
    <cellStyle name="20% - Accent3 3" xfId="192"/>
    <cellStyle name="20% - Accent3 3 2" xfId="193"/>
    <cellStyle name="20% - Accent3 4" xfId="194"/>
    <cellStyle name="20% - Accent3 4 2" xfId="195"/>
    <cellStyle name="20% - Accent3 5" xfId="196"/>
    <cellStyle name="20% - Accent3 5 2" xfId="197"/>
    <cellStyle name="20% - Accent3 6" xfId="198"/>
    <cellStyle name="20% - Accent3 6 2" xfId="199"/>
    <cellStyle name="20% - Accent3 7" xfId="200"/>
    <cellStyle name="20% - Accent3 8" xfId="201"/>
    <cellStyle name="20% - Accent3 9" xfId="202"/>
    <cellStyle name="20% - Accent4 10" xfId="203"/>
    <cellStyle name="20% - Accent4 11" xfId="204"/>
    <cellStyle name="20% - Accent4 12" xfId="205"/>
    <cellStyle name="20% - Accent4 2" xfId="5"/>
    <cellStyle name="20% - Accent4 2 2" xfId="207"/>
    <cellStyle name="20% - Accent4 2 3" xfId="208"/>
    <cellStyle name="20% - Accent4 2 4" xfId="209"/>
    <cellStyle name="20% - Accent4 2 5" xfId="206"/>
    <cellStyle name="20% - Accent4 3" xfId="210"/>
    <cellStyle name="20% - Accent4 3 2" xfId="211"/>
    <cellStyle name="20% - Accent4 4" xfId="212"/>
    <cellStyle name="20% - Accent4 4 2" xfId="213"/>
    <cellStyle name="20% - Accent4 5" xfId="214"/>
    <cellStyle name="20% - Accent4 5 2" xfId="215"/>
    <cellStyle name="20% - Accent4 6" xfId="216"/>
    <cellStyle name="20% - Accent4 6 2" xfId="217"/>
    <cellStyle name="20% - Accent4 7" xfId="218"/>
    <cellStyle name="20% - Accent4 8" xfId="219"/>
    <cellStyle name="20% - Accent4 9" xfId="220"/>
    <cellStyle name="20% - Accent5 10" xfId="221"/>
    <cellStyle name="20% - Accent5 11" xfId="222"/>
    <cellStyle name="20% - Accent5 12" xfId="223"/>
    <cellStyle name="20% - Accent5 2" xfId="6"/>
    <cellStyle name="20% - Accent5 2 2" xfId="225"/>
    <cellStyle name="20% - Accent5 2 3" xfId="226"/>
    <cellStyle name="20% - Accent5 2 4" xfId="227"/>
    <cellStyle name="20% - Accent5 2 5" xfId="224"/>
    <cellStyle name="20% - Accent5 3" xfId="228"/>
    <cellStyle name="20% - Accent5 3 2" xfId="229"/>
    <cellStyle name="20% - Accent5 4" xfId="230"/>
    <cellStyle name="20% - Accent5 4 2" xfId="231"/>
    <cellStyle name="20% - Accent5 5" xfId="232"/>
    <cellStyle name="20% - Accent5 5 2" xfId="233"/>
    <cellStyle name="20% - Accent5 6" xfId="234"/>
    <cellStyle name="20% - Accent5 6 2" xfId="235"/>
    <cellStyle name="20% - Accent5 7" xfId="236"/>
    <cellStyle name="20% - Accent5 8" xfId="237"/>
    <cellStyle name="20% - Accent5 9" xfId="238"/>
    <cellStyle name="20% - Accent6 10" xfId="239"/>
    <cellStyle name="20% - Accent6 11" xfId="240"/>
    <cellStyle name="20% - Accent6 12" xfId="241"/>
    <cellStyle name="20% - Accent6 2" xfId="7"/>
    <cellStyle name="20% - Accent6 2 2" xfId="243"/>
    <cellStyle name="20% - Accent6 2 3" xfId="244"/>
    <cellStyle name="20% - Accent6 2 4" xfId="245"/>
    <cellStyle name="20% - Accent6 2 5" xfId="242"/>
    <cellStyle name="20% - Accent6 3" xfId="246"/>
    <cellStyle name="20% - Accent6 3 2" xfId="247"/>
    <cellStyle name="20% - Accent6 4" xfId="248"/>
    <cellStyle name="20% - Accent6 4 2" xfId="249"/>
    <cellStyle name="20% - Accent6 5" xfId="250"/>
    <cellStyle name="20% - Accent6 5 2" xfId="251"/>
    <cellStyle name="20% - Accent6 6" xfId="252"/>
    <cellStyle name="20% - Accent6 6 2" xfId="253"/>
    <cellStyle name="20% - Accent6 7" xfId="254"/>
    <cellStyle name="20% - Accent6 8" xfId="255"/>
    <cellStyle name="20% - Accent6 9" xfId="256"/>
    <cellStyle name="40% - Accent1 10" xfId="257"/>
    <cellStyle name="40% - Accent1 11" xfId="258"/>
    <cellStyle name="40% - Accent1 12" xfId="259"/>
    <cellStyle name="40% - Accent1 2" xfId="8"/>
    <cellStyle name="40% - Accent1 2 2" xfId="261"/>
    <cellStyle name="40% - Accent1 2 3" xfId="262"/>
    <cellStyle name="40% - Accent1 2 4" xfId="263"/>
    <cellStyle name="40% - Accent1 2 5" xfId="260"/>
    <cellStyle name="40% - Accent1 3" xfId="264"/>
    <cellStyle name="40% - Accent1 3 2" xfId="265"/>
    <cellStyle name="40% - Accent1 4" xfId="266"/>
    <cellStyle name="40% - Accent1 4 2" xfId="267"/>
    <cellStyle name="40% - Accent1 5" xfId="268"/>
    <cellStyle name="40% - Accent1 5 2" xfId="269"/>
    <cellStyle name="40% - Accent1 6" xfId="270"/>
    <cellStyle name="40% - Accent1 6 2" xfId="271"/>
    <cellStyle name="40% - Accent1 7" xfId="272"/>
    <cellStyle name="40% - Accent1 8" xfId="273"/>
    <cellStyle name="40% - Accent1 9" xfId="274"/>
    <cellStyle name="40% - Accent2 10" xfId="275"/>
    <cellStyle name="40% - Accent2 11" xfId="276"/>
    <cellStyle name="40% - Accent2 12" xfId="277"/>
    <cellStyle name="40% - Accent2 2" xfId="9"/>
    <cellStyle name="40% - Accent2 2 2" xfId="279"/>
    <cellStyle name="40% - Accent2 2 3" xfId="280"/>
    <cellStyle name="40% - Accent2 2 4" xfId="281"/>
    <cellStyle name="40% - Accent2 2 5" xfId="278"/>
    <cellStyle name="40% - Accent2 3" xfId="282"/>
    <cellStyle name="40% - Accent2 3 2" xfId="283"/>
    <cellStyle name="40% - Accent2 4" xfId="284"/>
    <cellStyle name="40% - Accent2 4 2" xfId="285"/>
    <cellStyle name="40% - Accent2 5" xfId="286"/>
    <cellStyle name="40% - Accent2 5 2" xfId="287"/>
    <cellStyle name="40% - Accent2 6" xfId="288"/>
    <cellStyle name="40% - Accent2 6 2" xfId="289"/>
    <cellStyle name="40% - Accent2 7" xfId="290"/>
    <cellStyle name="40% - Accent2 8" xfId="291"/>
    <cellStyle name="40% - Accent2 9" xfId="292"/>
    <cellStyle name="40% - Accent3 10" xfId="293"/>
    <cellStyle name="40% - Accent3 11" xfId="294"/>
    <cellStyle name="40% - Accent3 12" xfId="295"/>
    <cellStyle name="40% - Accent3 2" xfId="10"/>
    <cellStyle name="40% - Accent3 2 2" xfId="297"/>
    <cellStyle name="40% - Accent3 2 3" xfId="298"/>
    <cellStyle name="40% - Accent3 2 4" xfId="299"/>
    <cellStyle name="40% - Accent3 2 5" xfId="296"/>
    <cellStyle name="40% - Accent3 3" xfId="300"/>
    <cellStyle name="40% - Accent3 3 2" xfId="301"/>
    <cellStyle name="40% - Accent3 4" xfId="302"/>
    <cellStyle name="40% - Accent3 4 2" xfId="303"/>
    <cellStyle name="40% - Accent3 5" xfId="304"/>
    <cellStyle name="40% - Accent3 5 2" xfId="305"/>
    <cellStyle name="40% - Accent3 6" xfId="306"/>
    <cellStyle name="40% - Accent3 6 2" xfId="307"/>
    <cellStyle name="40% - Accent3 7" xfId="308"/>
    <cellStyle name="40% - Accent3 8" xfId="309"/>
    <cellStyle name="40% - Accent3 9" xfId="310"/>
    <cellStyle name="40% - Accent4 10" xfId="311"/>
    <cellStyle name="40% - Accent4 11" xfId="312"/>
    <cellStyle name="40% - Accent4 12" xfId="313"/>
    <cellStyle name="40% - Accent4 2" xfId="11"/>
    <cellStyle name="40% - Accent4 2 2" xfId="315"/>
    <cellStyle name="40% - Accent4 2 3" xfId="316"/>
    <cellStyle name="40% - Accent4 2 4" xfId="317"/>
    <cellStyle name="40% - Accent4 2 5" xfId="314"/>
    <cellStyle name="40% - Accent4 3" xfId="318"/>
    <cellStyle name="40% - Accent4 3 2" xfId="319"/>
    <cellStyle name="40% - Accent4 4" xfId="320"/>
    <cellStyle name="40% - Accent4 4 2" xfId="321"/>
    <cellStyle name="40% - Accent4 5" xfId="322"/>
    <cellStyle name="40% - Accent4 5 2" xfId="323"/>
    <cellStyle name="40% - Accent4 6" xfId="324"/>
    <cellStyle name="40% - Accent4 6 2" xfId="325"/>
    <cellStyle name="40% - Accent4 7" xfId="326"/>
    <cellStyle name="40% - Accent4 8" xfId="327"/>
    <cellStyle name="40% - Accent4 9" xfId="328"/>
    <cellStyle name="40% - Accent5 10" xfId="329"/>
    <cellStyle name="40% - Accent5 11" xfId="330"/>
    <cellStyle name="40% - Accent5 12" xfId="331"/>
    <cellStyle name="40% - Accent5 2" xfId="12"/>
    <cellStyle name="40% - Accent5 2 2" xfId="333"/>
    <cellStyle name="40% - Accent5 2 3" xfId="334"/>
    <cellStyle name="40% - Accent5 2 4" xfId="335"/>
    <cellStyle name="40% - Accent5 2 5" xfId="332"/>
    <cellStyle name="40% - Accent5 3" xfId="336"/>
    <cellStyle name="40% - Accent5 3 2" xfId="337"/>
    <cellStyle name="40% - Accent5 4" xfId="338"/>
    <cellStyle name="40% - Accent5 4 2" xfId="339"/>
    <cellStyle name="40% - Accent5 5" xfId="340"/>
    <cellStyle name="40% - Accent5 5 2" xfId="341"/>
    <cellStyle name="40% - Accent5 6" xfId="342"/>
    <cellStyle name="40% - Accent5 6 2" xfId="343"/>
    <cellStyle name="40% - Accent5 7" xfId="344"/>
    <cellStyle name="40% - Accent5 8" xfId="345"/>
    <cellStyle name="40% - Accent5 9" xfId="346"/>
    <cellStyle name="40% - Accent6 10" xfId="347"/>
    <cellStyle name="40% - Accent6 11" xfId="348"/>
    <cellStyle name="40% - Accent6 12" xfId="349"/>
    <cellStyle name="40% - Accent6 2" xfId="13"/>
    <cellStyle name="40% - Accent6 2 2" xfId="351"/>
    <cellStyle name="40% - Accent6 2 3" xfId="352"/>
    <cellStyle name="40% - Accent6 2 4" xfId="353"/>
    <cellStyle name="40% - Accent6 2 5" xfId="350"/>
    <cellStyle name="40% - Accent6 3" xfId="354"/>
    <cellStyle name="40% - Accent6 3 2" xfId="355"/>
    <cellStyle name="40% - Accent6 4" xfId="356"/>
    <cellStyle name="40% - Accent6 4 2" xfId="357"/>
    <cellStyle name="40% - Accent6 5" xfId="358"/>
    <cellStyle name="40% - Accent6 5 2" xfId="359"/>
    <cellStyle name="40% - Accent6 6" xfId="360"/>
    <cellStyle name="40% - Accent6 6 2" xfId="361"/>
    <cellStyle name="40% - Accent6 7" xfId="362"/>
    <cellStyle name="40% - Accent6 8" xfId="363"/>
    <cellStyle name="40% - Accent6 9" xfId="364"/>
    <cellStyle name="60% - Accent1 2" xfId="365"/>
    <cellStyle name="60% - Accent1 3" xfId="366"/>
    <cellStyle name="60% - Accent1 4" xfId="367"/>
    <cellStyle name="60% - Accent2 2" xfId="368"/>
    <cellStyle name="60% - Accent2 3" xfId="369"/>
    <cellStyle name="60% - Accent2 4" xfId="370"/>
    <cellStyle name="60% - Accent3 2" xfId="371"/>
    <cellStyle name="60% - Accent3 3" xfId="372"/>
    <cellStyle name="60% - Accent3 4" xfId="373"/>
    <cellStyle name="60% - Accent4 2" xfId="374"/>
    <cellStyle name="60% - Accent4 3" xfId="375"/>
    <cellStyle name="60% - Accent4 4" xfId="376"/>
    <cellStyle name="60% - Accent5 2" xfId="377"/>
    <cellStyle name="60% - Accent5 3" xfId="378"/>
    <cellStyle name="60% - Accent5 4" xfId="379"/>
    <cellStyle name="60% - Accent6 2" xfId="380"/>
    <cellStyle name="60% - Accent6 3" xfId="381"/>
    <cellStyle name="60% - Accent6 4" xfId="382"/>
    <cellStyle name="Accent1 - 20%" xfId="43"/>
    <cellStyle name="Accent1 - 40%" xfId="44"/>
    <cellStyle name="Accent1 - 60%" xfId="45"/>
    <cellStyle name="Accent1 10" xfId="383"/>
    <cellStyle name="Accent1 11" xfId="384"/>
    <cellStyle name="Accent1 12" xfId="385"/>
    <cellStyle name="Accent1 13" xfId="386"/>
    <cellStyle name="Accent1 14" xfId="387"/>
    <cellStyle name="Accent1 15" xfId="388"/>
    <cellStyle name="Accent1 2" xfId="389"/>
    <cellStyle name="Accent1 3" xfId="390"/>
    <cellStyle name="Accent1 4" xfId="391"/>
    <cellStyle name="Accent1 5" xfId="392"/>
    <cellStyle name="Accent1 6" xfId="393"/>
    <cellStyle name="Accent1 7" xfId="394"/>
    <cellStyle name="Accent1 8" xfId="395"/>
    <cellStyle name="Accent1 9" xfId="396"/>
    <cellStyle name="Accent2 - 20%" xfId="46"/>
    <cellStyle name="Accent2 - 40%" xfId="47"/>
    <cellStyle name="Accent2 - 60%" xfId="48"/>
    <cellStyle name="Accent2 10" xfId="397"/>
    <cellStyle name="Accent2 11" xfId="398"/>
    <cellStyle name="Accent2 12" xfId="399"/>
    <cellStyle name="Accent2 13" xfId="400"/>
    <cellStyle name="Accent2 14" xfId="401"/>
    <cellStyle name="Accent2 15" xfId="402"/>
    <cellStyle name="Accent2 2" xfId="403"/>
    <cellStyle name="Accent2 3" xfId="404"/>
    <cellStyle name="Accent2 4" xfId="405"/>
    <cellStyle name="Accent2 5" xfId="406"/>
    <cellStyle name="Accent2 6" xfId="407"/>
    <cellStyle name="Accent2 7" xfId="408"/>
    <cellStyle name="Accent2 8" xfId="409"/>
    <cellStyle name="Accent2 9" xfId="410"/>
    <cellStyle name="Accent3 - 20%" xfId="49"/>
    <cellStyle name="Accent3 - 40%" xfId="50"/>
    <cellStyle name="Accent3 - 60%" xfId="51"/>
    <cellStyle name="Accent3 10" xfId="411"/>
    <cellStyle name="Accent3 11" xfId="412"/>
    <cellStyle name="Accent3 12" xfId="413"/>
    <cellStyle name="Accent3 13" xfId="414"/>
    <cellStyle name="Accent3 14" xfId="415"/>
    <cellStyle name="Accent3 15" xfId="416"/>
    <cellStyle name="Accent3 2" xfId="417"/>
    <cellStyle name="Accent3 3" xfId="418"/>
    <cellStyle name="Accent3 4" xfId="419"/>
    <cellStyle name="Accent3 5" xfId="420"/>
    <cellStyle name="Accent3 6" xfId="421"/>
    <cellStyle name="Accent3 7" xfId="422"/>
    <cellStyle name="Accent3 8" xfId="423"/>
    <cellStyle name="Accent3 9" xfId="424"/>
    <cellStyle name="Accent4 - 20%" xfId="52"/>
    <cellStyle name="Accent4 - 40%" xfId="53"/>
    <cellStyle name="Accent4 - 60%" xfId="54"/>
    <cellStyle name="Accent4 10" xfId="425"/>
    <cellStyle name="Accent4 11" xfId="426"/>
    <cellStyle name="Accent4 12" xfId="427"/>
    <cellStyle name="Accent4 13" xfId="428"/>
    <cellStyle name="Accent4 14" xfId="429"/>
    <cellStyle name="Accent4 15" xfId="430"/>
    <cellStyle name="Accent4 2" xfId="431"/>
    <cellStyle name="Accent4 3" xfId="432"/>
    <cellStyle name="Accent4 4" xfId="433"/>
    <cellStyle name="Accent4 5" xfId="434"/>
    <cellStyle name="Accent4 6" xfId="435"/>
    <cellStyle name="Accent4 7" xfId="436"/>
    <cellStyle name="Accent4 8" xfId="437"/>
    <cellStyle name="Accent4 9" xfId="438"/>
    <cellStyle name="Accent5 - 20%" xfId="55"/>
    <cellStyle name="Accent5 - 40%" xfId="56"/>
    <cellStyle name="Accent5 - 60%" xfId="57"/>
    <cellStyle name="Accent5 10" xfId="439"/>
    <cellStyle name="Accent5 11" xfId="440"/>
    <cellStyle name="Accent5 12" xfId="441"/>
    <cellStyle name="Accent5 13" xfId="442"/>
    <cellStyle name="Accent5 14" xfId="443"/>
    <cellStyle name="Accent5 15" xfId="444"/>
    <cellStyle name="Accent5 2" xfId="445"/>
    <cellStyle name="Accent5 3" xfId="446"/>
    <cellStyle name="Accent5 4" xfId="447"/>
    <cellStyle name="Accent5 5" xfId="448"/>
    <cellStyle name="Accent5 6" xfId="449"/>
    <cellStyle name="Accent5 7" xfId="450"/>
    <cellStyle name="Accent5 8" xfId="451"/>
    <cellStyle name="Accent5 9" xfId="452"/>
    <cellStyle name="Accent6 - 20%" xfId="58"/>
    <cellStyle name="Accent6 - 40%" xfId="59"/>
    <cellStyle name="Accent6 - 60%" xfId="60"/>
    <cellStyle name="Accent6 10" xfId="453"/>
    <cellStyle name="Accent6 11" xfId="454"/>
    <cellStyle name="Accent6 12" xfId="455"/>
    <cellStyle name="Accent6 13" xfId="456"/>
    <cellStyle name="Accent6 14" xfId="457"/>
    <cellStyle name="Accent6 15" xfId="458"/>
    <cellStyle name="Accent6 2" xfId="459"/>
    <cellStyle name="Accent6 3" xfId="460"/>
    <cellStyle name="Accent6 4" xfId="461"/>
    <cellStyle name="Accent6 5" xfId="462"/>
    <cellStyle name="Accent6 6" xfId="463"/>
    <cellStyle name="Accent6 7" xfId="464"/>
    <cellStyle name="Accent6 8" xfId="465"/>
    <cellStyle name="Accent6 9" xfId="466"/>
    <cellStyle name="Bad 2" xfId="467"/>
    <cellStyle name="Calculation 2" xfId="468"/>
    <cellStyle name="Calculation 3" xfId="469"/>
    <cellStyle name="Calculation 4" xfId="470"/>
    <cellStyle name="Check Cell 2" xfId="471"/>
    <cellStyle name="Comma" xfId="826" builtinId="3"/>
    <cellStyle name="Comma 10" xfId="472"/>
    <cellStyle name="Comma 10 2" xfId="473"/>
    <cellStyle name="Comma 11" xfId="474"/>
    <cellStyle name="Comma 11 2" xfId="475"/>
    <cellStyle name="Comma 12" xfId="476"/>
    <cellStyle name="Comma 12 2" xfId="477"/>
    <cellStyle name="Comma 13" xfId="478"/>
    <cellStyle name="Comma 13 2" xfId="479"/>
    <cellStyle name="Comma 14" xfId="480"/>
    <cellStyle name="Comma 14 2" xfId="481"/>
    <cellStyle name="Comma 15" xfId="482"/>
    <cellStyle name="Comma 15 2" xfId="483"/>
    <cellStyle name="Comma 16" xfId="484"/>
    <cellStyle name="Comma 17" xfId="485"/>
    <cellStyle name="Comma 2" xfId="14"/>
    <cellStyle name="Comma 2 2" xfId="15"/>
    <cellStyle name="Comma 2 2 2" xfId="111"/>
    <cellStyle name="Comma 2 2 3" xfId="487"/>
    <cellStyle name="Comma 2 3" xfId="61"/>
    <cellStyle name="Comma 2 3 2" xfId="488"/>
    <cellStyle name="Comma 2 4" xfId="489"/>
    <cellStyle name="Comma 2 5" xfId="490"/>
    <cellStyle name="Comma 2 6" xfId="491"/>
    <cellStyle name="Comma 2 7" xfId="492"/>
    <cellStyle name="Comma 2 8" xfId="486"/>
    <cellStyle name="Comma 3" xfId="16"/>
    <cellStyle name="Comma 3 2" xfId="493"/>
    <cellStyle name="Comma 4" xfId="34"/>
    <cellStyle name="Comma 4 2" xfId="494"/>
    <cellStyle name="Comma 5" xfId="495"/>
    <cellStyle name="Comma 5 2" xfId="496"/>
    <cellStyle name="Comma 6" xfId="497"/>
    <cellStyle name="Comma 6 2" xfId="498"/>
    <cellStyle name="Comma 7" xfId="499"/>
    <cellStyle name="Comma 7 2" xfId="500"/>
    <cellStyle name="Comma 8" xfId="501"/>
    <cellStyle name="Comma 8 2" xfId="502"/>
    <cellStyle name="Comma 9" xfId="503"/>
    <cellStyle name="Comma 9 2" xfId="504"/>
    <cellStyle name="Currency 10" xfId="505"/>
    <cellStyle name="Currency 11" xfId="506"/>
    <cellStyle name="Currency 12" xfId="507"/>
    <cellStyle name="Currency 2" xfId="508"/>
    <cellStyle name="Currency 3" xfId="509"/>
    <cellStyle name="Currency 4" xfId="510"/>
    <cellStyle name="Currency 5" xfId="511"/>
    <cellStyle name="Currency 6" xfId="512"/>
    <cellStyle name="Currency 7" xfId="513"/>
    <cellStyle name="Currency 8" xfId="514"/>
    <cellStyle name="Currency 9" xfId="515"/>
    <cellStyle name="Emphasis 1" xfId="62"/>
    <cellStyle name="Emphasis 2" xfId="63"/>
    <cellStyle name="Emphasis 3" xfId="64"/>
    <cellStyle name="Euro" xfId="516"/>
    <cellStyle name="Explanatory Text 2" xfId="517"/>
    <cellStyle name="Explanatory Text 3" xfId="518"/>
    <cellStyle name="Explanatory Text 4" xfId="519"/>
    <cellStyle name="Good 2" xfId="520"/>
    <cellStyle name="Heading 1 2" xfId="521"/>
    <cellStyle name="Heading 2 2" xfId="522"/>
    <cellStyle name="Heading 3 2" xfId="523"/>
    <cellStyle name="Heading 3 3" xfId="524"/>
    <cellStyle name="Heading 3 4" xfId="525"/>
    <cellStyle name="Heading 4 2" xfId="526"/>
    <cellStyle name="Hyperlink" xfId="824" builtinId="8"/>
    <cellStyle name="Hyperlink 2" xfId="527"/>
    <cellStyle name="Hyperlink 3" xfId="528"/>
    <cellStyle name="Hyperlink 3 2" xfId="529"/>
    <cellStyle name="Hyperlink 4" xfId="530"/>
    <cellStyle name="Hyperlink 4 2" xfId="531"/>
    <cellStyle name="Input 2" xfId="532"/>
    <cellStyle name="Input 3" xfId="533"/>
    <cellStyle name="Input 4" xfId="534"/>
    <cellStyle name="InputCell" xfId="535"/>
    <cellStyle name="Level 1" xfId="536"/>
    <cellStyle name="Linked Cell 2" xfId="537"/>
    <cellStyle name="Neutral 2" xfId="538"/>
    <cellStyle name="Normal" xfId="0" builtinId="0"/>
    <cellStyle name="Normal - Style1 2" xfId="539"/>
    <cellStyle name="Normal 10" xfId="540"/>
    <cellStyle name="Normal 10 2" xfId="541"/>
    <cellStyle name="Normal 11" xfId="542"/>
    <cellStyle name="Normal 11 2" xfId="543"/>
    <cellStyle name="Normal 12" xfId="544"/>
    <cellStyle name="Normal 12 2" xfId="545"/>
    <cellStyle name="Normal 13" xfId="546"/>
    <cellStyle name="Normal 13 2" xfId="547"/>
    <cellStyle name="Normal 14" xfId="548"/>
    <cellStyle name="Normal 14 2" xfId="549"/>
    <cellStyle name="Normal 14 3" xfId="550"/>
    <cellStyle name="Normal 14 3 2" xfId="551"/>
    <cellStyle name="Normal 15" xfId="552"/>
    <cellStyle name="Normal 15 2" xfId="553"/>
    <cellStyle name="Normal 16" xfId="554"/>
    <cellStyle name="Normal 16 2" xfId="555"/>
    <cellStyle name="Normal 17" xfId="556"/>
    <cellStyle name="Normal 17 2" xfId="557"/>
    <cellStyle name="Normal 17 3" xfId="558"/>
    <cellStyle name="Normal 18" xfId="559"/>
    <cellStyle name="Normal 18 2" xfId="560"/>
    <cellStyle name="Normal 19" xfId="561"/>
    <cellStyle name="Normal 2" xfId="1"/>
    <cellStyle name="Normal 2 10" xfId="563"/>
    <cellStyle name="Normal 2 11" xfId="564"/>
    <cellStyle name="Normal 2 11 4" xfId="565"/>
    <cellStyle name="Normal 2 12" xfId="566"/>
    <cellStyle name="Normal 2 13" xfId="567"/>
    <cellStyle name="Normal 2 14" xfId="568"/>
    <cellStyle name="Normal 2 15" xfId="562"/>
    <cellStyle name="Normal 2 2" xfId="36"/>
    <cellStyle name="Normal 2 2 2" xfId="569"/>
    <cellStyle name="Normal 2 3" xfId="37"/>
    <cellStyle name="Normal 2 3 2" xfId="110"/>
    <cellStyle name="Normal 2 3 3" xfId="570"/>
    <cellStyle name="Normal 2 4" xfId="571"/>
    <cellStyle name="Normal 2 5" xfId="572"/>
    <cellStyle name="Normal 2 5 2" xfId="573"/>
    <cellStyle name="Normal 2 6" xfId="574"/>
    <cellStyle name="Normal 2 6 2" xfId="575"/>
    <cellStyle name="Normal 2 7" xfId="576"/>
    <cellStyle name="Normal 2 7 2" xfId="577"/>
    <cellStyle name="Normal 2 8" xfId="578"/>
    <cellStyle name="Normal 2 8 2" xfId="579"/>
    <cellStyle name="Normal 2 9" xfId="580"/>
    <cellStyle name="Normal 2_EoE" xfId="581"/>
    <cellStyle name="Normal 20" xfId="582"/>
    <cellStyle name="Normal 21" xfId="583"/>
    <cellStyle name="Normal 22" xfId="584"/>
    <cellStyle name="Normal 23" xfId="585"/>
    <cellStyle name="Normal 24" xfId="586"/>
    <cellStyle name="Normal 25" xfId="587"/>
    <cellStyle name="Normal 26" xfId="588"/>
    <cellStyle name="Normal 27" xfId="589"/>
    <cellStyle name="Normal 28" xfId="590"/>
    <cellStyle name="Normal 29" xfId="591"/>
    <cellStyle name="Normal 3" xfId="17"/>
    <cellStyle name="Normal 3 2" xfId="65"/>
    <cellStyle name="Normal 3 2 2" xfId="594"/>
    <cellStyle name="Normal 3 2 3" xfId="593"/>
    <cellStyle name="Normal 3 3" xfId="595"/>
    <cellStyle name="Normal 3 3 2 2" xfId="596"/>
    <cellStyle name="Normal 3 3 2 5" xfId="597"/>
    <cellStyle name="Normal 3 4" xfId="598"/>
    <cellStyle name="Normal 3 5" xfId="592"/>
    <cellStyle name="Normal 30" xfId="599"/>
    <cellStyle name="Normal 31" xfId="600"/>
    <cellStyle name="Normal 32" xfId="601"/>
    <cellStyle name="Normal 33" xfId="602"/>
    <cellStyle name="Normal 34" xfId="603"/>
    <cellStyle name="Normal 35" xfId="604"/>
    <cellStyle name="Normal 36" xfId="605"/>
    <cellStyle name="Normal 37" xfId="606"/>
    <cellStyle name="Normal 38" xfId="607"/>
    <cellStyle name="Normal 39" xfId="608"/>
    <cellStyle name="Normal 4" xfId="18"/>
    <cellStyle name="Normal 4 2" xfId="66"/>
    <cellStyle name="Normal 4 2 2" xfId="610"/>
    <cellStyle name="Normal 4 2 3" xfId="609"/>
    <cellStyle name="Normal 4 3" xfId="611"/>
    <cellStyle name="Normal 4 4" xfId="612"/>
    <cellStyle name="Normal 40" xfId="613"/>
    <cellStyle name="Normal 41" xfId="614"/>
    <cellStyle name="Normal 42" xfId="615"/>
    <cellStyle name="Normal 43" xfId="616"/>
    <cellStyle name="Normal 44" xfId="113"/>
    <cellStyle name="Normal 45" xfId="809"/>
    <cellStyle name="Normal 46" xfId="821"/>
    <cellStyle name="Normal 47" xfId="822"/>
    <cellStyle name="Normal 49" xfId="617"/>
    <cellStyle name="Normal 5" xfId="19"/>
    <cellStyle name="Normal 5 2" xfId="619"/>
    <cellStyle name="Normal 5 2 2" xfId="620"/>
    <cellStyle name="Normal 5 3" xfId="621"/>
    <cellStyle name="Normal 5 4" xfId="618"/>
    <cellStyle name="Normal 51" xfId="622"/>
    <cellStyle name="Normal 6" xfId="20"/>
    <cellStyle name="Normal 6 2" xfId="624"/>
    <cellStyle name="Normal 6 3" xfId="625"/>
    <cellStyle name="Normal 6 4" xfId="623"/>
    <cellStyle name="Normal 62" xfId="626"/>
    <cellStyle name="Normal 7" xfId="21"/>
    <cellStyle name="Normal 7 2" xfId="628"/>
    <cellStyle name="Normal 7 3" xfId="627"/>
    <cellStyle name="Normal 8" xfId="67"/>
    <cellStyle name="Normal 8 2" xfId="630"/>
    <cellStyle name="Normal 8 3" xfId="629"/>
    <cellStyle name="Normal 8 4 19 2" xfId="631"/>
    <cellStyle name="Normal 9" xfId="632"/>
    <cellStyle name="Normal 9 2" xfId="633"/>
    <cellStyle name="Normal_NTS K Model at 2010-11 atfeb11" xfId="823"/>
    <cellStyle name="Note 10" xfId="634"/>
    <cellStyle name="Note 11" xfId="635"/>
    <cellStyle name="Note 12" xfId="636"/>
    <cellStyle name="Note 2" xfId="22"/>
    <cellStyle name="Note 2 2" xfId="638"/>
    <cellStyle name="Note 2 3" xfId="639"/>
    <cellStyle name="Note 2 4" xfId="640"/>
    <cellStyle name="Note 2 5" xfId="637"/>
    <cellStyle name="Note 3" xfId="23"/>
    <cellStyle name="Note 3 2" xfId="642"/>
    <cellStyle name="Note 3 3" xfId="643"/>
    <cellStyle name="Note 3 4" xfId="644"/>
    <cellStyle name="Note 3 5" xfId="641"/>
    <cellStyle name="Note 4" xfId="24"/>
    <cellStyle name="Note 4 2" xfId="646"/>
    <cellStyle name="Note 4 3" xfId="645"/>
    <cellStyle name="Note 5" xfId="25"/>
    <cellStyle name="Note 5 2" xfId="648"/>
    <cellStyle name="Note 5 3" xfId="647"/>
    <cellStyle name="Note 6" xfId="649"/>
    <cellStyle name="Note 6 2" xfId="650"/>
    <cellStyle name="Note 7" xfId="651"/>
    <cellStyle name="Note 7 2" xfId="652"/>
    <cellStyle name="Note 8" xfId="653"/>
    <cellStyle name="Note 9" xfId="654"/>
    <cellStyle name="Output 2" xfId="655"/>
    <cellStyle name="Output 3" xfId="656"/>
    <cellStyle name="Output 4" xfId="657"/>
    <cellStyle name="Percent" xfId="825" builtinId="5"/>
    <cellStyle name="Percent 10" xfId="658"/>
    <cellStyle name="Percent 11" xfId="659"/>
    <cellStyle name="Percent 2" xfId="26"/>
    <cellStyle name="Percent 2 2" xfId="68"/>
    <cellStyle name="Percent 2 2 2" xfId="661"/>
    <cellStyle name="Percent 2 3" xfId="662"/>
    <cellStyle name="Percent 2 4" xfId="660"/>
    <cellStyle name="Percent 3" xfId="27"/>
    <cellStyle name="Percent 3 2" xfId="69"/>
    <cellStyle name="Percent 3 3" xfId="112"/>
    <cellStyle name="Percent 3 4" xfId="663"/>
    <cellStyle name="Percent 4" xfId="35"/>
    <cellStyle name="Percent 4 2" xfId="664"/>
    <cellStyle name="Percent 5" xfId="665"/>
    <cellStyle name="Percent 6" xfId="666"/>
    <cellStyle name="Percent 6 2" xfId="667"/>
    <cellStyle name="Percent 6 3" xfId="668"/>
    <cellStyle name="Percent 6 4" xfId="669"/>
    <cellStyle name="Percent 7" xfId="670"/>
    <cellStyle name="Percent 7 2" xfId="671"/>
    <cellStyle name="Percent 8" xfId="672"/>
    <cellStyle name="Percent 8 2" xfId="673"/>
    <cellStyle name="Percent 9" xfId="28"/>
    <cellStyle name="Percent 9 2" xfId="675"/>
    <cellStyle name="Percent 9 3" xfId="674"/>
    <cellStyle name="SAPBEXaggData" xfId="70"/>
    <cellStyle name="SAPBEXaggData 2" xfId="676"/>
    <cellStyle name="SAPBEXaggData 3" xfId="677"/>
    <cellStyle name="SAPBEXaggDataEmph" xfId="71"/>
    <cellStyle name="SAPBEXaggDataEmph 2" xfId="678"/>
    <cellStyle name="SAPBEXaggDataEmph 3" xfId="679"/>
    <cellStyle name="SAPBEXaggItem" xfId="72"/>
    <cellStyle name="SAPBEXaggItem 2" xfId="680"/>
    <cellStyle name="SAPBEXaggItem 3" xfId="681"/>
    <cellStyle name="SAPBEXaggItemX" xfId="73"/>
    <cellStyle name="SAPBEXaggItemX 2" xfId="682"/>
    <cellStyle name="SAPBEXaggItemX 3" xfId="683"/>
    <cellStyle name="SAPBEXchaText" xfId="74"/>
    <cellStyle name="SAPBEXexcBad7" xfId="75"/>
    <cellStyle name="SAPBEXexcBad7 2" xfId="684"/>
    <cellStyle name="SAPBEXexcBad7 3" xfId="685"/>
    <cellStyle name="SAPBEXexcBad7 4" xfId="686"/>
    <cellStyle name="SAPBEXexcBad8" xfId="76"/>
    <cellStyle name="SAPBEXexcBad8 2" xfId="687"/>
    <cellStyle name="SAPBEXexcBad8 3" xfId="688"/>
    <cellStyle name="SAPBEXexcBad8 4" xfId="689"/>
    <cellStyle name="SAPBEXexcBad9" xfId="77"/>
    <cellStyle name="SAPBEXexcBad9 2" xfId="690"/>
    <cellStyle name="SAPBEXexcBad9 3" xfId="691"/>
    <cellStyle name="SAPBEXexcBad9 4" xfId="692"/>
    <cellStyle name="SAPBEXexcCritical4" xfId="78"/>
    <cellStyle name="SAPBEXexcCritical4 2" xfId="693"/>
    <cellStyle name="SAPBEXexcCritical4 3" xfId="694"/>
    <cellStyle name="SAPBEXexcCritical4 4" xfId="695"/>
    <cellStyle name="SAPBEXexcCritical5" xfId="79"/>
    <cellStyle name="SAPBEXexcCritical5 2" xfId="696"/>
    <cellStyle name="SAPBEXexcCritical5 3" xfId="697"/>
    <cellStyle name="SAPBEXexcCritical5 4" xfId="698"/>
    <cellStyle name="SAPBEXexcCritical6" xfId="80"/>
    <cellStyle name="SAPBEXexcCritical6 2" xfId="699"/>
    <cellStyle name="SAPBEXexcCritical6 3" xfId="700"/>
    <cellStyle name="SAPBEXexcCritical6 4" xfId="701"/>
    <cellStyle name="SAPBEXexcGood1" xfId="81"/>
    <cellStyle name="SAPBEXexcGood1 2" xfId="702"/>
    <cellStyle name="SAPBEXexcGood1 3" xfId="703"/>
    <cellStyle name="SAPBEXexcGood1 4" xfId="704"/>
    <cellStyle name="SAPBEXexcGood2" xfId="82"/>
    <cellStyle name="SAPBEXexcGood2 2" xfId="705"/>
    <cellStyle name="SAPBEXexcGood2 3" xfId="706"/>
    <cellStyle name="SAPBEXexcGood2 4" xfId="707"/>
    <cellStyle name="SAPBEXexcGood3" xfId="83"/>
    <cellStyle name="SAPBEXexcGood3 2" xfId="708"/>
    <cellStyle name="SAPBEXexcGood3 3" xfId="709"/>
    <cellStyle name="SAPBEXexcGood3 4" xfId="710"/>
    <cellStyle name="SAPBEXfilterDrill" xfId="84"/>
    <cellStyle name="SAPBEXfilterDrill 2" xfId="711"/>
    <cellStyle name="SAPBEXfilterItem" xfId="85"/>
    <cellStyle name="SAPBEXfilterItem 2" xfId="712"/>
    <cellStyle name="SAPBEXfilterText" xfId="86"/>
    <cellStyle name="SAPBEXformats" xfId="87"/>
    <cellStyle name="SAPBEXformats 2" xfId="713"/>
    <cellStyle name="SAPBEXformats 3" xfId="714"/>
    <cellStyle name="SAPBEXformats 4" xfId="715"/>
    <cellStyle name="SAPBEXheaderItem" xfId="88"/>
    <cellStyle name="SAPBEXheaderItem 2" xfId="716"/>
    <cellStyle name="SAPBEXheaderText" xfId="89"/>
    <cellStyle name="SAPBEXheaderText 2" xfId="717"/>
    <cellStyle name="SAPBEXHLevel0" xfId="90"/>
    <cellStyle name="SAPBEXHLevel0 2" xfId="719"/>
    <cellStyle name="SAPBEXHLevel0 3" xfId="720"/>
    <cellStyle name="SAPBEXHLevel0 4" xfId="721"/>
    <cellStyle name="SAPBEXHLevel0 5" xfId="722"/>
    <cellStyle name="SAPBEXHLevel0 6" xfId="723"/>
    <cellStyle name="SAPBEXHLevel0 7" xfId="724"/>
    <cellStyle name="SAPBEXHLevel0 8" xfId="718"/>
    <cellStyle name="SAPBEXHLevel0X" xfId="91"/>
    <cellStyle name="SAPBEXHLevel0X 2" xfId="726"/>
    <cellStyle name="SAPBEXHLevel0X 3" xfId="727"/>
    <cellStyle name="SAPBEXHLevel0X 4" xfId="728"/>
    <cellStyle name="SAPBEXHLevel0X 5" xfId="729"/>
    <cellStyle name="SAPBEXHLevel0X 6" xfId="730"/>
    <cellStyle name="SAPBEXHLevel0X 7" xfId="731"/>
    <cellStyle name="SAPBEXHLevel0X 8" xfId="725"/>
    <cellStyle name="SAPBEXHLevel1" xfId="92"/>
    <cellStyle name="SAPBEXHLevel1 2" xfId="733"/>
    <cellStyle name="SAPBEXHLevel1 3" xfId="734"/>
    <cellStyle name="SAPBEXHLevel1 4" xfId="735"/>
    <cellStyle name="SAPBEXHLevel1 5" xfId="736"/>
    <cellStyle name="SAPBEXHLevel1 6" xfId="737"/>
    <cellStyle name="SAPBEXHLevel1 7" xfId="738"/>
    <cellStyle name="SAPBEXHLevel1 8" xfId="732"/>
    <cellStyle name="SAPBEXHLevel1X" xfId="93"/>
    <cellStyle name="SAPBEXHLevel1X 2" xfId="740"/>
    <cellStyle name="SAPBEXHLevel1X 3" xfId="741"/>
    <cellStyle name="SAPBEXHLevel1X 4" xfId="742"/>
    <cellStyle name="SAPBEXHLevel1X 5" xfId="743"/>
    <cellStyle name="SAPBEXHLevel1X 6" xfId="744"/>
    <cellStyle name="SAPBEXHLevel1X 7" xfId="745"/>
    <cellStyle name="SAPBEXHLevel1X 8" xfId="739"/>
    <cellStyle name="SAPBEXHLevel2" xfId="94"/>
    <cellStyle name="SAPBEXHLevel2 2" xfId="747"/>
    <cellStyle name="SAPBEXHLevel2 3" xfId="748"/>
    <cellStyle name="SAPBEXHLevel2 4" xfId="749"/>
    <cellStyle name="SAPBEXHLevel2 5" xfId="750"/>
    <cellStyle name="SAPBEXHLevel2 6" xfId="751"/>
    <cellStyle name="SAPBEXHLevel2 7" xfId="752"/>
    <cellStyle name="SAPBEXHLevel2 8" xfId="746"/>
    <cellStyle name="SAPBEXHLevel2X" xfId="95"/>
    <cellStyle name="SAPBEXHLevel2X 2" xfId="754"/>
    <cellStyle name="SAPBEXHLevel2X 3" xfId="755"/>
    <cellStyle name="SAPBEXHLevel2X 4" xfId="756"/>
    <cellStyle name="SAPBEXHLevel2X 5" xfId="757"/>
    <cellStyle name="SAPBEXHLevel2X 6" xfId="758"/>
    <cellStyle name="SAPBEXHLevel2X 7" xfId="759"/>
    <cellStyle name="SAPBEXHLevel2X 8" xfId="753"/>
    <cellStyle name="SAPBEXHLevel3" xfId="96"/>
    <cellStyle name="SAPBEXHLevel3 2" xfId="761"/>
    <cellStyle name="SAPBEXHLevel3 3" xfId="762"/>
    <cellStyle name="SAPBEXHLevel3 4" xfId="763"/>
    <cellStyle name="SAPBEXHLevel3 5" xfId="764"/>
    <cellStyle name="SAPBEXHLevel3 6" xfId="765"/>
    <cellStyle name="SAPBEXHLevel3 7" xfId="766"/>
    <cellStyle name="SAPBEXHLevel3 8" xfId="760"/>
    <cellStyle name="SAPBEXHLevel3X" xfId="97"/>
    <cellStyle name="SAPBEXHLevel3X 2" xfId="768"/>
    <cellStyle name="SAPBEXHLevel3X 3" xfId="769"/>
    <cellStyle name="SAPBEXHLevel3X 4" xfId="770"/>
    <cellStyle name="SAPBEXHLevel3X 5" xfId="771"/>
    <cellStyle name="SAPBEXHLevel3X 6" xfId="772"/>
    <cellStyle name="SAPBEXHLevel3X 7" xfId="773"/>
    <cellStyle name="SAPBEXHLevel3X 8" xfId="767"/>
    <cellStyle name="SAPBEXinputData" xfId="98"/>
    <cellStyle name="SAPBEXinputData 2" xfId="775"/>
    <cellStyle name="SAPBEXinputData 3" xfId="776"/>
    <cellStyle name="SAPBEXinputData 4" xfId="777"/>
    <cellStyle name="SAPBEXinputData 5" xfId="778"/>
    <cellStyle name="SAPBEXinputData 6" xfId="779"/>
    <cellStyle name="SAPBEXinputData 7" xfId="774"/>
    <cellStyle name="SAPBEXItemHeader" xfId="780"/>
    <cellStyle name="SAPBEXItemHeader 2" xfId="781"/>
    <cellStyle name="SAPBEXresData" xfId="99"/>
    <cellStyle name="SAPBEXresData 2" xfId="782"/>
    <cellStyle name="SAPBEXresData 3" xfId="783"/>
    <cellStyle name="SAPBEXresData 4" xfId="784"/>
    <cellStyle name="SAPBEXresDataEmph" xfId="100"/>
    <cellStyle name="SAPBEXresDataEmph 2" xfId="785"/>
    <cellStyle name="SAPBEXresDataEmph 3" xfId="786"/>
    <cellStyle name="SAPBEXresItem" xfId="101"/>
    <cellStyle name="SAPBEXresItem 2" xfId="787"/>
    <cellStyle name="SAPBEXresItem 3" xfId="788"/>
    <cellStyle name="SAPBEXresItem 4" xfId="789"/>
    <cellStyle name="SAPBEXresItemX" xfId="102"/>
    <cellStyle name="SAPBEXresItemX 2" xfId="790"/>
    <cellStyle name="SAPBEXresItemX 3" xfId="791"/>
    <cellStyle name="SAPBEXresItemX 4" xfId="792"/>
    <cellStyle name="SAPBEXstdData" xfId="103"/>
    <cellStyle name="SAPBEXstdData 2" xfId="793"/>
    <cellStyle name="SAPBEXstdData 3" xfId="794"/>
    <cellStyle name="SAPBEXstdData 4" xfId="795"/>
    <cellStyle name="SAPBEXstdDataEmph" xfId="104"/>
    <cellStyle name="SAPBEXstdDataEmph 2" xfId="796"/>
    <cellStyle name="SAPBEXstdDataEmph 3" xfId="797"/>
    <cellStyle name="SAPBEXstdItem" xfId="105"/>
    <cellStyle name="SAPBEXstdItem 2" xfId="798"/>
    <cellStyle name="SAPBEXstdItem 3" xfId="799"/>
    <cellStyle name="SAPBEXstdItem 4" xfId="800"/>
    <cellStyle name="SAPBEXstdItemX" xfId="106"/>
    <cellStyle name="SAPBEXstdItemX 2" xfId="801"/>
    <cellStyle name="SAPBEXstdItemX 3" xfId="802"/>
    <cellStyle name="SAPBEXstdItemX 4" xfId="803"/>
    <cellStyle name="SAPBEXtitle" xfId="107"/>
    <cellStyle name="SAPBEXunassignedItem" xfId="804"/>
    <cellStyle name="SAPBEXunassignedItem 2" xfId="805"/>
    <cellStyle name="SAPBEXunassignedItem 3" xfId="806"/>
    <cellStyle name="SAPBEXundefined" xfId="108"/>
    <cellStyle name="SAPBEXundefined 2" xfId="807"/>
    <cellStyle name="SAPBEXundefined 3" xfId="808"/>
    <cellStyle name="Sheet Title" xfId="109"/>
    <cellStyle name="Style 1" xfId="29"/>
    <cellStyle name="Style 1 2" xfId="30"/>
    <cellStyle name="Style 1 2 2" xfId="31"/>
    <cellStyle name="Style 1 2 3" xfId="810"/>
    <cellStyle name="Style 1 3" xfId="32"/>
    <cellStyle name="Style 1 3 2" xfId="811"/>
    <cellStyle name="Style 1 4" xfId="33"/>
    <cellStyle name="Style 1 4 2" xfId="812"/>
    <cellStyle name="Style 1 5" xfId="813"/>
    <cellStyle name="Title 2" xfId="814"/>
    <cellStyle name="Title 3" xfId="815"/>
    <cellStyle name="Title 4" xfId="816"/>
    <cellStyle name="Total 2" xfId="817"/>
    <cellStyle name="Total 3" xfId="818"/>
    <cellStyle name="Total 4" xfId="819"/>
    <cellStyle name="Warning Text 2" xfId="82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11</xdr:col>
      <xdr:colOff>219075</xdr:colOff>
      <xdr:row>16</xdr:row>
      <xdr:rowOff>19051</xdr:rowOff>
    </xdr:from>
    <xdr:to>
      <xdr:col>12</xdr:col>
      <xdr:colOff>133350</xdr:colOff>
      <xdr:row>17</xdr:row>
      <xdr:rowOff>57151</xdr:rowOff>
    </xdr:to>
    <xdr:sp macro="" textlink="">
      <xdr:nvSpPr>
        <xdr:cNvPr id="2" name="Oval 1"/>
        <xdr:cNvSpPr/>
      </xdr:nvSpPr>
      <xdr:spPr>
        <a:xfrm>
          <a:off x="9639300" y="3162301"/>
          <a:ext cx="571500" cy="3238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smtClean="0">
            <a:ln>
              <a:noFill/>
            </a:ln>
            <a:solidFill>
              <a:sysClr val="window" lastClr="FFFFFF"/>
            </a:solidFill>
            <a:effectLst/>
            <a:uLnTx/>
            <a:uFillTx/>
            <a:latin typeface="Calibri"/>
            <a:ea typeface="+mn-ea"/>
            <a:cs typeface="+mn-cs"/>
          </a:endParaRPr>
        </a:p>
      </xdr:txBody>
    </xdr:sp>
    <xdr:clientData/>
  </xdr:twoCellAnchor>
  <xdr:twoCellAnchor>
    <xdr:from>
      <xdr:col>10</xdr:col>
      <xdr:colOff>361950</xdr:colOff>
      <xdr:row>34</xdr:row>
      <xdr:rowOff>76200</xdr:rowOff>
    </xdr:from>
    <xdr:to>
      <xdr:col>11</xdr:col>
      <xdr:colOff>123825</xdr:colOff>
      <xdr:row>36</xdr:row>
      <xdr:rowOff>114300</xdr:rowOff>
    </xdr:to>
    <xdr:sp macro="" textlink="">
      <xdr:nvSpPr>
        <xdr:cNvPr id="4" name="Oval 3"/>
        <xdr:cNvSpPr/>
      </xdr:nvSpPr>
      <xdr:spPr>
        <a:xfrm>
          <a:off x="8972550" y="7077075"/>
          <a:ext cx="571500" cy="3238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smtClean="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400050</xdr:colOff>
      <xdr:row>20</xdr:row>
      <xdr:rowOff>95250</xdr:rowOff>
    </xdr:from>
    <xdr:to>
      <xdr:col>11</xdr:col>
      <xdr:colOff>152400</xdr:colOff>
      <xdr:row>23</xdr:row>
      <xdr:rowOff>76200</xdr:rowOff>
    </xdr:to>
    <xdr:sp macro="" textlink="">
      <xdr:nvSpPr>
        <xdr:cNvPr id="2" name="Oval 1"/>
        <xdr:cNvSpPr/>
      </xdr:nvSpPr>
      <xdr:spPr>
        <a:xfrm>
          <a:off x="10563225" y="4543425"/>
          <a:ext cx="571500" cy="838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xdr:col>
      <xdr:colOff>390525</xdr:colOff>
      <xdr:row>25</xdr:row>
      <xdr:rowOff>9525</xdr:rowOff>
    </xdr:from>
    <xdr:to>
      <xdr:col>11</xdr:col>
      <xdr:colOff>142875</xdr:colOff>
      <xdr:row>28</xdr:row>
      <xdr:rowOff>133350</xdr:rowOff>
    </xdr:to>
    <xdr:sp macro="" textlink="">
      <xdr:nvSpPr>
        <xdr:cNvPr id="5" name="Oval 4"/>
        <xdr:cNvSpPr/>
      </xdr:nvSpPr>
      <xdr:spPr>
        <a:xfrm>
          <a:off x="10553700" y="5600700"/>
          <a:ext cx="571500" cy="8382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smtClean="0">
            <a:ln>
              <a:noFill/>
            </a:ln>
            <a:solidFill>
              <a:sysClr val="window" lastClr="FFFFFF"/>
            </a:solidFill>
            <a:effectLst/>
            <a:uLnTx/>
            <a:uFillTx/>
            <a:latin typeface="Calibri"/>
            <a:ea typeface="+mn-ea"/>
            <a:cs typeface="+mn-cs"/>
          </a:endParaRPr>
        </a:p>
      </xdr:txBody>
    </xdr:sp>
    <xdr:clientData/>
  </xdr:twoCellAnchor>
  <xdr:twoCellAnchor>
    <xdr:from>
      <xdr:col>8</xdr:col>
      <xdr:colOff>76200</xdr:colOff>
      <xdr:row>32</xdr:row>
      <xdr:rowOff>142875</xdr:rowOff>
    </xdr:from>
    <xdr:to>
      <xdr:col>11</xdr:col>
      <xdr:colOff>152400</xdr:colOff>
      <xdr:row>34</xdr:row>
      <xdr:rowOff>19049</xdr:rowOff>
    </xdr:to>
    <xdr:sp macro="" textlink="">
      <xdr:nvSpPr>
        <xdr:cNvPr id="7" name="Oval 6"/>
        <xdr:cNvSpPr/>
      </xdr:nvSpPr>
      <xdr:spPr>
        <a:xfrm>
          <a:off x="8601075" y="7019925"/>
          <a:ext cx="2533650" cy="447674"/>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smtClean="0">
            <a:ln>
              <a:noFill/>
            </a:ln>
            <a:solidFill>
              <a:sysClr val="window" lastClr="FFFFFF"/>
            </a:solidFill>
            <a:effectLst/>
            <a:uLnTx/>
            <a:uFillTx/>
            <a:latin typeface="Calibri"/>
            <a:ea typeface="+mn-ea"/>
            <a:cs typeface="+mn-cs"/>
          </a:endParaRPr>
        </a:p>
      </xdr:txBody>
    </xdr:sp>
    <xdr:clientData/>
  </xdr:twoCellAnchor>
  <xdr:twoCellAnchor>
    <xdr:from>
      <xdr:col>10</xdr:col>
      <xdr:colOff>381000</xdr:colOff>
      <xdr:row>34</xdr:row>
      <xdr:rowOff>47626</xdr:rowOff>
    </xdr:from>
    <xdr:to>
      <xdr:col>11</xdr:col>
      <xdr:colOff>133350</xdr:colOff>
      <xdr:row>37</xdr:row>
      <xdr:rowOff>1</xdr:rowOff>
    </xdr:to>
    <xdr:sp macro="" textlink="">
      <xdr:nvSpPr>
        <xdr:cNvPr id="8" name="Oval 7"/>
        <xdr:cNvSpPr/>
      </xdr:nvSpPr>
      <xdr:spPr>
        <a:xfrm>
          <a:off x="10544175" y="7496176"/>
          <a:ext cx="571500" cy="3810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smtClean="0">
            <a:ln>
              <a:noFill/>
            </a:ln>
            <a:solidFill>
              <a:sysClr val="window" lastClr="FFFFFF"/>
            </a:solidFill>
            <a:effectLst/>
            <a:uLnTx/>
            <a:uFillTx/>
            <a:latin typeface="Calibri"/>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rin.elmhirst/AppData/Local/Microsoft/Windows/Temporary%20Internet%20Files/Content.Outlook/POWBA2Y2/GSO%20MAR%20-%201%20May%202015%20-%20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rin.elmhirst/AppData/Local/Microsoft/Windows/Temporary%20Internet%20Files/Content.Outlook/POWBA2Y2/GTO%20MAR%20-%20draft%20proforma%20v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rin.elmhirst/AppData/Local/Microsoft/Windows/Temporary%20Internet%20Files/Content.Outlook/POWBA2Y2/GTO%20MAR%20-%201%20May%202015%20-%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arin.elmhirst/AppData/Local/Microsoft/Windows/Temporary%20Internet%20Files/Content.Outlook/POWBA2Y2/GTO%20MAR%20-%201%20May%202015%20-%20v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nance/Market_Dev/74%20RIGS/08%202013-14/Income/Gas/Submissions/Sharepoint/2013-14_NGGT_Revenue_Return_Model%20-%20v5%20unlocked%20repaire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karin.elmhirst/AppData/Local/Microsoft/Windows/Temporary%20Internet%20Files/Content.Outlook/POWBA2Y2/GSO%20MAR%20-%201%20May%202015%20-%20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Year ahead summary"/>
      <sheetName val="Multi Year Summary"/>
      <sheetName val="1  SOMR"/>
      <sheetName val="2  SOBR"/>
      <sheetName val="2.1 SOTRU"/>
      <sheetName val="3  CM"/>
      <sheetName val="3.1  CMIR"/>
      <sheetName val="3.2  CMCA"/>
      <sheetName val="4  TSS"/>
      <sheetName val="4.1  TSSIR"/>
      <sheetName val="4.2  TSSCA"/>
      <sheetName val="5  DELINC"/>
      <sheetName val="6  SOOIRC"/>
      <sheetName val="7  SOK"/>
      <sheetName val="siu support"/>
      <sheetName val="nia support"/>
      <sheetName val="Databook"/>
      <sheetName val="Scenario databook"/>
      <sheetName val="Process"/>
    </sheetNames>
    <sheetDataSet>
      <sheetData sheetId="0" refreshError="1"/>
      <sheetData sheetId="1" refreshError="1"/>
      <sheetData sheetId="2" refreshError="1"/>
      <sheetData sheetId="3">
        <row r="17">
          <cell r="D17">
            <v>358.69051824649335</v>
          </cell>
        </row>
      </sheetData>
      <sheetData sheetId="4">
        <row r="23">
          <cell r="D23" t="str">
            <v>2013/14</v>
          </cell>
        </row>
      </sheetData>
      <sheetData sheetId="5">
        <row r="22">
          <cell r="D22">
            <v>0</v>
          </cell>
        </row>
      </sheetData>
      <sheetData sheetId="6">
        <row r="17">
          <cell r="D17">
            <v>30.238420412481993</v>
          </cell>
        </row>
      </sheetData>
      <sheetData sheetId="7">
        <row r="64">
          <cell r="G64">
            <v>14.452926244436911</v>
          </cell>
        </row>
      </sheetData>
      <sheetData sheetId="8">
        <row r="27">
          <cell r="E27">
            <v>0</v>
          </cell>
        </row>
      </sheetData>
      <sheetData sheetId="9">
        <row r="17">
          <cell r="D17">
            <v>8.4086069070094158</v>
          </cell>
        </row>
      </sheetData>
      <sheetData sheetId="10">
        <row r="53">
          <cell r="G53">
            <v>4.2667581648532611</v>
          </cell>
        </row>
      </sheetData>
      <sheetData sheetId="11">
        <row r="27">
          <cell r="E27">
            <v>3.00307E-2</v>
          </cell>
        </row>
      </sheetData>
      <sheetData sheetId="12">
        <row r="23">
          <cell r="D23">
            <v>9.0715959047147798</v>
          </cell>
        </row>
      </sheetData>
      <sheetData sheetId="13">
        <row r="17">
          <cell r="E17">
            <v>124.52507564144604</v>
          </cell>
        </row>
      </sheetData>
      <sheetData sheetId="14">
        <row r="23">
          <cell r="D23">
            <v>0.93718286680062302</v>
          </cell>
        </row>
      </sheetData>
      <sheetData sheetId="15" refreshError="1"/>
      <sheetData sheetId="16" refreshError="1"/>
      <sheetData sheetId="17"/>
      <sheetData sheetId="18"/>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Year ahead summary"/>
      <sheetName val="Multi Year Summary"/>
      <sheetName val="1  MR"/>
      <sheetName val="2  BR"/>
      <sheetName val="2.1 TRU"/>
      <sheetName val="3  PT"/>
      <sheetName val="3.1 RB"/>
      <sheetName val="3.2  LF"/>
      <sheetName val="3.3  OPTC"/>
      <sheetName val="3.4  ISA"/>
      <sheetName val="4  OIR"/>
      <sheetName val="4.1  SSO"/>
      <sheetName val="4.2  PA"/>
      <sheetName val="5  NIA"/>
      <sheetName val="6  NICF"/>
      <sheetName val="7  K"/>
      <sheetName val="siu support"/>
      <sheetName val="nia support"/>
      <sheetName val="Databook"/>
      <sheetName val="Scenario databook"/>
      <sheetName val="Crosscheck Summary"/>
      <sheetName val="Process"/>
    </sheetNames>
    <sheetDataSet>
      <sheetData sheetId="0"/>
      <sheetData sheetId="1"/>
      <sheetData sheetId="2"/>
      <sheetData sheetId="3">
        <row r="13">
          <cell r="D13" t="str">
            <v>Actuals</v>
          </cell>
        </row>
      </sheetData>
      <sheetData sheetId="4">
        <row r="17">
          <cell r="R17">
            <v>626.50052839685679</v>
          </cell>
        </row>
      </sheetData>
      <sheetData sheetId="5"/>
      <sheetData sheetId="6">
        <row r="17">
          <cell r="R17">
            <v>-7.8005316466791523</v>
          </cell>
        </row>
      </sheetData>
      <sheetData sheetId="7">
        <row r="23">
          <cell r="C23" t="str">
            <v>Flag</v>
          </cell>
        </row>
      </sheetData>
      <sheetData sheetId="8"/>
      <sheetData sheetId="9">
        <row r="56">
          <cell r="F56">
            <v>-3.0643595220644864</v>
          </cell>
        </row>
      </sheetData>
      <sheetData sheetId="10">
        <row r="23">
          <cell r="C23" t="str">
            <v>Flag</v>
          </cell>
        </row>
      </sheetData>
      <sheetData sheetId="11">
        <row r="17">
          <cell r="R17">
            <v>0</v>
          </cell>
        </row>
      </sheetData>
      <sheetData sheetId="12"/>
      <sheetData sheetId="13"/>
      <sheetData sheetId="14">
        <row r="22">
          <cell r="R22">
            <v>2.7009245469635319</v>
          </cell>
        </row>
      </sheetData>
      <sheetData sheetId="15">
        <row r="17">
          <cell r="R17">
            <v>0</v>
          </cell>
        </row>
      </sheetData>
      <sheetData sheetId="16">
        <row r="23">
          <cell r="E23">
            <v>0.78907090547658121</v>
          </cell>
        </row>
      </sheetData>
      <sheetData sheetId="17"/>
      <sheetData sheetId="18"/>
      <sheetData sheetId="19">
        <row r="3">
          <cell r="C3">
            <v>41963</v>
          </cell>
          <cell r="G3" t="str">
            <v>NTS licence v9.7 Sept-14</v>
          </cell>
        </row>
      </sheetData>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Year ahead summary"/>
      <sheetName val="Multi Year Summary"/>
      <sheetName val="1  MR"/>
      <sheetName val="2  BR"/>
      <sheetName val="2.1 TRU"/>
      <sheetName val="3  PT"/>
      <sheetName val="3.1 RB"/>
      <sheetName val="3.2  LF"/>
      <sheetName val="3.3  OPTC"/>
      <sheetName val="3.4  ISA"/>
      <sheetName val="4  OIR"/>
      <sheetName val="4.1  SSO"/>
      <sheetName val="4.2  PA"/>
      <sheetName val="5  NIA"/>
      <sheetName val="6  NICF"/>
      <sheetName val="7  K"/>
      <sheetName val="siu support"/>
      <sheetName val="nia support"/>
      <sheetName val="Databook"/>
      <sheetName val="Scenario databook"/>
      <sheetName val="Process"/>
    </sheetNames>
    <sheetDataSet>
      <sheetData sheetId="0"/>
      <sheetData sheetId="1"/>
      <sheetData sheetId="2"/>
      <sheetData sheetId="3">
        <row r="17">
          <cell r="D17">
            <v>620.61216684570093</v>
          </cell>
        </row>
      </sheetData>
      <sheetData sheetId="4">
        <row r="17">
          <cell r="R17">
            <v>626.50052839685679</v>
          </cell>
        </row>
      </sheetData>
      <sheetData sheetId="5"/>
      <sheetData sheetId="6">
        <row r="17">
          <cell r="E17">
            <v>-7.8005316466791523</v>
          </cell>
        </row>
      </sheetData>
      <sheetData sheetId="7">
        <row r="39">
          <cell r="E39">
            <v>0.49208893261238984</v>
          </cell>
        </row>
      </sheetData>
      <sheetData sheetId="8">
        <row r="39">
          <cell r="E39">
            <v>2.7132668931762272</v>
          </cell>
        </row>
      </sheetData>
      <sheetData sheetId="9">
        <row r="39">
          <cell r="E39">
            <v>-3.0490378170905519</v>
          </cell>
        </row>
      </sheetData>
      <sheetData sheetId="10"/>
      <sheetData sheetId="11">
        <row r="17">
          <cell r="E17">
            <v>0</v>
          </cell>
        </row>
      </sheetData>
      <sheetData sheetId="12"/>
      <sheetData sheetId="13"/>
      <sheetData sheetId="14">
        <row r="22">
          <cell r="E22">
            <v>2.7012410009998615</v>
          </cell>
        </row>
      </sheetData>
      <sheetData sheetId="15">
        <row r="17">
          <cell r="E17">
            <v>0</v>
          </cell>
        </row>
      </sheetData>
      <sheetData sheetId="16">
        <row r="23">
          <cell r="E23">
            <v>0.78907090547658121</v>
          </cell>
        </row>
      </sheetData>
      <sheetData sheetId="17"/>
      <sheetData sheetId="18"/>
      <sheetData sheetId="19">
        <row r="3">
          <cell r="C3">
            <v>42107</v>
          </cell>
          <cell r="G3" t="str">
            <v>NTS licence v10.1 Apr-15</v>
          </cell>
        </row>
      </sheetData>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Year ahead summary"/>
      <sheetName val="Multi Year Summary"/>
      <sheetName val="1  MR"/>
      <sheetName val="2  BR"/>
      <sheetName val="2.1 TRU"/>
      <sheetName val="3  PT"/>
      <sheetName val="3.1 RB"/>
      <sheetName val="3.2  LF"/>
      <sheetName val="3.3  OPTC"/>
      <sheetName val="3.4  ISA"/>
      <sheetName val="4  OIR"/>
      <sheetName val="4.1  SSO"/>
      <sheetName val="4.2  PA"/>
      <sheetName val="5  NIA"/>
      <sheetName val="6  NICF"/>
      <sheetName val="7  K"/>
      <sheetName val="siu support"/>
      <sheetName val="nia support"/>
      <sheetName val="Databook"/>
      <sheetName val="Scenario databook"/>
      <sheetName val="Process"/>
    </sheetNames>
    <sheetDataSet>
      <sheetData sheetId="0"/>
      <sheetData sheetId="1"/>
      <sheetData sheetId="2"/>
      <sheetData sheetId="3">
        <row r="17">
          <cell r="D17">
            <v>620.61216684570093</v>
          </cell>
        </row>
      </sheetData>
      <sheetData sheetId="4">
        <row r="17">
          <cell r="R17">
            <v>626.50052839685679</v>
          </cell>
        </row>
      </sheetData>
      <sheetData sheetId="5"/>
      <sheetData sheetId="6">
        <row r="17">
          <cell r="E17">
            <v>-7.8005316466791523</v>
          </cell>
        </row>
      </sheetData>
      <sheetData sheetId="7">
        <row r="39">
          <cell r="E39">
            <v>0.49208893261238984</v>
          </cell>
        </row>
      </sheetData>
      <sheetData sheetId="8">
        <row r="39">
          <cell r="E39">
            <v>2.7132668931762272</v>
          </cell>
        </row>
      </sheetData>
      <sheetData sheetId="9">
        <row r="39">
          <cell r="E39">
            <v>-3.0490378170905519</v>
          </cell>
        </row>
      </sheetData>
      <sheetData sheetId="10"/>
      <sheetData sheetId="11">
        <row r="17">
          <cell r="E17">
            <v>0</v>
          </cell>
        </row>
      </sheetData>
      <sheetData sheetId="12"/>
      <sheetData sheetId="13"/>
      <sheetData sheetId="14">
        <row r="22">
          <cell r="E22">
            <v>2.7012410009998615</v>
          </cell>
        </row>
      </sheetData>
      <sheetData sheetId="15">
        <row r="17">
          <cell r="E17">
            <v>0</v>
          </cell>
        </row>
      </sheetData>
      <sheetData sheetId="16">
        <row r="23">
          <cell r="E23">
            <v>0.78907090547658121</v>
          </cell>
        </row>
      </sheetData>
      <sheetData sheetId="17"/>
      <sheetData sheetId="18"/>
      <sheetData sheetId="19">
        <row r="3">
          <cell r="C3">
            <v>42101</v>
          </cell>
          <cell r="G3" t="str">
            <v>NTS licence v10.1 Apr-15</v>
          </cell>
        </row>
      </sheetData>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4 review"/>
      <sheetName val="R1 Cover"/>
      <sheetName val="R2 Schematic"/>
      <sheetName val="R3 Version log"/>
      <sheetName val="R4 Licence Condition Values"/>
      <sheetName val="R5 Input page"/>
      <sheetName val="R6 Base revenue"/>
      <sheetName val="R7 pass through"/>
      <sheetName val="R8 Output incentives"/>
      <sheetName val="R9 Innovation incentive"/>
      <sheetName val="R10 Correction"/>
      <sheetName val="R12 TO MAR"/>
      <sheetName val="R13 Excluded Revenue"/>
      <sheetName val="R14 Rec to Stat Ac"/>
      <sheetName val="R15 SO Base"/>
      <sheetName val="R16 External SO costs"/>
      <sheetName val="R17 Constraint man"/>
      <sheetName val="Sheet1"/>
    </sheetNames>
    <sheetDataSet>
      <sheetData sheetId="0" refreshError="1"/>
      <sheetData sheetId="1" refreshError="1"/>
      <sheetData sheetId="2" refreshError="1"/>
      <sheetData sheetId="3" refreshError="1"/>
      <sheetData sheetId="4" refreshError="1"/>
      <sheetData sheetId="5">
        <row r="11">
          <cell r="D11">
            <v>1.0999921211306642</v>
          </cell>
          <cell r="E11">
            <v>1.1339778557425371</v>
          </cell>
          <cell r="F11">
            <v>1.1666890673736021</v>
          </cell>
          <cell r="G11">
            <v>1.1949927468055819</v>
          </cell>
          <cell r="H11">
            <v>1.2284547683380684</v>
          </cell>
          <cell r="I11">
            <v>1.2628900619649901</v>
          </cell>
          <cell r="J11">
            <v>1.2982522813961357</v>
          </cell>
          <cell r="K11">
            <v>1.3345877729217164</v>
          </cell>
          <cell r="L11">
            <v>1.3719428828319438</v>
          </cell>
          <cell r="M11">
            <v>1.4103639574170286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Year ahead summary"/>
      <sheetName val="Multi Year Summary"/>
      <sheetName val="1  SOMR"/>
      <sheetName val="2  SOBR"/>
      <sheetName val="2.1 SOTRU"/>
      <sheetName val="3  CM"/>
      <sheetName val="3.1  CMIR"/>
      <sheetName val="3.2  CMCA"/>
      <sheetName val="4  TSS"/>
      <sheetName val="4.1  TSSIR"/>
      <sheetName val="4.2  TSSCA"/>
      <sheetName val="5  DELINC"/>
      <sheetName val="6  SOOIRC"/>
      <sheetName val="7  SOK"/>
      <sheetName val="siu support"/>
      <sheetName val="nia support"/>
      <sheetName val="Databook"/>
      <sheetName val="Scenario databook"/>
      <sheetName val="Proce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2"/>
  <sheetViews>
    <sheetView showGridLines="0" tabSelected="1" workbookViewId="0">
      <selection activeCell="C15" sqref="C15"/>
    </sheetView>
  </sheetViews>
  <sheetFormatPr defaultRowHeight="12.75"/>
  <cols>
    <col min="1" max="1" width="5" style="1" customWidth="1"/>
    <col min="2" max="2" width="9.140625" style="1" customWidth="1"/>
    <col min="3" max="16384" width="9.140625" style="1"/>
  </cols>
  <sheetData>
    <row r="1" spans="2:2">
      <c r="B1" s="3" t="s">
        <v>123</v>
      </c>
    </row>
    <row r="4" spans="2:2">
      <c r="B4" s="3" t="s">
        <v>122</v>
      </c>
    </row>
    <row r="5" spans="2:2">
      <c r="B5" s="2"/>
    </row>
    <row r="6" spans="2:2">
      <c r="B6" s="2" t="s">
        <v>180</v>
      </c>
    </row>
    <row r="7" spans="2:2" ht="22.5" customHeight="1">
      <c r="B7" s="3" t="s">
        <v>123</v>
      </c>
    </row>
    <row r="8" spans="2:2" ht="17.25" customHeight="1">
      <c r="B8" s="2" t="s">
        <v>162</v>
      </c>
    </row>
    <row r="9" spans="2:2">
      <c r="B9" s="2" t="s">
        <v>191</v>
      </c>
    </row>
    <row r="10" spans="2:2">
      <c r="B10" s="2" t="s">
        <v>192</v>
      </c>
    </row>
    <row r="11" spans="2:2">
      <c r="B11" s="2" t="s">
        <v>181</v>
      </c>
    </row>
    <row r="12" spans="2:2" ht="28.5" customHeight="1">
      <c r="B12" s="2" t="s">
        <v>182</v>
      </c>
    </row>
    <row r="13" spans="2:2">
      <c r="B13" s="2" t="s">
        <v>183</v>
      </c>
    </row>
    <row r="14" spans="2:2">
      <c r="B14" s="2" t="s">
        <v>228</v>
      </c>
    </row>
    <row r="15" spans="2:2" ht="30.75" customHeight="1">
      <c r="B15" s="9" t="s">
        <v>227</v>
      </c>
    </row>
    <row r="16" spans="2:2" ht="24" customHeight="1">
      <c r="B16" s="2" t="s">
        <v>186</v>
      </c>
    </row>
    <row r="17" spans="2:3">
      <c r="B17" s="3" t="s">
        <v>124</v>
      </c>
    </row>
    <row r="18" spans="2:3">
      <c r="B18" s="3"/>
    </row>
    <row r="19" spans="2:3">
      <c r="B19" s="2" t="s">
        <v>184</v>
      </c>
    </row>
    <row r="20" spans="2:3">
      <c r="B20" s="2" t="s">
        <v>125</v>
      </c>
      <c r="C20" s="2" t="s">
        <v>126</v>
      </c>
    </row>
    <row r="21" spans="2:3">
      <c r="B21" s="2" t="s">
        <v>125</v>
      </c>
      <c r="C21" s="2" t="s">
        <v>127</v>
      </c>
    </row>
    <row r="22" spans="2:3">
      <c r="B22" s="2" t="s">
        <v>125</v>
      </c>
      <c r="C22" s="2" t="s">
        <v>128</v>
      </c>
    </row>
    <row r="23" spans="2:3">
      <c r="B23" s="2" t="s">
        <v>125</v>
      </c>
      <c r="C23" s="2" t="s">
        <v>185</v>
      </c>
    </row>
    <row r="24" spans="2:3">
      <c r="B24" s="2" t="s">
        <v>125</v>
      </c>
      <c r="C24" s="2" t="s">
        <v>165</v>
      </c>
    </row>
    <row r="25" spans="2:3">
      <c r="B25" s="2"/>
      <c r="C25" s="2"/>
    </row>
    <row r="26" spans="2:3">
      <c r="B26" s="2" t="s">
        <v>226</v>
      </c>
    </row>
    <row r="27" spans="2:3">
      <c r="B27" s="4"/>
    </row>
    <row r="28" spans="2:3" ht="15" customHeight="1">
      <c r="B28" s="4"/>
    </row>
    <row r="29" spans="2:3">
      <c r="B29" s="3" t="s">
        <v>129</v>
      </c>
    </row>
    <row r="30" spans="2:3">
      <c r="B30" s="2"/>
    </row>
    <row r="31" spans="2:3">
      <c r="B31" s="2" t="s">
        <v>130</v>
      </c>
    </row>
    <row r="32" spans="2:3">
      <c r="B32" s="2"/>
    </row>
    <row r="33" spans="2:3">
      <c r="B33" s="5" t="s">
        <v>166</v>
      </c>
    </row>
    <row r="34" spans="2:3">
      <c r="B34" s="5" t="s">
        <v>167</v>
      </c>
    </row>
    <row r="35" spans="2:3">
      <c r="B35" s="5"/>
    </row>
    <row r="36" spans="2:3">
      <c r="B36" s="3" t="s">
        <v>168</v>
      </c>
    </row>
    <row r="37" spans="2:3">
      <c r="B37" s="3"/>
    </row>
    <row r="38" spans="2:3">
      <c r="B38" s="2" t="s">
        <v>131</v>
      </c>
    </row>
    <row r="39" spans="2:3">
      <c r="B39" s="2" t="s">
        <v>132</v>
      </c>
    </row>
    <row r="40" spans="2:3">
      <c r="B40" s="2" t="s">
        <v>133</v>
      </c>
    </row>
    <row r="41" spans="2:3">
      <c r="B41" s="2" t="s">
        <v>134</v>
      </c>
      <c r="C41" s="2" t="s">
        <v>135</v>
      </c>
    </row>
    <row r="42" spans="2:3">
      <c r="B42" s="2" t="s">
        <v>136</v>
      </c>
      <c r="C42" s="2" t="s">
        <v>137</v>
      </c>
    </row>
    <row r="43" spans="2:3">
      <c r="B43" s="2" t="s">
        <v>138</v>
      </c>
      <c r="C43" s="2" t="s">
        <v>139</v>
      </c>
    </row>
    <row r="44" spans="2:3">
      <c r="B44" s="2" t="s">
        <v>140</v>
      </c>
      <c r="C44" s="2" t="s">
        <v>141</v>
      </c>
    </row>
    <row r="45" spans="2:3">
      <c r="B45" s="2" t="s">
        <v>142</v>
      </c>
      <c r="C45" s="2" t="s">
        <v>143</v>
      </c>
    </row>
    <row r="46" spans="2:3">
      <c r="B46" s="2" t="s">
        <v>144</v>
      </c>
      <c r="C46" s="2" t="s">
        <v>145</v>
      </c>
    </row>
    <row r="47" spans="2:3">
      <c r="B47" s="2"/>
      <c r="C47" s="2"/>
    </row>
    <row r="48" spans="2:3">
      <c r="B48" s="2" t="s">
        <v>193</v>
      </c>
    </row>
    <row r="49" spans="2:4">
      <c r="B49" s="2"/>
    </row>
    <row r="50" spans="2:4">
      <c r="B50" s="3" t="s">
        <v>169</v>
      </c>
    </row>
    <row r="51" spans="2:4">
      <c r="B51" s="3"/>
    </row>
    <row r="52" spans="2:4">
      <c r="B52" s="2" t="s">
        <v>146</v>
      </c>
    </row>
    <row r="53" spans="2:4">
      <c r="B53" s="2" t="s">
        <v>147</v>
      </c>
      <c r="C53" s="2" t="s">
        <v>148</v>
      </c>
    </row>
    <row r="54" spans="2:4">
      <c r="B54" s="2" t="s">
        <v>149</v>
      </c>
    </row>
    <row r="55" spans="2:4">
      <c r="B55" s="2" t="s">
        <v>150</v>
      </c>
      <c r="D55" s="2" t="s">
        <v>151</v>
      </c>
    </row>
    <row r="56" spans="2:4">
      <c r="B56" s="2" t="s">
        <v>152</v>
      </c>
      <c r="D56" s="2" t="s">
        <v>153</v>
      </c>
    </row>
    <row r="57" spans="2:4">
      <c r="B57" s="2" t="s">
        <v>154</v>
      </c>
      <c r="C57" s="2"/>
      <c r="D57" s="2" t="s">
        <v>155</v>
      </c>
    </row>
    <row r="58" spans="2:4" ht="15" customHeight="1">
      <c r="B58" s="2" t="s">
        <v>156</v>
      </c>
      <c r="D58" s="2" t="s">
        <v>157</v>
      </c>
    </row>
    <row r="59" spans="2:4">
      <c r="B59" s="2" t="s">
        <v>158</v>
      </c>
      <c r="C59" s="2"/>
      <c r="D59" s="2" t="s">
        <v>159</v>
      </c>
    </row>
    <row r="60" spans="2:4">
      <c r="B60" s="2" t="s">
        <v>160</v>
      </c>
      <c r="D60" s="2" t="s">
        <v>161</v>
      </c>
    </row>
    <row r="61" spans="2:4">
      <c r="B61" s="2"/>
      <c r="D61" s="2"/>
    </row>
    <row r="62" spans="2:4">
      <c r="B62" s="1" t="s">
        <v>194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AK89"/>
  <sheetViews>
    <sheetView showGridLines="0" zoomScaleNormal="100" workbookViewId="0">
      <pane xSplit="6" ySplit="10" topLeftCell="P11" activePane="bottomRight" state="frozen"/>
      <selection pane="topRight" activeCell="G1" sqref="G1"/>
      <selection pane="bottomLeft" activeCell="A11" sqref="A11"/>
      <selection pane="bottomRight" activeCell="Y12" sqref="Y12:AF13 Y15:AF18 G18:N18 P18:W18 Y20:AF24 G24:N24 P24:W24 Y26:AF26 Y27:AB27 G28:N28 P28:W28 Y28:AF28 Y30:AF31 G31:N31 P31:W31 K33:N33 T33:W33 Y33:AF34 G34:N34 P34:W34 Y36:AF38 G37:N38 P37:W38 K42:N43 T42:W43 Y42:AF47 K46:N47 T46:W47 G50:N51 P50:W51 Y50:AF66 I56:J61 K56:N65 R56:S61 T56:W65 H56:H59 Q56:Q59 G56:G61 P56:P61 G62:J64 P62:S64 H65:I65 Q65:R65 G66:N67 P66:W67 G79:I79 P79:Q79"/>
    </sheetView>
  </sheetViews>
  <sheetFormatPr defaultRowHeight="11.25"/>
  <cols>
    <col min="1" max="1" width="3.5703125" style="17" customWidth="1"/>
    <col min="2" max="2" width="4.5703125" style="17" customWidth="1"/>
    <col min="3" max="3" width="49.28515625" style="17" customWidth="1"/>
    <col min="4" max="4" width="13.85546875" style="17" customWidth="1"/>
    <col min="5" max="5" width="7.42578125" style="26" customWidth="1"/>
    <col min="6" max="6" width="12.28515625" style="27" customWidth="1"/>
    <col min="7" max="8" width="8.5703125" style="27" bestFit="1" customWidth="1"/>
    <col min="9" max="9" width="13.140625" style="27" customWidth="1"/>
    <col min="10" max="10" width="7.85546875" style="27" bestFit="1" customWidth="1"/>
    <col min="11" max="11" width="12.140625" style="27" customWidth="1"/>
    <col min="12" max="14" width="9.85546875" style="27" bestFit="1" customWidth="1"/>
    <col min="15" max="15" width="5.140625" style="27" customWidth="1"/>
    <col min="16" max="17" width="8.5703125" style="17" bestFit="1" customWidth="1"/>
    <col min="18" max="18" width="12" style="28" customWidth="1"/>
    <col min="19" max="19" width="9.85546875" style="28" bestFit="1" customWidth="1"/>
    <col min="20" max="21" width="12" style="28" customWidth="1"/>
    <col min="22" max="23" width="9.85546875" style="17" bestFit="1" customWidth="1"/>
    <col min="24" max="24" width="3.5703125" style="30" customWidth="1"/>
    <col min="25" max="26" width="8.5703125" style="30" bestFit="1" customWidth="1"/>
    <col min="27" max="27" width="14.140625" style="17" customWidth="1"/>
    <col min="28" max="32" width="9.85546875" style="17" bestFit="1" customWidth="1"/>
    <col min="33" max="33" width="9.140625" style="17"/>
    <col min="34" max="34" width="39.140625" style="17" customWidth="1"/>
    <col min="35" max="35" width="9.140625" style="17"/>
    <col min="36" max="36" width="103" style="17" customWidth="1"/>
    <col min="37" max="208" width="9.140625" style="17"/>
    <col min="209" max="209" width="1.7109375" style="17" customWidth="1"/>
    <col min="210" max="210" width="28.5703125" style="17" customWidth="1"/>
    <col min="211" max="211" width="8.42578125" style="17" customWidth="1"/>
    <col min="212" max="212" width="7.5703125" style="17" customWidth="1"/>
    <col min="213" max="220" width="12" style="17" customWidth="1"/>
    <col min="221" max="221" width="1.7109375" style="17" customWidth="1"/>
    <col min="222" max="222" width="9.140625" style="17"/>
    <col min="223" max="256" width="0" style="17" hidden="1" customWidth="1"/>
    <col min="257" max="464" width="9.140625" style="17"/>
    <col min="465" max="465" width="1.7109375" style="17" customWidth="1"/>
    <col min="466" max="466" width="28.5703125" style="17" customWidth="1"/>
    <col min="467" max="467" width="8.42578125" style="17" customWidth="1"/>
    <col min="468" max="468" width="7.5703125" style="17" customWidth="1"/>
    <col min="469" max="476" width="12" style="17" customWidth="1"/>
    <col min="477" max="477" width="1.7109375" style="17" customWidth="1"/>
    <col min="478" max="478" width="9.140625" style="17"/>
    <col min="479" max="512" width="0" style="17" hidden="1" customWidth="1"/>
    <col min="513" max="720" width="9.140625" style="17"/>
    <col min="721" max="721" width="1.7109375" style="17" customWidth="1"/>
    <col min="722" max="722" width="28.5703125" style="17" customWidth="1"/>
    <col min="723" max="723" width="8.42578125" style="17" customWidth="1"/>
    <col min="724" max="724" width="7.5703125" style="17" customWidth="1"/>
    <col min="725" max="732" width="12" style="17" customWidth="1"/>
    <col min="733" max="733" width="1.7109375" style="17" customWidth="1"/>
    <col min="734" max="734" width="9.140625" style="17"/>
    <col min="735" max="768" width="0" style="17" hidden="1" customWidth="1"/>
    <col min="769" max="976" width="9.140625" style="17"/>
    <col min="977" max="977" width="1.7109375" style="17" customWidth="1"/>
    <col min="978" max="978" width="28.5703125" style="17" customWidth="1"/>
    <col min="979" max="979" width="8.42578125" style="17" customWidth="1"/>
    <col min="980" max="980" width="7.5703125" style="17" customWidth="1"/>
    <col min="981" max="988" width="12" style="17" customWidth="1"/>
    <col min="989" max="989" width="1.7109375" style="17" customWidth="1"/>
    <col min="990" max="990" width="9.140625" style="17"/>
    <col min="991" max="1024" width="0" style="17" hidden="1" customWidth="1"/>
    <col min="1025" max="1232" width="9.140625" style="17"/>
    <col min="1233" max="1233" width="1.7109375" style="17" customWidth="1"/>
    <col min="1234" max="1234" width="28.5703125" style="17" customWidth="1"/>
    <col min="1235" max="1235" width="8.42578125" style="17" customWidth="1"/>
    <col min="1236" max="1236" width="7.5703125" style="17" customWidth="1"/>
    <col min="1237" max="1244" width="12" style="17" customWidth="1"/>
    <col min="1245" max="1245" width="1.7109375" style="17" customWidth="1"/>
    <col min="1246" max="1246" width="9.140625" style="17"/>
    <col min="1247" max="1280" width="0" style="17" hidden="1" customWidth="1"/>
    <col min="1281" max="1488" width="9.140625" style="17"/>
    <col min="1489" max="1489" width="1.7109375" style="17" customWidth="1"/>
    <col min="1490" max="1490" width="28.5703125" style="17" customWidth="1"/>
    <col min="1491" max="1491" width="8.42578125" style="17" customWidth="1"/>
    <col min="1492" max="1492" width="7.5703125" style="17" customWidth="1"/>
    <col min="1493" max="1500" width="12" style="17" customWidth="1"/>
    <col min="1501" max="1501" width="1.7109375" style="17" customWidth="1"/>
    <col min="1502" max="1502" width="9.140625" style="17"/>
    <col min="1503" max="1536" width="0" style="17" hidden="1" customWidth="1"/>
    <col min="1537" max="1744" width="9.140625" style="17"/>
    <col min="1745" max="1745" width="1.7109375" style="17" customWidth="1"/>
    <col min="1746" max="1746" width="28.5703125" style="17" customWidth="1"/>
    <col min="1747" max="1747" width="8.42578125" style="17" customWidth="1"/>
    <col min="1748" max="1748" width="7.5703125" style="17" customWidth="1"/>
    <col min="1749" max="1756" width="12" style="17" customWidth="1"/>
    <col min="1757" max="1757" width="1.7109375" style="17" customWidth="1"/>
    <col min="1758" max="1758" width="9.140625" style="17"/>
    <col min="1759" max="1792" width="0" style="17" hidden="1" customWidth="1"/>
    <col min="1793" max="2000" width="9.140625" style="17"/>
    <col min="2001" max="2001" width="1.7109375" style="17" customWidth="1"/>
    <col min="2002" max="2002" width="28.5703125" style="17" customWidth="1"/>
    <col min="2003" max="2003" width="8.42578125" style="17" customWidth="1"/>
    <col min="2004" max="2004" width="7.5703125" style="17" customWidth="1"/>
    <col min="2005" max="2012" width="12" style="17" customWidth="1"/>
    <col min="2013" max="2013" width="1.7109375" style="17" customWidth="1"/>
    <col min="2014" max="2014" width="9.140625" style="17"/>
    <col min="2015" max="2048" width="0" style="17" hidden="1" customWidth="1"/>
    <col min="2049" max="2256" width="9.140625" style="17"/>
    <col min="2257" max="2257" width="1.7109375" style="17" customWidth="1"/>
    <col min="2258" max="2258" width="28.5703125" style="17" customWidth="1"/>
    <col min="2259" max="2259" width="8.42578125" style="17" customWidth="1"/>
    <col min="2260" max="2260" width="7.5703125" style="17" customWidth="1"/>
    <col min="2261" max="2268" width="12" style="17" customWidth="1"/>
    <col min="2269" max="2269" width="1.7109375" style="17" customWidth="1"/>
    <col min="2270" max="2270" width="9.140625" style="17"/>
    <col min="2271" max="2304" width="0" style="17" hidden="1" customWidth="1"/>
    <col min="2305" max="2512" width="9.140625" style="17"/>
    <col min="2513" max="2513" width="1.7109375" style="17" customWidth="1"/>
    <col min="2514" max="2514" width="28.5703125" style="17" customWidth="1"/>
    <col min="2515" max="2515" width="8.42578125" style="17" customWidth="1"/>
    <col min="2516" max="2516" width="7.5703125" style="17" customWidth="1"/>
    <col min="2517" max="2524" width="12" style="17" customWidth="1"/>
    <col min="2525" max="2525" width="1.7109375" style="17" customWidth="1"/>
    <col min="2526" max="2526" width="9.140625" style="17"/>
    <col min="2527" max="2560" width="0" style="17" hidden="1" customWidth="1"/>
    <col min="2561" max="2768" width="9.140625" style="17"/>
    <col min="2769" max="2769" width="1.7109375" style="17" customWidth="1"/>
    <col min="2770" max="2770" width="28.5703125" style="17" customWidth="1"/>
    <col min="2771" max="2771" width="8.42578125" style="17" customWidth="1"/>
    <col min="2772" max="2772" width="7.5703125" style="17" customWidth="1"/>
    <col min="2773" max="2780" width="12" style="17" customWidth="1"/>
    <col min="2781" max="2781" width="1.7109375" style="17" customWidth="1"/>
    <col min="2782" max="2782" width="9.140625" style="17"/>
    <col min="2783" max="2816" width="0" style="17" hidden="1" customWidth="1"/>
    <col min="2817" max="3024" width="9.140625" style="17"/>
    <col min="3025" max="3025" width="1.7109375" style="17" customWidth="1"/>
    <col min="3026" max="3026" width="28.5703125" style="17" customWidth="1"/>
    <col min="3027" max="3027" width="8.42578125" style="17" customWidth="1"/>
    <col min="3028" max="3028" width="7.5703125" style="17" customWidth="1"/>
    <col min="3029" max="3036" width="12" style="17" customWidth="1"/>
    <col min="3037" max="3037" width="1.7109375" style="17" customWidth="1"/>
    <col min="3038" max="3038" width="9.140625" style="17"/>
    <col min="3039" max="3072" width="0" style="17" hidden="1" customWidth="1"/>
    <col min="3073" max="3280" width="9.140625" style="17"/>
    <col min="3281" max="3281" width="1.7109375" style="17" customWidth="1"/>
    <col min="3282" max="3282" width="28.5703125" style="17" customWidth="1"/>
    <col min="3283" max="3283" width="8.42578125" style="17" customWidth="1"/>
    <col min="3284" max="3284" width="7.5703125" style="17" customWidth="1"/>
    <col min="3285" max="3292" width="12" style="17" customWidth="1"/>
    <col min="3293" max="3293" width="1.7109375" style="17" customWidth="1"/>
    <col min="3294" max="3294" width="9.140625" style="17"/>
    <col min="3295" max="3328" width="0" style="17" hidden="1" customWidth="1"/>
    <col min="3329" max="3536" width="9.140625" style="17"/>
    <col min="3537" max="3537" width="1.7109375" style="17" customWidth="1"/>
    <col min="3538" max="3538" width="28.5703125" style="17" customWidth="1"/>
    <col min="3539" max="3539" width="8.42578125" style="17" customWidth="1"/>
    <col min="3540" max="3540" width="7.5703125" style="17" customWidth="1"/>
    <col min="3541" max="3548" width="12" style="17" customWidth="1"/>
    <col min="3549" max="3549" width="1.7109375" style="17" customWidth="1"/>
    <col min="3550" max="3550" width="9.140625" style="17"/>
    <col min="3551" max="3584" width="0" style="17" hidden="1" customWidth="1"/>
    <col min="3585" max="3792" width="9.140625" style="17"/>
    <col min="3793" max="3793" width="1.7109375" style="17" customWidth="1"/>
    <col min="3794" max="3794" width="28.5703125" style="17" customWidth="1"/>
    <col min="3795" max="3795" width="8.42578125" style="17" customWidth="1"/>
    <col min="3796" max="3796" width="7.5703125" style="17" customWidth="1"/>
    <col min="3797" max="3804" width="12" style="17" customWidth="1"/>
    <col min="3805" max="3805" width="1.7109375" style="17" customWidth="1"/>
    <col min="3806" max="3806" width="9.140625" style="17"/>
    <col min="3807" max="3840" width="0" style="17" hidden="1" customWidth="1"/>
    <col min="3841" max="4048" width="9.140625" style="17"/>
    <col min="4049" max="4049" width="1.7109375" style="17" customWidth="1"/>
    <col min="4050" max="4050" width="28.5703125" style="17" customWidth="1"/>
    <col min="4051" max="4051" width="8.42578125" style="17" customWidth="1"/>
    <col min="4052" max="4052" width="7.5703125" style="17" customWidth="1"/>
    <col min="4053" max="4060" width="12" style="17" customWidth="1"/>
    <col min="4061" max="4061" width="1.7109375" style="17" customWidth="1"/>
    <col min="4062" max="4062" width="9.140625" style="17"/>
    <col min="4063" max="4096" width="0" style="17" hidden="1" customWidth="1"/>
    <col min="4097" max="4304" width="9.140625" style="17"/>
    <col min="4305" max="4305" width="1.7109375" style="17" customWidth="1"/>
    <col min="4306" max="4306" width="28.5703125" style="17" customWidth="1"/>
    <col min="4307" max="4307" width="8.42578125" style="17" customWidth="1"/>
    <col min="4308" max="4308" width="7.5703125" style="17" customWidth="1"/>
    <col min="4309" max="4316" width="12" style="17" customWidth="1"/>
    <col min="4317" max="4317" width="1.7109375" style="17" customWidth="1"/>
    <col min="4318" max="4318" width="9.140625" style="17"/>
    <col min="4319" max="4352" width="0" style="17" hidden="1" customWidth="1"/>
    <col min="4353" max="4560" width="9.140625" style="17"/>
    <col min="4561" max="4561" width="1.7109375" style="17" customWidth="1"/>
    <col min="4562" max="4562" width="28.5703125" style="17" customWidth="1"/>
    <col min="4563" max="4563" width="8.42578125" style="17" customWidth="1"/>
    <col min="4564" max="4564" width="7.5703125" style="17" customWidth="1"/>
    <col min="4565" max="4572" width="12" style="17" customWidth="1"/>
    <col min="4573" max="4573" width="1.7109375" style="17" customWidth="1"/>
    <col min="4574" max="4574" width="9.140625" style="17"/>
    <col min="4575" max="4608" width="0" style="17" hidden="1" customWidth="1"/>
    <col min="4609" max="4816" width="9.140625" style="17"/>
    <col min="4817" max="4817" width="1.7109375" style="17" customWidth="1"/>
    <col min="4818" max="4818" width="28.5703125" style="17" customWidth="1"/>
    <col min="4819" max="4819" width="8.42578125" style="17" customWidth="1"/>
    <col min="4820" max="4820" width="7.5703125" style="17" customWidth="1"/>
    <col min="4821" max="4828" width="12" style="17" customWidth="1"/>
    <col min="4829" max="4829" width="1.7109375" style="17" customWidth="1"/>
    <col min="4830" max="4830" width="9.140625" style="17"/>
    <col min="4831" max="4864" width="0" style="17" hidden="1" customWidth="1"/>
    <col min="4865" max="5072" width="9.140625" style="17"/>
    <col min="5073" max="5073" width="1.7109375" style="17" customWidth="1"/>
    <col min="5074" max="5074" width="28.5703125" style="17" customWidth="1"/>
    <col min="5075" max="5075" width="8.42578125" style="17" customWidth="1"/>
    <col min="5076" max="5076" width="7.5703125" style="17" customWidth="1"/>
    <col min="5077" max="5084" width="12" style="17" customWidth="1"/>
    <col min="5085" max="5085" width="1.7109375" style="17" customWidth="1"/>
    <col min="5086" max="5086" width="9.140625" style="17"/>
    <col min="5087" max="5120" width="0" style="17" hidden="1" customWidth="1"/>
    <col min="5121" max="5328" width="9.140625" style="17"/>
    <col min="5329" max="5329" width="1.7109375" style="17" customWidth="1"/>
    <col min="5330" max="5330" width="28.5703125" style="17" customWidth="1"/>
    <col min="5331" max="5331" width="8.42578125" style="17" customWidth="1"/>
    <col min="5332" max="5332" width="7.5703125" style="17" customWidth="1"/>
    <col min="5333" max="5340" width="12" style="17" customWidth="1"/>
    <col min="5341" max="5341" width="1.7109375" style="17" customWidth="1"/>
    <col min="5342" max="5342" width="9.140625" style="17"/>
    <col min="5343" max="5376" width="0" style="17" hidden="1" customWidth="1"/>
    <col min="5377" max="5584" width="9.140625" style="17"/>
    <col min="5585" max="5585" width="1.7109375" style="17" customWidth="1"/>
    <col min="5586" max="5586" width="28.5703125" style="17" customWidth="1"/>
    <col min="5587" max="5587" width="8.42578125" style="17" customWidth="1"/>
    <col min="5588" max="5588" width="7.5703125" style="17" customWidth="1"/>
    <col min="5589" max="5596" width="12" style="17" customWidth="1"/>
    <col min="5597" max="5597" width="1.7109375" style="17" customWidth="1"/>
    <col min="5598" max="5598" width="9.140625" style="17"/>
    <col min="5599" max="5632" width="0" style="17" hidden="1" customWidth="1"/>
    <col min="5633" max="5840" width="9.140625" style="17"/>
    <col min="5841" max="5841" width="1.7109375" style="17" customWidth="1"/>
    <col min="5842" max="5842" width="28.5703125" style="17" customWidth="1"/>
    <col min="5843" max="5843" width="8.42578125" style="17" customWidth="1"/>
    <col min="5844" max="5844" width="7.5703125" style="17" customWidth="1"/>
    <col min="5845" max="5852" width="12" style="17" customWidth="1"/>
    <col min="5853" max="5853" width="1.7109375" style="17" customWidth="1"/>
    <col min="5854" max="5854" width="9.140625" style="17"/>
    <col min="5855" max="5888" width="0" style="17" hidden="1" customWidth="1"/>
    <col min="5889" max="6096" width="9.140625" style="17"/>
    <col min="6097" max="6097" width="1.7109375" style="17" customWidth="1"/>
    <col min="6098" max="6098" width="28.5703125" style="17" customWidth="1"/>
    <col min="6099" max="6099" width="8.42578125" style="17" customWidth="1"/>
    <col min="6100" max="6100" width="7.5703125" style="17" customWidth="1"/>
    <col min="6101" max="6108" width="12" style="17" customWidth="1"/>
    <col min="6109" max="6109" width="1.7109375" style="17" customWidth="1"/>
    <col min="6110" max="6110" width="9.140625" style="17"/>
    <col min="6111" max="6144" width="0" style="17" hidden="1" customWidth="1"/>
    <col min="6145" max="6352" width="9.140625" style="17"/>
    <col min="6353" max="6353" width="1.7109375" style="17" customWidth="1"/>
    <col min="6354" max="6354" width="28.5703125" style="17" customWidth="1"/>
    <col min="6355" max="6355" width="8.42578125" style="17" customWidth="1"/>
    <col min="6356" max="6356" width="7.5703125" style="17" customWidth="1"/>
    <col min="6357" max="6364" width="12" style="17" customWidth="1"/>
    <col min="6365" max="6365" width="1.7109375" style="17" customWidth="1"/>
    <col min="6366" max="6366" width="9.140625" style="17"/>
    <col min="6367" max="6400" width="0" style="17" hidden="1" customWidth="1"/>
    <col min="6401" max="6608" width="9.140625" style="17"/>
    <col min="6609" max="6609" width="1.7109375" style="17" customWidth="1"/>
    <col min="6610" max="6610" width="28.5703125" style="17" customWidth="1"/>
    <col min="6611" max="6611" width="8.42578125" style="17" customWidth="1"/>
    <col min="6612" max="6612" width="7.5703125" style="17" customWidth="1"/>
    <col min="6613" max="6620" width="12" style="17" customWidth="1"/>
    <col min="6621" max="6621" width="1.7109375" style="17" customWidth="1"/>
    <col min="6622" max="6622" width="9.140625" style="17"/>
    <col min="6623" max="6656" width="0" style="17" hidden="1" customWidth="1"/>
    <col min="6657" max="6864" width="9.140625" style="17"/>
    <col min="6865" max="6865" width="1.7109375" style="17" customWidth="1"/>
    <col min="6866" max="6866" width="28.5703125" style="17" customWidth="1"/>
    <col min="6867" max="6867" width="8.42578125" style="17" customWidth="1"/>
    <col min="6868" max="6868" width="7.5703125" style="17" customWidth="1"/>
    <col min="6869" max="6876" width="12" style="17" customWidth="1"/>
    <col min="6877" max="6877" width="1.7109375" style="17" customWidth="1"/>
    <col min="6878" max="6878" width="9.140625" style="17"/>
    <col min="6879" max="6912" width="0" style="17" hidden="1" customWidth="1"/>
    <col min="6913" max="7120" width="9.140625" style="17"/>
    <col min="7121" max="7121" width="1.7109375" style="17" customWidth="1"/>
    <col min="7122" max="7122" width="28.5703125" style="17" customWidth="1"/>
    <col min="7123" max="7123" width="8.42578125" style="17" customWidth="1"/>
    <col min="7124" max="7124" width="7.5703125" style="17" customWidth="1"/>
    <col min="7125" max="7132" width="12" style="17" customWidth="1"/>
    <col min="7133" max="7133" width="1.7109375" style="17" customWidth="1"/>
    <col min="7134" max="7134" width="9.140625" style="17"/>
    <col min="7135" max="7168" width="0" style="17" hidden="1" customWidth="1"/>
    <col min="7169" max="7376" width="9.140625" style="17"/>
    <col min="7377" max="7377" width="1.7109375" style="17" customWidth="1"/>
    <col min="7378" max="7378" width="28.5703125" style="17" customWidth="1"/>
    <col min="7379" max="7379" width="8.42578125" style="17" customWidth="1"/>
    <col min="7380" max="7380" width="7.5703125" style="17" customWidth="1"/>
    <col min="7381" max="7388" width="12" style="17" customWidth="1"/>
    <col min="7389" max="7389" width="1.7109375" style="17" customWidth="1"/>
    <col min="7390" max="7390" width="9.140625" style="17"/>
    <col min="7391" max="7424" width="0" style="17" hidden="1" customWidth="1"/>
    <col min="7425" max="7632" width="9.140625" style="17"/>
    <col min="7633" max="7633" width="1.7109375" style="17" customWidth="1"/>
    <col min="7634" max="7634" width="28.5703125" style="17" customWidth="1"/>
    <col min="7635" max="7635" width="8.42578125" style="17" customWidth="1"/>
    <col min="7636" max="7636" width="7.5703125" style="17" customWidth="1"/>
    <col min="7637" max="7644" width="12" style="17" customWidth="1"/>
    <col min="7645" max="7645" width="1.7109375" style="17" customWidth="1"/>
    <col min="7646" max="7646" width="9.140625" style="17"/>
    <col min="7647" max="7680" width="0" style="17" hidden="1" customWidth="1"/>
    <col min="7681" max="7888" width="9.140625" style="17"/>
    <col min="7889" max="7889" width="1.7109375" style="17" customWidth="1"/>
    <col min="7890" max="7890" width="28.5703125" style="17" customWidth="1"/>
    <col min="7891" max="7891" width="8.42578125" style="17" customWidth="1"/>
    <col min="7892" max="7892" width="7.5703125" style="17" customWidth="1"/>
    <col min="7893" max="7900" width="12" style="17" customWidth="1"/>
    <col min="7901" max="7901" width="1.7109375" style="17" customWidth="1"/>
    <col min="7902" max="7902" width="9.140625" style="17"/>
    <col min="7903" max="7936" width="0" style="17" hidden="1" customWidth="1"/>
    <col min="7937" max="8144" width="9.140625" style="17"/>
    <col min="8145" max="8145" width="1.7109375" style="17" customWidth="1"/>
    <col min="8146" max="8146" width="28.5703125" style="17" customWidth="1"/>
    <col min="8147" max="8147" width="8.42578125" style="17" customWidth="1"/>
    <col min="8148" max="8148" width="7.5703125" style="17" customWidth="1"/>
    <col min="8149" max="8156" width="12" style="17" customWidth="1"/>
    <col min="8157" max="8157" width="1.7109375" style="17" customWidth="1"/>
    <col min="8158" max="8158" width="9.140625" style="17"/>
    <col min="8159" max="8192" width="0" style="17" hidden="1" customWidth="1"/>
    <col min="8193" max="8400" width="9.140625" style="17"/>
    <col min="8401" max="8401" width="1.7109375" style="17" customWidth="1"/>
    <col min="8402" max="8402" width="28.5703125" style="17" customWidth="1"/>
    <col min="8403" max="8403" width="8.42578125" style="17" customWidth="1"/>
    <col min="8404" max="8404" width="7.5703125" style="17" customWidth="1"/>
    <col min="8405" max="8412" width="12" style="17" customWidth="1"/>
    <col min="8413" max="8413" width="1.7109375" style="17" customWidth="1"/>
    <col min="8414" max="8414" width="9.140625" style="17"/>
    <col min="8415" max="8448" width="0" style="17" hidden="1" customWidth="1"/>
    <col min="8449" max="8656" width="9.140625" style="17"/>
    <col min="8657" max="8657" width="1.7109375" style="17" customWidth="1"/>
    <col min="8658" max="8658" width="28.5703125" style="17" customWidth="1"/>
    <col min="8659" max="8659" width="8.42578125" style="17" customWidth="1"/>
    <col min="8660" max="8660" width="7.5703125" style="17" customWidth="1"/>
    <col min="8661" max="8668" width="12" style="17" customWidth="1"/>
    <col min="8669" max="8669" width="1.7109375" style="17" customWidth="1"/>
    <col min="8670" max="8670" width="9.140625" style="17"/>
    <col min="8671" max="8704" width="0" style="17" hidden="1" customWidth="1"/>
    <col min="8705" max="8912" width="9.140625" style="17"/>
    <col min="8913" max="8913" width="1.7109375" style="17" customWidth="1"/>
    <col min="8914" max="8914" width="28.5703125" style="17" customWidth="1"/>
    <col min="8915" max="8915" width="8.42578125" style="17" customWidth="1"/>
    <col min="8916" max="8916" width="7.5703125" style="17" customWidth="1"/>
    <col min="8917" max="8924" width="12" style="17" customWidth="1"/>
    <col min="8925" max="8925" width="1.7109375" style="17" customWidth="1"/>
    <col min="8926" max="8926" width="9.140625" style="17"/>
    <col min="8927" max="8960" width="0" style="17" hidden="1" customWidth="1"/>
    <col min="8961" max="9168" width="9.140625" style="17"/>
    <col min="9169" max="9169" width="1.7109375" style="17" customWidth="1"/>
    <col min="9170" max="9170" width="28.5703125" style="17" customWidth="1"/>
    <col min="9171" max="9171" width="8.42578125" style="17" customWidth="1"/>
    <col min="9172" max="9172" width="7.5703125" style="17" customWidth="1"/>
    <col min="9173" max="9180" width="12" style="17" customWidth="1"/>
    <col min="9181" max="9181" width="1.7109375" style="17" customWidth="1"/>
    <col min="9182" max="9182" width="9.140625" style="17"/>
    <col min="9183" max="9216" width="0" style="17" hidden="1" customWidth="1"/>
    <col min="9217" max="9424" width="9.140625" style="17"/>
    <col min="9425" max="9425" width="1.7109375" style="17" customWidth="1"/>
    <col min="9426" max="9426" width="28.5703125" style="17" customWidth="1"/>
    <col min="9427" max="9427" width="8.42578125" style="17" customWidth="1"/>
    <col min="9428" max="9428" width="7.5703125" style="17" customWidth="1"/>
    <col min="9429" max="9436" width="12" style="17" customWidth="1"/>
    <col min="9437" max="9437" width="1.7109375" style="17" customWidth="1"/>
    <col min="9438" max="9438" width="9.140625" style="17"/>
    <col min="9439" max="9472" width="0" style="17" hidden="1" customWidth="1"/>
    <col min="9473" max="9680" width="9.140625" style="17"/>
    <col min="9681" max="9681" width="1.7109375" style="17" customWidth="1"/>
    <col min="9682" max="9682" width="28.5703125" style="17" customWidth="1"/>
    <col min="9683" max="9683" width="8.42578125" style="17" customWidth="1"/>
    <col min="9684" max="9684" width="7.5703125" style="17" customWidth="1"/>
    <col min="9685" max="9692" width="12" style="17" customWidth="1"/>
    <col min="9693" max="9693" width="1.7109375" style="17" customWidth="1"/>
    <col min="9694" max="9694" width="9.140625" style="17"/>
    <col min="9695" max="9728" width="0" style="17" hidden="1" customWidth="1"/>
    <col min="9729" max="9936" width="9.140625" style="17"/>
    <col min="9937" max="9937" width="1.7109375" style="17" customWidth="1"/>
    <col min="9938" max="9938" width="28.5703125" style="17" customWidth="1"/>
    <col min="9939" max="9939" width="8.42578125" style="17" customWidth="1"/>
    <col min="9940" max="9940" width="7.5703125" style="17" customWidth="1"/>
    <col min="9941" max="9948" width="12" style="17" customWidth="1"/>
    <col min="9949" max="9949" width="1.7109375" style="17" customWidth="1"/>
    <col min="9950" max="9950" width="9.140625" style="17"/>
    <col min="9951" max="9984" width="0" style="17" hidden="1" customWidth="1"/>
    <col min="9985" max="10192" width="9.140625" style="17"/>
    <col min="10193" max="10193" width="1.7109375" style="17" customWidth="1"/>
    <col min="10194" max="10194" width="28.5703125" style="17" customWidth="1"/>
    <col min="10195" max="10195" width="8.42578125" style="17" customWidth="1"/>
    <col min="10196" max="10196" width="7.5703125" style="17" customWidth="1"/>
    <col min="10197" max="10204" width="12" style="17" customWidth="1"/>
    <col min="10205" max="10205" width="1.7109375" style="17" customWidth="1"/>
    <col min="10206" max="10206" width="9.140625" style="17"/>
    <col min="10207" max="10240" width="0" style="17" hidden="1" customWidth="1"/>
    <col min="10241" max="10448" width="9.140625" style="17"/>
    <col min="10449" max="10449" width="1.7109375" style="17" customWidth="1"/>
    <col min="10450" max="10450" width="28.5703125" style="17" customWidth="1"/>
    <col min="10451" max="10451" width="8.42578125" style="17" customWidth="1"/>
    <col min="10452" max="10452" width="7.5703125" style="17" customWidth="1"/>
    <col min="10453" max="10460" width="12" style="17" customWidth="1"/>
    <col min="10461" max="10461" width="1.7109375" style="17" customWidth="1"/>
    <col min="10462" max="10462" width="9.140625" style="17"/>
    <col min="10463" max="10496" width="0" style="17" hidden="1" customWidth="1"/>
    <col min="10497" max="10704" width="9.140625" style="17"/>
    <col min="10705" max="10705" width="1.7109375" style="17" customWidth="1"/>
    <col min="10706" max="10706" width="28.5703125" style="17" customWidth="1"/>
    <col min="10707" max="10707" width="8.42578125" style="17" customWidth="1"/>
    <col min="10708" max="10708" width="7.5703125" style="17" customWidth="1"/>
    <col min="10709" max="10716" width="12" style="17" customWidth="1"/>
    <col min="10717" max="10717" width="1.7109375" style="17" customWidth="1"/>
    <col min="10718" max="10718" width="9.140625" style="17"/>
    <col min="10719" max="10752" width="0" style="17" hidden="1" customWidth="1"/>
    <col min="10753" max="10960" width="9.140625" style="17"/>
    <col min="10961" max="10961" width="1.7109375" style="17" customWidth="1"/>
    <col min="10962" max="10962" width="28.5703125" style="17" customWidth="1"/>
    <col min="10963" max="10963" width="8.42578125" style="17" customWidth="1"/>
    <col min="10964" max="10964" width="7.5703125" style="17" customWidth="1"/>
    <col min="10965" max="10972" width="12" style="17" customWidth="1"/>
    <col min="10973" max="10973" width="1.7109375" style="17" customWidth="1"/>
    <col min="10974" max="10974" width="9.140625" style="17"/>
    <col min="10975" max="11008" width="0" style="17" hidden="1" customWidth="1"/>
    <col min="11009" max="11216" width="9.140625" style="17"/>
    <col min="11217" max="11217" width="1.7109375" style="17" customWidth="1"/>
    <col min="11218" max="11218" width="28.5703125" style="17" customWidth="1"/>
    <col min="11219" max="11219" width="8.42578125" style="17" customWidth="1"/>
    <col min="11220" max="11220" width="7.5703125" style="17" customWidth="1"/>
    <col min="11221" max="11228" width="12" style="17" customWidth="1"/>
    <col min="11229" max="11229" width="1.7109375" style="17" customWidth="1"/>
    <col min="11230" max="11230" width="9.140625" style="17"/>
    <col min="11231" max="11264" width="0" style="17" hidden="1" customWidth="1"/>
    <col min="11265" max="11472" width="9.140625" style="17"/>
    <col min="11473" max="11473" width="1.7109375" style="17" customWidth="1"/>
    <col min="11474" max="11474" width="28.5703125" style="17" customWidth="1"/>
    <col min="11475" max="11475" width="8.42578125" style="17" customWidth="1"/>
    <col min="11476" max="11476" width="7.5703125" style="17" customWidth="1"/>
    <col min="11477" max="11484" width="12" style="17" customWidth="1"/>
    <col min="11485" max="11485" width="1.7109375" style="17" customWidth="1"/>
    <col min="11486" max="11486" width="9.140625" style="17"/>
    <col min="11487" max="11520" width="0" style="17" hidden="1" customWidth="1"/>
    <col min="11521" max="11728" width="9.140625" style="17"/>
    <col min="11729" max="11729" width="1.7109375" style="17" customWidth="1"/>
    <col min="11730" max="11730" width="28.5703125" style="17" customWidth="1"/>
    <col min="11731" max="11731" width="8.42578125" style="17" customWidth="1"/>
    <col min="11732" max="11732" width="7.5703125" style="17" customWidth="1"/>
    <col min="11733" max="11740" width="12" style="17" customWidth="1"/>
    <col min="11741" max="11741" width="1.7109375" style="17" customWidth="1"/>
    <col min="11742" max="11742" width="9.140625" style="17"/>
    <col min="11743" max="11776" width="0" style="17" hidden="1" customWidth="1"/>
    <col min="11777" max="11984" width="9.140625" style="17"/>
    <col min="11985" max="11985" width="1.7109375" style="17" customWidth="1"/>
    <col min="11986" max="11986" width="28.5703125" style="17" customWidth="1"/>
    <col min="11987" max="11987" width="8.42578125" style="17" customWidth="1"/>
    <col min="11988" max="11988" width="7.5703125" style="17" customWidth="1"/>
    <col min="11989" max="11996" width="12" style="17" customWidth="1"/>
    <col min="11997" max="11997" width="1.7109375" style="17" customWidth="1"/>
    <col min="11998" max="11998" width="9.140625" style="17"/>
    <col min="11999" max="12032" width="0" style="17" hidden="1" customWidth="1"/>
    <col min="12033" max="12240" width="9.140625" style="17"/>
    <col min="12241" max="12241" width="1.7109375" style="17" customWidth="1"/>
    <col min="12242" max="12242" width="28.5703125" style="17" customWidth="1"/>
    <col min="12243" max="12243" width="8.42578125" style="17" customWidth="1"/>
    <col min="12244" max="12244" width="7.5703125" style="17" customWidth="1"/>
    <col min="12245" max="12252" width="12" style="17" customWidth="1"/>
    <col min="12253" max="12253" width="1.7109375" style="17" customWidth="1"/>
    <col min="12254" max="12254" width="9.140625" style="17"/>
    <col min="12255" max="12288" width="0" style="17" hidden="1" customWidth="1"/>
    <col min="12289" max="12496" width="9.140625" style="17"/>
    <col min="12497" max="12497" width="1.7109375" style="17" customWidth="1"/>
    <col min="12498" max="12498" width="28.5703125" style="17" customWidth="1"/>
    <col min="12499" max="12499" width="8.42578125" style="17" customWidth="1"/>
    <col min="12500" max="12500" width="7.5703125" style="17" customWidth="1"/>
    <col min="12501" max="12508" width="12" style="17" customWidth="1"/>
    <col min="12509" max="12509" width="1.7109375" style="17" customWidth="1"/>
    <col min="12510" max="12510" width="9.140625" style="17"/>
    <col min="12511" max="12544" width="0" style="17" hidden="1" customWidth="1"/>
    <col min="12545" max="12752" width="9.140625" style="17"/>
    <col min="12753" max="12753" width="1.7109375" style="17" customWidth="1"/>
    <col min="12754" max="12754" width="28.5703125" style="17" customWidth="1"/>
    <col min="12755" max="12755" width="8.42578125" style="17" customWidth="1"/>
    <col min="12756" max="12756" width="7.5703125" style="17" customWidth="1"/>
    <col min="12757" max="12764" width="12" style="17" customWidth="1"/>
    <col min="12765" max="12765" width="1.7109375" style="17" customWidth="1"/>
    <col min="12766" max="12766" width="9.140625" style="17"/>
    <col min="12767" max="12800" width="0" style="17" hidden="1" customWidth="1"/>
    <col min="12801" max="13008" width="9.140625" style="17"/>
    <col min="13009" max="13009" width="1.7109375" style="17" customWidth="1"/>
    <col min="13010" max="13010" width="28.5703125" style="17" customWidth="1"/>
    <col min="13011" max="13011" width="8.42578125" style="17" customWidth="1"/>
    <col min="13012" max="13012" width="7.5703125" style="17" customWidth="1"/>
    <col min="13013" max="13020" width="12" style="17" customWidth="1"/>
    <col min="13021" max="13021" width="1.7109375" style="17" customWidth="1"/>
    <col min="13022" max="13022" width="9.140625" style="17"/>
    <col min="13023" max="13056" width="0" style="17" hidden="1" customWidth="1"/>
    <col min="13057" max="13264" width="9.140625" style="17"/>
    <col min="13265" max="13265" width="1.7109375" style="17" customWidth="1"/>
    <col min="13266" max="13266" width="28.5703125" style="17" customWidth="1"/>
    <col min="13267" max="13267" width="8.42578125" style="17" customWidth="1"/>
    <col min="13268" max="13268" width="7.5703125" style="17" customWidth="1"/>
    <col min="13269" max="13276" width="12" style="17" customWidth="1"/>
    <col min="13277" max="13277" width="1.7109375" style="17" customWidth="1"/>
    <col min="13278" max="13278" width="9.140625" style="17"/>
    <col min="13279" max="13312" width="0" style="17" hidden="1" customWidth="1"/>
    <col min="13313" max="13520" width="9.140625" style="17"/>
    <col min="13521" max="13521" width="1.7109375" style="17" customWidth="1"/>
    <col min="13522" max="13522" width="28.5703125" style="17" customWidth="1"/>
    <col min="13523" max="13523" width="8.42578125" style="17" customWidth="1"/>
    <col min="13524" max="13524" width="7.5703125" style="17" customWidth="1"/>
    <col min="13525" max="13532" width="12" style="17" customWidth="1"/>
    <col min="13533" max="13533" width="1.7109375" style="17" customWidth="1"/>
    <col min="13534" max="13534" width="9.140625" style="17"/>
    <col min="13535" max="13568" width="0" style="17" hidden="1" customWidth="1"/>
    <col min="13569" max="13776" width="9.140625" style="17"/>
    <col min="13777" max="13777" width="1.7109375" style="17" customWidth="1"/>
    <col min="13778" max="13778" width="28.5703125" style="17" customWidth="1"/>
    <col min="13779" max="13779" width="8.42578125" style="17" customWidth="1"/>
    <col min="13780" max="13780" width="7.5703125" style="17" customWidth="1"/>
    <col min="13781" max="13788" width="12" style="17" customWidth="1"/>
    <col min="13789" max="13789" width="1.7109375" style="17" customWidth="1"/>
    <col min="13790" max="13790" width="9.140625" style="17"/>
    <col min="13791" max="13824" width="0" style="17" hidden="1" customWidth="1"/>
    <col min="13825" max="14032" width="9.140625" style="17"/>
    <col min="14033" max="14033" width="1.7109375" style="17" customWidth="1"/>
    <col min="14034" max="14034" width="28.5703125" style="17" customWidth="1"/>
    <col min="14035" max="14035" width="8.42578125" style="17" customWidth="1"/>
    <col min="14036" max="14036" width="7.5703125" style="17" customWidth="1"/>
    <col min="14037" max="14044" width="12" style="17" customWidth="1"/>
    <col min="14045" max="14045" width="1.7109375" style="17" customWidth="1"/>
    <col min="14046" max="14046" width="9.140625" style="17"/>
    <col min="14047" max="14080" width="0" style="17" hidden="1" customWidth="1"/>
    <col min="14081" max="14288" width="9.140625" style="17"/>
    <col min="14289" max="14289" width="1.7109375" style="17" customWidth="1"/>
    <col min="14290" max="14290" width="28.5703125" style="17" customWidth="1"/>
    <col min="14291" max="14291" width="8.42578125" style="17" customWidth="1"/>
    <col min="14292" max="14292" width="7.5703125" style="17" customWidth="1"/>
    <col min="14293" max="14300" width="12" style="17" customWidth="1"/>
    <col min="14301" max="14301" width="1.7109375" style="17" customWidth="1"/>
    <col min="14302" max="14302" width="9.140625" style="17"/>
    <col min="14303" max="14336" width="0" style="17" hidden="1" customWidth="1"/>
    <col min="14337" max="14544" width="9.140625" style="17"/>
    <col min="14545" max="14545" width="1.7109375" style="17" customWidth="1"/>
    <col min="14546" max="14546" width="28.5703125" style="17" customWidth="1"/>
    <col min="14547" max="14547" width="8.42578125" style="17" customWidth="1"/>
    <col min="14548" max="14548" width="7.5703125" style="17" customWidth="1"/>
    <col min="14549" max="14556" width="12" style="17" customWidth="1"/>
    <col min="14557" max="14557" width="1.7109375" style="17" customWidth="1"/>
    <col min="14558" max="14558" width="9.140625" style="17"/>
    <col min="14559" max="14592" width="0" style="17" hidden="1" customWidth="1"/>
    <col min="14593" max="14800" width="9.140625" style="17"/>
    <col min="14801" max="14801" width="1.7109375" style="17" customWidth="1"/>
    <col min="14802" max="14802" width="28.5703125" style="17" customWidth="1"/>
    <col min="14803" max="14803" width="8.42578125" style="17" customWidth="1"/>
    <col min="14804" max="14804" width="7.5703125" style="17" customWidth="1"/>
    <col min="14805" max="14812" width="12" style="17" customWidth="1"/>
    <col min="14813" max="14813" width="1.7109375" style="17" customWidth="1"/>
    <col min="14814" max="14814" width="9.140625" style="17"/>
    <col min="14815" max="14848" width="0" style="17" hidden="1" customWidth="1"/>
    <col min="14849" max="15056" width="9.140625" style="17"/>
    <col min="15057" max="15057" width="1.7109375" style="17" customWidth="1"/>
    <col min="15058" max="15058" width="28.5703125" style="17" customWidth="1"/>
    <col min="15059" max="15059" width="8.42578125" style="17" customWidth="1"/>
    <col min="15060" max="15060" width="7.5703125" style="17" customWidth="1"/>
    <col min="15061" max="15068" width="12" style="17" customWidth="1"/>
    <col min="15069" max="15069" width="1.7109375" style="17" customWidth="1"/>
    <col min="15070" max="15070" width="9.140625" style="17"/>
    <col min="15071" max="15104" width="0" style="17" hidden="1" customWidth="1"/>
    <col min="15105" max="15312" width="9.140625" style="17"/>
    <col min="15313" max="15313" width="1.7109375" style="17" customWidth="1"/>
    <col min="15314" max="15314" width="28.5703125" style="17" customWidth="1"/>
    <col min="15315" max="15315" width="8.42578125" style="17" customWidth="1"/>
    <col min="15316" max="15316" width="7.5703125" style="17" customWidth="1"/>
    <col min="15317" max="15324" width="12" style="17" customWidth="1"/>
    <col min="15325" max="15325" width="1.7109375" style="17" customWidth="1"/>
    <col min="15326" max="15326" width="9.140625" style="17"/>
    <col min="15327" max="15360" width="0" style="17" hidden="1" customWidth="1"/>
    <col min="15361" max="15568" width="9.140625" style="17"/>
    <col min="15569" max="15569" width="1.7109375" style="17" customWidth="1"/>
    <col min="15570" max="15570" width="28.5703125" style="17" customWidth="1"/>
    <col min="15571" max="15571" width="8.42578125" style="17" customWidth="1"/>
    <col min="15572" max="15572" width="7.5703125" style="17" customWidth="1"/>
    <col min="15573" max="15580" width="12" style="17" customWidth="1"/>
    <col min="15581" max="15581" width="1.7109375" style="17" customWidth="1"/>
    <col min="15582" max="15582" width="9.140625" style="17"/>
    <col min="15583" max="15616" width="0" style="17" hidden="1" customWidth="1"/>
    <col min="15617" max="15824" width="9.140625" style="17"/>
    <col min="15825" max="15825" width="1.7109375" style="17" customWidth="1"/>
    <col min="15826" max="15826" width="28.5703125" style="17" customWidth="1"/>
    <col min="15827" max="15827" width="8.42578125" style="17" customWidth="1"/>
    <col min="15828" max="15828" width="7.5703125" style="17" customWidth="1"/>
    <col min="15829" max="15836" width="12" style="17" customWidth="1"/>
    <col min="15837" max="15837" width="1.7109375" style="17" customWidth="1"/>
    <col min="15838" max="15838" width="9.140625" style="17"/>
    <col min="15839" max="15872" width="0" style="17" hidden="1" customWidth="1"/>
    <col min="15873" max="16080" width="9.140625" style="17"/>
    <col min="16081" max="16081" width="1.7109375" style="17" customWidth="1"/>
    <col min="16082" max="16082" width="28.5703125" style="17" customWidth="1"/>
    <col min="16083" max="16083" width="8.42578125" style="17" customWidth="1"/>
    <col min="16084" max="16084" width="7.5703125" style="17" customWidth="1"/>
    <col min="16085" max="16092" width="12" style="17" customWidth="1"/>
    <col min="16093" max="16093" width="1.7109375" style="17" customWidth="1"/>
    <col min="16094" max="16094" width="9.140625" style="17"/>
    <col min="16095" max="16128" width="0" style="17" hidden="1" customWidth="1"/>
    <col min="16129" max="16384" width="9.140625" style="17"/>
  </cols>
  <sheetData>
    <row r="1" spans="2:36" s="16" customFormat="1" ht="33.75" customHeight="1">
      <c r="B1" s="10"/>
      <c r="C1" s="11" t="s">
        <v>174</v>
      </c>
      <c r="D1" s="12"/>
      <c r="E1" s="13"/>
      <c r="F1" s="14"/>
      <c r="G1" s="12"/>
      <c r="H1" s="12"/>
      <c r="I1" s="14"/>
      <c r="J1" s="14"/>
      <c r="K1" s="14"/>
      <c r="L1" s="14"/>
      <c r="M1" s="14"/>
      <c r="N1" s="180"/>
      <c r="O1" s="32"/>
    </row>
    <row r="2" spans="2:36" s="18" customFormat="1">
      <c r="B2" s="17"/>
      <c r="E2" s="19"/>
      <c r="F2" s="20"/>
      <c r="G2" s="21"/>
      <c r="I2" s="20"/>
      <c r="J2" s="20"/>
      <c r="K2" s="20"/>
      <c r="L2" s="20"/>
      <c r="M2" s="20"/>
      <c r="N2" s="20"/>
      <c r="O2" s="178"/>
      <c r="P2" s="21"/>
      <c r="R2" s="22"/>
      <c r="S2" s="22"/>
      <c r="T2" s="22"/>
      <c r="U2" s="22"/>
      <c r="X2" s="111"/>
      <c r="Y2" s="21"/>
    </row>
    <row r="3" spans="2:36" s="18" customFormat="1">
      <c r="B3" s="17"/>
      <c r="C3" s="23" t="s">
        <v>0</v>
      </c>
      <c r="D3" s="24">
        <v>42491</v>
      </c>
      <c r="E3" s="19"/>
      <c r="F3" s="20"/>
      <c r="G3" s="22"/>
      <c r="H3" s="22"/>
      <c r="I3" s="20"/>
      <c r="J3" s="20"/>
      <c r="K3" s="20"/>
      <c r="L3" s="20"/>
      <c r="M3" s="20"/>
      <c r="N3" s="20"/>
      <c r="O3" s="178"/>
      <c r="P3" s="22"/>
      <c r="Q3" s="22"/>
      <c r="R3" s="22"/>
      <c r="T3" s="25"/>
      <c r="U3" s="18" t="s">
        <v>199</v>
      </c>
      <c r="X3" s="111"/>
      <c r="Y3" s="22"/>
      <c r="Z3" s="22"/>
    </row>
    <row r="4" spans="2:36">
      <c r="G4" s="17"/>
      <c r="H4" s="30"/>
      <c r="I4" s="179"/>
      <c r="O4" s="179"/>
      <c r="Y4" s="17"/>
      <c r="Z4" s="17"/>
    </row>
    <row r="5" spans="2:36">
      <c r="G5" s="17"/>
      <c r="H5" s="17"/>
      <c r="O5" s="179"/>
      <c r="S5" s="29"/>
      <c r="T5" s="29"/>
      <c r="U5" s="29"/>
      <c r="V5" s="29"/>
      <c r="W5" s="29"/>
      <c r="X5" s="181"/>
      <c r="Y5" s="17"/>
      <c r="Z5" s="17"/>
      <c r="AA5" s="29"/>
      <c r="AB5" s="29"/>
      <c r="AC5" s="29"/>
      <c r="AD5" s="29"/>
      <c r="AE5" s="29"/>
      <c r="AF5" s="29"/>
    </row>
    <row r="6" spans="2:36" s="30" customFormat="1">
      <c r="D6" s="16"/>
      <c r="E6" s="31"/>
      <c r="F6" s="32"/>
      <c r="G6" s="32"/>
      <c r="H6" s="32"/>
      <c r="I6" s="32"/>
      <c r="J6" s="32"/>
      <c r="K6" s="32"/>
      <c r="L6" s="32"/>
      <c r="M6" s="32"/>
      <c r="N6" s="32"/>
      <c r="O6" s="32"/>
      <c r="P6" s="17"/>
      <c r="Q6" s="17"/>
      <c r="R6" s="28"/>
      <c r="S6" s="29"/>
      <c r="T6" s="29"/>
      <c r="U6" s="29"/>
      <c r="V6" s="29"/>
      <c r="W6" s="29"/>
      <c r="X6" s="182"/>
      <c r="Y6" s="17"/>
      <c r="Z6" s="17"/>
      <c r="AA6" s="17"/>
      <c r="AB6" s="17"/>
      <c r="AC6" s="17"/>
      <c r="AD6" s="17"/>
      <c r="AE6" s="17"/>
      <c r="AF6" s="17"/>
    </row>
    <row r="7" spans="2:36">
      <c r="C7" s="35"/>
      <c r="D7" s="36" t="s">
        <v>41</v>
      </c>
      <c r="E7" s="37"/>
      <c r="F7" s="38"/>
      <c r="G7" s="35"/>
      <c r="H7" s="36"/>
      <c r="I7" s="39">
        <v>42491</v>
      </c>
      <c r="J7" s="40"/>
      <c r="K7" s="40"/>
      <c r="L7" s="40"/>
      <c r="M7" s="40"/>
      <c r="N7" s="41"/>
      <c r="O7" s="33"/>
      <c r="P7" s="158">
        <v>42278</v>
      </c>
      <c r="Q7" s="34"/>
      <c r="R7" s="34"/>
      <c r="S7" s="34"/>
      <c r="T7" s="34"/>
      <c r="U7" s="34"/>
      <c r="V7" s="34"/>
      <c r="W7" s="159"/>
      <c r="X7" s="15"/>
      <c r="Y7" s="158" t="s">
        <v>230</v>
      </c>
      <c r="Z7" s="34"/>
      <c r="AA7" s="34"/>
      <c r="AB7" s="34"/>
      <c r="AC7" s="34"/>
      <c r="AD7" s="34"/>
      <c r="AE7" s="34"/>
      <c r="AF7" s="159"/>
      <c r="AH7" s="158" t="s">
        <v>229</v>
      </c>
      <c r="AJ7" s="36" t="s">
        <v>209</v>
      </c>
    </row>
    <row r="8" spans="2:36" s="43" customFormat="1" ht="22.5">
      <c r="C8" s="148" t="s">
        <v>175</v>
      </c>
      <c r="D8" s="149"/>
      <c r="E8" s="149"/>
      <c r="F8" s="150" t="s">
        <v>42</v>
      </c>
      <c r="G8" s="207" t="s">
        <v>163</v>
      </c>
      <c r="H8" s="151" t="s">
        <v>163</v>
      </c>
      <c r="I8" s="151" t="s">
        <v>173</v>
      </c>
      <c r="J8" s="151" t="s">
        <v>195</v>
      </c>
      <c r="K8" s="151" t="s">
        <v>195</v>
      </c>
      <c r="L8" s="151" t="s">
        <v>195</v>
      </c>
      <c r="M8" s="151" t="s">
        <v>195</v>
      </c>
      <c r="N8" s="152" t="s">
        <v>195</v>
      </c>
      <c r="O8" s="46"/>
      <c r="P8" s="160" t="s">
        <v>163</v>
      </c>
      <c r="Q8" s="44" t="s">
        <v>163</v>
      </c>
      <c r="R8" s="44" t="s">
        <v>173</v>
      </c>
      <c r="S8" s="44" t="s">
        <v>195</v>
      </c>
      <c r="T8" s="44" t="s">
        <v>195</v>
      </c>
      <c r="U8" s="44" t="s">
        <v>195</v>
      </c>
      <c r="V8" s="44" t="s">
        <v>195</v>
      </c>
      <c r="W8" s="45" t="s">
        <v>195</v>
      </c>
      <c r="X8" s="47"/>
      <c r="Y8" s="160" t="s">
        <v>163</v>
      </c>
      <c r="Z8" s="44" t="s">
        <v>163</v>
      </c>
      <c r="AA8" s="44" t="s">
        <v>173</v>
      </c>
      <c r="AB8" s="44" t="s">
        <v>195</v>
      </c>
      <c r="AC8" s="44" t="s">
        <v>195</v>
      </c>
      <c r="AD8" s="44" t="s">
        <v>195</v>
      </c>
      <c r="AE8" s="44" t="s">
        <v>195</v>
      </c>
      <c r="AF8" s="45" t="s">
        <v>195</v>
      </c>
      <c r="AH8" s="48"/>
      <c r="AJ8" s="48"/>
    </row>
    <row r="9" spans="2:36">
      <c r="C9" s="49"/>
      <c r="D9" s="28"/>
      <c r="E9" s="50"/>
      <c r="F9" s="51"/>
      <c r="G9" s="161" t="s">
        <v>2</v>
      </c>
      <c r="H9" s="52" t="s">
        <v>3</v>
      </c>
      <c r="I9" s="52" t="s">
        <v>4</v>
      </c>
      <c r="J9" s="52" t="s">
        <v>5</v>
      </c>
      <c r="K9" s="52" t="s">
        <v>6</v>
      </c>
      <c r="L9" s="52" t="s">
        <v>7</v>
      </c>
      <c r="M9" s="52" t="s">
        <v>8</v>
      </c>
      <c r="N9" s="153" t="s">
        <v>9</v>
      </c>
      <c r="O9" s="53"/>
      <c r="P9" s="161" t="s">
        <v>2</v>
      </c>
      <c r="Q9" s="52" t="s">
        <v>3</v>
      </c>
      <c r="R9" s="52" t="s">
        <v>4</v>
      </c>
      <c r="S9" s="52" t="s">
        <v>5</v>
      </c>
      <c r="T9" s="52" t="s">
        <v>6</v>
      </c>
      <c r="U9" s="52" t="s">
        <v>7</v>
      </c>
      <c r="V9" s="52" t="s">
        <v>8</v>
      </c>
      <c r="W9" s="153" t="s">
        <v>9</v>
      </c>
      <c r="X9" s="54"/>
      <c r="Y9" s="161" t="s">
        <v>2</v>
      </c>
      <c r="Z9" s="52" t="s">
        <v>3</v>
      </c>
      <c r="AA9" s="52" t="s">
        <v>4</v>
      </c>
      <c r="AB9" s="52" t="s">
        <v>5</v>
      </c>
      <c r="AC9" s="52" t="s">
        <v>6</v>
      </c>
      <c r="AD9" s="52" t="s">
        <v>7</v>
      </c>
      <c r="AE9" s="52" t="s">
        <v>8</v>
      </c>
      <c r="AF9" s="153" t="s">
        <v>9</v>
      </c>
      <c r="AG9" s="28"/>
      <c r="AH9" s="55"/>
      <c r="AI9" s="28"/>
      <c r="AJ9" s="55"/>
    </row>
    <row r="10" spans="2:36">
      <c r="C10" s="49"/>
      <c r="D10" s="28"/>
      <c r="E10" s="50"/>
      <c r="F10" s="51"/>
      <c r="G10" s="162" t="s">
        <v>10</v>
      </c>
      <c r="H10" s="56" t="s">
        <v>11</v>
      </c>
      <c r="I10" s="56" t="s">
        <v>12</v>
      </c>
      <c r="J10" s="56" t="s">
        <v>13</v>
      </c>
      <c r="K10" s="56" t="s">
        <v>14</v>
      </c>
      <c r="L10" s="56" t="s">
        <v>15</v>
      </c>
      <c r="M10" s="56" t="s">
        <v>16</v>
      </c>
      <c r="N10" s="154" t="s">
        <v>17</v>
      </c>
      <c r="O10" s="53"/>
      <c r="P10" s="162" t="s">
        <v>10</v>
      </c>
      <c r="Q10" s="56" t="s">
        <v>11</v>
      </c>
      <c r="R10" s="56" t="s">
        <v>12</v>
      </c>
      <c r="S10" s="56" t="s">
        <v>13</v>
      </c>
      <c r="T10" s="56" t="s">
        <v>14</v>
      </c>
      <c r="U10" s="56" t="s">
        <v>15</v>
      </c>
      <c r="V10" s="56" t="s">
        <v>16</v>
      </c>
      <c r="W10" s="154" t="s">
        <v>17</v>
      </c>
      <c r="X10" s="57"/>
      <c r="Y10" s="162" t="s">
        <v>10</v>
      </c>
      <c r="Z10" s="56" t="s">
        <v>11</v>
      </c>
      <c r="AA10" s="56" t="s">
        <v>12</v>
      </c>
      <c r="AB10" s="56" t="s">
        <v>13</v>
      </c>
      <c r="AC10" s="56" t="s">
        <v>14</v>
      </c>
      <c r="AD10" s="56" t="s">
        <v>15</v>
      </c>
      <c r="AE10" s="56" t="s">
        <v>16</v>
      </c>
      <c r="AF10" s="154" t="s">
        <v>17</v>
      </c>
      <c r="AG10" s="28"/>
      <c r="AH10" s="309"/>
      <c r="AI10" s="28"/>
      <c r="AJ10" s="55"/>
    </row>
    <row r="11" spans="2:36">
      <c r="C11" s="58" t="s">
        <v>19</v>
      </c>
      <c r="D11" s="59"/>
      <c r="E11" s="60"/>
      <c r="F11" s="53"/>
      <c r="G11" s="163"/>
      <c r="H11" s="59"/>
      <c r="I11" s="59"/>
      <c r="J11" s="59"/>
      <c r="K11" s="59"/>
      <c r="L11" s="59"/>
      <c r="M11" s="59"/>
      <c r="N11" s="155"/>
      <c r="O11" s="53"/>
      <c r="P11" s="163"/>
      <c r="Q11" s="59"/>
      <c r="R11" s="59"/>
      <c r="S11" s="59"/>
      <c r="T11" s="59"/>
      <c r="U11" s="59"/>
      <c r="V11" s="59"/>
      <c r="W11" s="155"/>
      <c r="X11" s="59"/>
      <c r="Y11" s="163"/>
      <c r="Z11" s="59"/>
      <c r="AA11" s="59"/>
      <c r="AB11" s="59"/>
      <c r="AC11" s="59"/>
      <c r="AD11" s="59"/>
      <c r="AE11" s="59"/>
      <c r="AF11" s="155"/>
      <c r="AG11" s="28"/>
      <c r="AH11" s="310"/>
      <c r="AI11" s="28"/>
      <c r="AJ11" s="55"/>
    </row>
    <row r="12" spans="2:36">
      <c r="B12" s="17">
        <v>1</v>
      </c>
      <c r="C12" s="49" t="s">
        <v>81</v>
      </c>
      <c r="D12" s="28" t="s">
        <v>20</v>
      </c>
      <c r="E12" s="50"/>
      <c r="F12" s="51"/>
      <c r="G12" s="164">
        <v>1.163</v>
      </c>
      <c r="H12" s="61">
        <v>1.2050000000000001</v>
      </c>
      <c r="I12" s="61">
        <v>1.2270000000000001</v>
      </c>
      <c r="J12" s="61">
        <v>1.2330000000000001</v>
      </c>
      <c r="K12" s="61">
        <v>1.2589999999999999</v>
      </c>
      <c r="L12" s="61">
        <v>1.2969999999999999</v>
      </c>
      <c r="M12" s="61">
        <v>1.34</v>
      </c>
      <c r="N12" s="62">
        <v>1.379</v>
      </c>
      <c r="O12" s="53"/>
      <c r="P12" s="164">
        <v>1.163</v>
      </c>
      <c r="Q12" s="61">
        <v>1.2050000000000001</v>
      </c>
      <c r="R12" s="61">
        <v>1.2270000000000001</v>
      </c>
      <c r="S12" s="61">
        <v>1.2350000000000001</v>
      </c>
      <c r="T12" s="61">
        <v>1.2729999999999999</v>
      </c>
      <c r="U12" s="61">
        <v>1.3149999999999999</v>
      </c>
      <c r="V12" s="61">
        <v>1.357</v>
      </c>
      <c r="W12" s="62">
        <v>1.3959999999999999</v>
      </c>
      <c r="X12" s="63"/>
      <c r="Y12" s="183">
        <f>G12-P12</f>
        <v>0</v>
      </c>
      <c r="Z12" s="64">
        <f t="shared" ref="Z12:AF13" si="0">H12-Q12</f>
        <v>0</v>
      </c>
      <c r="AA12" s="64">
        <f t="shared" si="0"/>
        <v>0</v>
      </c>
      <c r="AB12" s="64">
        <f t="shared" si="0"/>
        <v>-2.0000000000000018E-3</v>
      </c>
      <c r="AC12" s="64">
        <f t="shared" si="0"/>
        <v>-1.4000000000000012E-2</v>
      </c>
      <c r="AD12" s="64">
        <f t="shared" si="0"/>
        <v>-1.8000000000000016E-2</v>
      </c>
      <c r="AE12" s="64">
        <f t="shared" si="0"/>
        <v>-1.6999999999999904E-2</v>
      </c>
      <c r="AF12" s="184">
        <f t="shared" si="0"/>
        <v>-1.6999999999999904E-2</v>
      </c>
      <c r="AH12" s="55" t="s">
        <v>244</v>
      </c>
      <c r="AJ12" s="55"/>
    </row>
    <row r="13" spans="2:36">
      <c r="B13" s="17">
        <v>2</v>
      </c>
      <c r="C13" s="49" t="s">
        <v>43</v>
      </c>
      <c r="D13" s="28" t="s">
        <v>21</v>
      </c>
      <c r="E13" s="50"/>
      <c r="F13" s="51"/>
      <c r="G13" s="164">
        <v>1.167</v>
      </c>
      <c r="H13" s="61">
        <v>1.19</v>
      </c>
      <c r="I13" s="61">
        <v>1.202</v>
      </c>
      <c r="J13" s="61">
        <v>1.2230000000000001</v>
      </c>
      <c r="K13" s="61">
        <v>1.2589999999999999</v>
      </c>
      <c r="L13" s="61">
        <v>1.2969999999999999</v>
      </c>
      <c r="M13" s="61">
        <v>1.34</v>
      </c>
      <c r="N13" s="62">
        <v>1.379</v>
      </c>
      <c r="O13" s="53"/>
      <c r="P13" s="164">
        <v>1.167</v>
      </c>
      <c r="Q13" s="61">
        <v>1.19</v>
      </c>
      <c r="R13" s="61">
        <v>1.2050000000000001</v>
      </c>
      <c r="S13" s="61">
        <v>1.2350000000000001</v>
      </c>
      <c r="T13" s="61">
        <v>1.2729999999999999</v>
      </c>
      <c r="U13" s="61">
        <v>1.3149999999999999</v>
      </c>
      <c r="V13" s="61">
        <v>1.357</v>
      </c>
      <c r="W13" s="62">
        <v>1.3959999999999999</v>
      </c>
      <c r="X13" s="63"/>
      <c r="Y13" s="183">
        <f>G13-P13</f>
        <v>0</v>
      </c>
      <c r="Z13" s="64">
        <f t="shared" si="0"/>
        <v>0</v>
      </c>
      <c r="AA13" s="64">
        <f t="shared" si="0"/>
        <v>-3.0000000000001137E-3</v>
      </c>
      <c r="AB13" s="64">
        <f t="shared" si="0"/>
        <v>-1.2000000000000011E-2</v>
      </c>
      <c r="AC13" s="64">
        <f>K13-T13</f>
        <v>-1.4000000000000012E-2</v>
      </c>
      <c r="AD13" s="64">
        <f t="shared" si="0"/>
        <v>-1.8000000000000016E-2</v>
      </c>
      <c r="AE13" s="64">
        <f t="shared" si="0"/>
        <v>-1.6999999999999904E-2</v>
      </c>
      <c r="AF13" s="184">
        <f t="shared" si="0"/>
        <v>-1.6999999999999904E-2</v>
      </c>
      <c r="AH13" s="55" t="s">
        <v>244</v>
      </c>
      <c r="AJ13" s="65" t="s">
        <v>218</v>
      </c>
    </row>
    <row r="14" spans="2:36">
      <c r="C14" s="58" t="s">
        <v>86</v>
      </c>
      <c r="D14" s="59"/>
      <c r="E14" s="60"/>
      <c r="F14" s="67"/>
      <c r="G14" s="165" t="s">
        <v>18</v>
      </c>
      <c r="H14" s="68" t="s">
        <v>18</v>
      </c>
      <c r="I14" s="68" t="s">
        <v>18</v>
      </c>
      <c r="J14" s="68" t="s">
        <v>18</v>
      </c>
      <c r="K14" s="68" t="s">
        <v>18</v>
      </c>
      <c r="L14" s="68" t="s">
        <v>18</v>
      </c>
      <c r="M14" s="68" t="s">
        <v>18</v>
      </c>
      <c r="N14" s="156" t="s">
        <v>18</v>
      </c>
      <c r="O14" s="67"/>
      <c r="P14" s="165" t="s">
        <v>18</v>
      </c>
      <c r="Q14" s="68" t="s">
        <v>18</v>
      </c>
      <c r="R14" s="68" t="s">
        <v>18</v>
      </c>
      <c r="S14" s="68" t="s">
        <v>18</v>
      </c>
      <c r="T14" s="68" t="s">
        <v>18</v>
      </c>
      <c r="U14" s="68" t="s">
        <v>18</v>
      </c>
      <c r="V14" s="68" t="s">
        <v>18</v>
      </c>
      <c r="W14" s="156" t="s">
        <v>18</v>
      </c>
      <c r="X14" s="68"/>
      <c r="Y14" s="165"/>
      <c r="Z14" s="68"/>
      <c r="AA14" s="68"/>
      <c r="AB14" s="68"/>
      <c r="AC14" s="68"/>
      <c r="AD14" s="68"/>
      <c r="AE14" s="68"/>
      <c r="AF14" s="156"/>
      <c r="AG14" s="28"/>
      <c r="AH14" s="55"/>
      <c r="AI14" s="28"/>
      <c r="AJ14" s="66"/>
    </row>
    <row r="15" spans="2:36" ht="22.5" customHeight="1">
      <c r="B15" s="17">
        <v>3</v>
      </c>
      <c r="C15" s="49" t="s">
        <v>82</v>
      </c>
      <c r="D15" s="28" t="s">
        <v>22</v>
      </c>
      <c r="E15" s="50"/>
      <c r="F15" s="69" t="s">
        <v>90</v>
      </c>
      <c r="G15" s="166">
        <v>538.68600000000004</v>
      </c>
      <c r="H15" s="71">
        <v>542.92700000000002</v>
      </c>
      <c r="I15" s="71">
        <v>547.96500000000003</v>
      </c>
      <c r="J15" s="71">
        <v>580.57000000000005</v>
      </c>
      <c r="K15" s="71">
        <v>658.61900000000003</v>
      </c>
      <c r="L15" s="71">
        <v>626.87</v>
      </c>
      <c r="M15" s="71">
        <v>621.72400000000005</v>
      </c>
      <c r="N15" s="72">
        <v>620.33799999999997</v>
      </c>
      <c r="O15" s="67"/>
      <c r="P15" s="166">
        <v>538.68600000000004</v>
      </c>
      <c r="Q15" s="71">
        <v>542.92700000000002</v>
      </c>
      <c r="R15" s="71">
        <v>547.96500000000003</v>
      </c>
      <c r="S15" s="71">
        <v>580.57000000000005</v>
      </c>
      <c r="T15" s="71">
        <v>658.61900000000003</v>
      </c>
      <c r="U15" s="71">
        <v>626.87</v>
      </c>
      <c r="V15" s="71">
        <v>621.72400000000005</v>
      </c>
      <c r="W15" s="72">
        <v>620.33799999999997</v>
      </c>
      <c r="X15" s="73"/>
      <c r="Y15" s="183">
        <f>G15-P15</f>
        <v>0</v>
      </c>
      <c r="Z15" s="64">
        <f t="shared" ref="Z15:AF18" si="1">H15-Q15</f>
        <v>0</v>
      </c>
      <c r="AA15" s="64">
        <f t="shared" si="1"/>
        <v>0</v>
      </c>
      <c r="AB15" s="64">
        <f t="shared" si="1"/>
        <v>0</v>
      </c>
      <c r="AC15" s="64">
        <f t="shared" si="1"/>
        <v>0</v>
      </c>
      <c r="AD15" s="64">
        <f t="shared" si="1"/>
        <v>0</v>
      </c>
      <c r="AE15" s="64">
        <f t="shared" si="1"/>
        <v>0</v>
      </c>
      <c r="AF15" s="184">
        <f t="shared" si="1"/>
        <v>0</v>
      </c>
      <c r="AH15" s="55"/>
      <c r="AJ15" s="66" t="s">
        <v>210</v>
      </c>
    </row>
    <row r="16" spans="2:36" ht="33.75">
      <c r="B16" s="17">
        <v>4</v>
      </c>
      <c r="C16" s="49" t="s">
        <v>47</v>
      </c>
      <c r="D16" s="28" t="s">
        <v>23</v>
      </c>
      <c r="E16" s="50"/>
      <c r="F16" s="69" t="s">
        <v>90</v>
      </c>
      <c r="G16" s="167">
        <v>0</v>
      </c>
      <c r="H16" s="70">
        <v>7.7</v>
      </c>
      <c r="I16" s="70">
        <v>9.9</v>
      </c>
      <c r="J16" s="70">
        <v>10.5</v>
      </c>
      <c r="K16" s="70">
        <v>7.7726310454647409</v>
      </c>
      <c r="L16" s="70">
        <v>-1.9366316521649778</v>
      </c>
      <c r="M16" s="70">
        <v>13.667120110109375</v>
      </c>
      <c r="N16" s="74">
        <v>1.9736508996488382</v>
      </c>
      <c r="O16" s="67"/>
      <c r="P16" s="167">
        <v>0</v>
      </c>
      <c r="Q16" s="70">
        <v>7.7</v>
      </c>
      <c r="R16" s="70">
        <v>9.9</v>
      </c>
      <c r="S16" s="70">
        <v>10.250181545031344</v>
      </c>
      <c r="T16" s="70">
        <v>8.0622754063443924</v>
      </c>
      <c r="U16" s="70">
        <v>-1.8854414566308471</v>
      </c>
      <c r="V16" s="70">
        <v>13.662070335707174</v>
      </c>
      <c r="W16" s="74">
        <v>1.9159926118206019</v>
      </c>
      <c r="X16" s="75"/>
      <c r="Y16" s="183">
        <f t="shared" ref="Y16:Y24" si="2">G16-P16</f>
        <v>0</v>
      </c>
      <c r="Z16" s="64">
        <f t="shared" si="1"/>
        <v>0</v>
      </c>
      <c r="AA16" s="64">
        <f t="shared" si="1"/>
        <v>0</v>
      </c>
      <c r="AB16" s="64">
        <f t="shared" si="1"/>
        <v>0.24981845496865596</v>
      </c>
      <c r="AC16" s="64">
        <f>K16-T16</f>
        <v>-0.28964436087965151</v>
      </c>
      <c r="AD16" s="64">
        <f t="shared" si="1"/>
        <v>-5.1190195534130734E-2</v>
      </c>
      <c r="AE16" s="64">
        <f t="shared" si="1"/>
        <v>5.0497744022006685E-3</v>
      </c>
      <c r="AF16" s="184">
        <f t="shared" si="1"/>
        <v>5.7658287828236343E-2</v>
      </c>
      <c r="AH16" s="55"/>
      <c r="AJ16" s="65" t="s">
        <v>231</v>
      </c>
    </row>
    <row r="17" spans="2:36" ht="22.5">
      <c r="B17" s="17">
        <v>5</v>
      </c>
      <c r="C17" s="49" t="s">
        <v>83</v>
      </c>
      <c r="D17" s="28" t="s">
        <v>24</v>
      </c>
      <c r="E17" s="50" t="s">
        <v>25</v>
      </c>
      <c r="F17" s="69" t="s">
        <v>90</v>
      </c>
      <c r="G17" s="167">
        <v>0</v>
      </c>
      <c r="H17" s="70">
        <v>-0.18849671051595698</v>
      </c>
      <c r="I17" s="70">
        <v>1.9796616282133694</v>
      </c>
      <c r="J17" s="70">
        <v>-7.4249535940304927</v>
      </c>
      <c r="K17" s="70">
        <v>-12.441545803237004</v>
      </c>
      <c r="L17" s="70">
        <v>-5.3256826077389841</v>
      </c>
      <c r="M17" s="70">
        <v>0</v>
      </c>
      <c r="N17" s="74">
        <v>0</v>
      </c>
      <c r="O17" s="67"/>
      <c r="P17" s="167">
        <v>0</v>
      </c>
      <c r="Q17" s="70">
        <v>-0.18849671051595698</v>
      </c>
      <c r="R17" s="70">
        <v>1.9796616282133694</v>
      </c>
      <c r="S17" s="70">
        <v>-7.4249535940304936</v>
      </c>
      <c r="T17" s="70">
        <v>-10.927207305681229</v>
      </c>
      <c r="U17" s="70">
        <v>0</v>
      </c>
      <c r="V17" s="70">
        <v>0</v>
      </c>
      <c r="W17" s="74">
        <v>0</v>
      </c>
      <c r="X17" s="75"/>
      <c r="Y17" s="183">
        <f t="shared" si="2"/>
        <v>0</v>
      </c>
      <c r="Z17" s="64">
        <f t="shared" si="1"/>
        <v>0</v>
      </c>
      <c r="AA17" s="64">
        <f t="shared" si="1"/>
        <v>0</v>
      </c>
      <c r="AB17" s="64">
        <f t="shared" si="1"/>
        <v>0</v>
      </c>
      <c r="AC17" s="64">
        <f>K17-T17</f>
        <v>-1.5143384975557748</v>
      </c>
      <c r="AD17" s="64">
        <f t="shared" si="1"/>
        <v>-5.3256826077389841</v>
      </c>
      <c r="AE17" s="64">
        <f t="shared" si="1"/>
        <v>0</v>
      </c>
      <c r="AF17" s="184">
        <f t="shared" si="1"/>
        <v>0</v>
      </c>
      <c r="AH17" s="55" t="s">
        <v>253</v>
      </c>
      <c r="AJ17" s="65" t="s">
        <v>219</v>
      </c>
    </row>
    <row r="18" spans="2:36" s="18" customFormat="1">
      <c r="B18" s="17"/>
      <c r="C18" s="76"/>
      <c r="D18" s="22" t="s">
        <v>26</v>
      </c>
      <c r="E18" s="77"/>
      <c r="F18" s="51" t="s">
        <v>44</v>
      </c>
      <c r="G18" s="168">
        <f t="shared" ref="G18:N18" si="3">SUM(G15:G17)*G12</f>
        <v>626.49181800000008</v>
      </c>
      <c r="H18" s="78">
        <f t="shared" si="3"/>
        <v>663.27839646382836</v>
      </c>
      <c r="I18" s="78">
        <f t="shared" si="3"/>
        <v>686.92939981781797</v>
      </c>
      <c r="J18" s="78">
        <f t="shared" si="3"/>
        <v>719.6343422185605</v>
      </c>
      <c r="K18" s="78">
        <f t="shared" si="3"/>
        <v>823.32315731996482</v>
      </c>
      <c r="L18" s="78">
        <f t="shared" si="3"/>
        <v>803.63116840490454</v>
      </c>
      <c r="M18" s="78">
        <f t="shared" si="3"/>
        <v>851.42410094754678</v>
      </c>
      <c r="N18" s="79">
        <f t="shared" si="3"/>
        <v>858.16776659061577</v>
      </c>
      <c r="O18" s="53"/>
      <c r="P18" s="168">
        <f t="shared" ref="P18:W18" si="4">SUM(P15:P17)*P12</f>
        <v>626.49181800000008</v>
      </c>
      <c r="Q18" s="78">
        <f t="shared" si="4"/>
        <v>663.27839646382836</v>
      </c>
      <c r="R18" s="78">
        <f t="shared" si="4"/>
        <v>686.92939981781797</v>
      </c>
      <c r="S18" s="78">
        <f t="shared" si="4"/>
        <v>720.4931065194861</v>
      </c>
      <c r="T18" s="78">
        <f t="shared" si="4"/>
        <v>834.77492869214416</v>
      </c>
      <c r="U18" s="78">
        <f t="shared" si="4"/>
        <v>821.85469448453046</v>
      </c>
      <c r="V18" s="78">
        <f t="shared" si="4"/>
        <v>862.21889744555472</v>
      </c>
      <c r="W18" s="79">
        <f t="shared" si="4"/>
        <v>868.6665736861014</v>
      </c>
      <c r="X18" s="80"/>
      <c r="Y18" s="185">
        <f>G18-P18</f>
        <v>0</v>
      </c>
      <c r="Z18" s="81">
        <f t="shared" si="1"/>
        <v>0</v>
      </c>
      <c r="AA18" s="81">
        <f t="shared" si="1"/>
        <v>0</v>
      </c>
      <c r="AB18" s="81">
        <f t="shared" si="1"/>
        <v>-0.85876430092559985</v>
      </c>
      <c r="AC18" s="81">
        <f t="shared" si="1"/>
        <v>-11.451771372179337</v>
      </c>
      <c r="AD18" s="81">
        <f t="shared" si="1"/>
        <v>-18.223526079625913</v>
      </c>
      <c r="AE18" s="81">
        <f t="shared" si="1"/>
        <v>-10.79479649800794</v>
      </c>
      <c r="AF18" s="186">
        <f t="shared" si="1"/>
        <v>-10.498807095485631</v>
      </c>
      <c r="AH18" s="107"/>
      <c r="AJ18" s="82"/>
    </row>
    <row r="19" spans="2:36">
      <c r="C19" s="58" t="s">
        <v>87</v>
      </c>
      <c r="D19" s="59"/>
      <c r="E19" s="60"/>
      <c r="F19" s="53"/>
      <c r="G19" s="169"/>
      <c r="H19" s="84"/>
      <c r="I19" s="84"/>
      <c r="J19" s="84"/>
      <c r="K19" s="84"/>
      <c r="L19" s="84"/>
      <c r="M19" s="84"/>
      <c r="N19" s="85"/>
      <c r="O19" s="53"/>
      <c r="P19" s="169"/>
      <c r="Q19" s="84"/>
      <c r="R19" s="84"/>
      <c r="S19" s="84"/>
      <c r="T19" s="84"/>
      <c r="U19" s="84"/>
      <c r="V19" s="84"/>
      <c r="W19" s="85"/>
      <c r="X19" s="84"/>
      <c r="Y19" s="169"/>
      <c r="Z19" s="84"/>
      <c r="AA19" s="84"/>
      <c r="AB19" s="84"/>
      <c r="AC19" s="84"/>
      <c r="AD19" s="84"/>
      <c r="AE19" s="84"/>
      <c r="AF19" s="85"/>
      <c r="AH19" s="55"/>
      <c r="AJ19" s="66"/>
    </row>
    <row r="20" spans="2:36">
      <c r="B20" s="17">
        <v>6</v>
      </c>
      <c r="C20" s="49" t="s">
        <v>118</v>
      </c>
      <c r="D20" s="28" t="s">
        <v>27</v>
      </c>
      <c r="E20" s="50" t="s">
        <v>25</v>
      </c>
      <c r="F20" s="51" t="s">
        <v>44</v>
      </c>
      <c r="G20" s="167">
        <v>0</v>
      </c>
      <c r="H20" s="70">
        <v>0</v>
      </c>
      <c r="I20" s="70">
        <v>0.62859665447850954</v>
      </c>
      <c r="J20" s="70">
        <v>0.97772816590329803</v>
      </c>
      <c r="K20" s="70">
        <v>2.3288074947547046</v>
      </c>
      <c r="L20" s="70">
        <v>2.3946338543882377</v>
      </c>
      <c r="M20" s="70">
        <v>2.4695654102305076</v>
      </c>
      <c r="N20" s="74">
        <v>2.5359398672648572</v>
      </c>
      <c r="O20" s="53"/>
      <c r="P20" s="167">
        <v>0</v>
      </c>
      <c r="Q20" s="70">
        <v>0</v>
      </c>
      <c r="R20" s="70">
        <v>0.62859665447850954</v>
      </c>
      <c r="S20" s="70">
        <v>0.97931409966794247</v>
      </c>
      <c r="T20" s="70">
        <v>1.0079338813023078</v>
      </c>
      <c r="U20" s="70">
        <v>1.0396889319130489</v>
      </c>
      <c r="V20" s="70">
        <v>1.0705766485722319</v>
      </c>
      <c r="W20" s="74">
        <v>1.0979691604202959</v>
      </c>
      <c r="X20" s="75"/>
      <c r="Y20" s="183">
        <f t="shared" si="2"/>
        <v>0</v>
      </c>
      <c r="Z20" s="64">
        <f t="shared" ref="Z20:Z24" si="5">H20-Q20</f>
        <v>0</v>
      </c>
      <c r="AA20" s="64">
        <f t="shared" ref="AA20:AA24" si="6">I20-R20</f>
        <v>0</v>
      </c>
      <c r="AB20" s="64">
        <f t="shared" ref="AB20:AB24" si="7">J20-S20</f>
        <v>-1.5859337646444427E-3</v>
      </c>
      <c r="AC20" s="64">
        <f t="shared" ref="AC20:AC24" si="8">K20-T20</f>
        <v>1.3208736134523968</v>
      </c>
      <c r="AD20" s="64">
        <f t="shared" ref="AD20:AD24" si="9">L20-U20</f>
        <v>1.3549449224751888</v>
      </c>
      <c r="AE20" s="64">
        <f t="shared" ref="AE20:AE24" si="10">M20-V20</f>
        <v>1.3989887616582757</v>
      </c>
      <c r="AF20" s="184">
        <f t="shared" ref="AF20:AF24" si="11">N20-W20</f>
        <v>1.4379707068445613</v>
      </c>
      <c r="AH20" s="310"/>
      <c r="AJ20" s="66" t="s">
        <v>220</v>
      </c>
    </row>
    <row r="21" spans="2:36" ht="22.5">
      <c r="B21" s="17">
        <v>7</v>
      </c>
      <c r="C21" s="49" t="s">
        <v>84</v>
      </c>
      <c r="D21" s="28" t="s">
        <v>28</v>
      </c>
      <c r="E21" s="50" t="s">
        <v>25</v>
      </c>
      <c r="F21" s="51" t="s">
        <v>44</v>
      </c>
      <c r="G21" s="167">
        <v>0</v>
      </c>
      <c r="H21" s="70">
        <v>0</v>
      </c>
      <c r="I21" s="70">
        <v>3.6185399166979417</v>
      </c>
      <c r="J21" s="70">
        <v>3.9710806545853474</v>
      </c>
      <c r="K21" s="70">
        <v>4.3715766875220785</v>
      </c>
      <c r="L21" s="70">
        <v>4.4951442128957062</v>
      </c>
      <c r="M21" s="70">
        <v>4.635803775104101</v>
      </c>
      <c r="N21" s="74">
        <v>4.7604001746226725</v>
      </c>
      <c r="O21" s="53"/>
      <c r="P21" s="167">
        <v>0</v>
      </c>
      <c r="Q21" s="70">
        <v>0</v>
      </c>
      <c r="R21" s="70">
        <v>3.6185399166979417</v>
      </c>
      <c r="S21" s="70">
        <v>3.9775219857363373</v>
      </c>
      <c r="T21" s="70">
        <v>4.0937623326447081</v>
      </c>
      <c r="U21" s="70">
        <v>4.2227366954208811</v>
      </c>
      <c r="V21" s="70">
        <v>4.3481883479016847</v>
      </c>
      <c r="W21" s="74">
        <v>4.4594440912399671</v>
      </c>
      <c r="X21" s="75"/>
      <c r="Y21" s="183">
        <f t="shared" si="2"/>
        <v>0</v>
      </c>
      <c r="Z21" s="64">
        <f t="shared" si="5"/>
        <v>0</v>
      </c>
      <c r="AA21" s="64">
        <f t="shared" si="6"/>
        <v>0</v>
      </c>
      <c r="AB21" s="64">
        <f t="shared" si="7"/>
        <v>-6.4413311509898818E-3</v>
      </c>
      <c r="AC21" s="64">
        <f t="shared" si="8"/>
        <v>0.27781435487737038</v>
      </c>
      <c r="AD21" s="64">
        <f t="shared" si="9"/>
        <v>0.27240751747482506</v>
      </c>
      <c r="AE21" s="64">
        <f t="shared" si="10"/>
        <v>0.28761542720241629</v>
      </c>
      <c r="AF21" s="184">
        <f t="shared" si="11"/>
        <v>0.30095608338270541</v>
      </c>
      <c r="AH21" s="308" t="s">
        <v>254</v>
      </c>
      <c r="AJ21" s="66" t="s">
        <v>220</v>
      </c>
    </row>
    <row r="22" spans="2:36">
      <c r="B22" s="17">
        <v>8</v>
      </c>
      <c r="C22" s="49" t="s">
        <v>45</v>
      </c>
      <c r="D22" s="28" t="s">
        <v>29</v>
      </c>
      <c r="E22" s="50" t="s">
        <v>25</v>
      </c>
      <c r="F22" s="51" t="s">
        <v>44</v>
      </c>
      <c r="G22" s="167">
        <v>0</v>
      </c>
      <c r="H22" s="70">
        <v>0</v>
      </c>
      <c r="I22" s="70">
        <v>-4.0744809777483066</v>
      </c>
      <c r="J22" s="70">
        <v>-4.4465359465084759</v>
      </c>
      <c r="K22" s="70">
        <v>-5.6966437705877784</v>
      </c>
      <c r="L22" s="70">
        <v>-5.8576658054238235</v>
      </c>
      <c r="M22" s="70">
        <v>-6.0409606384105574</v>
      </c>
      <c r="N22" s="74">
        <v>-6.2033234090743044</v>
      </c>
      <c r="O22" s="53"/>
      <c r="P22" s="167">
        <v>0</v>
      </c>
      <c r="Q22" s="70">
        <v>0</v>
      </c>
      <c r="R22" s="70">
        <v>-4.0744809777483066</v>
      </c>
      <c r="S22" s="70">
        <v>-4.4537484946779955</v>
      </c>
      <c r="T22" s="70">
        <v>-4.5839062340746679</v>
      </c>
      <c r="U22" s="70">
        <v>-4.7283226260207929</v>
      </c>
      <c r="V22" s="70">
        <v>-4.868794535514918</v>
      </c>
      <c r="W22" s="74">
        <v>-4.9933708675110884</v>
      </c>
      <c r="X22" s="75"/>
      <c r="Y22" s="183">
        <f t="shared" si="2"/>
        <v>0</v>
      </c>
      <c r="Z22" s="64">
        <f t="shared" si="5"/>
        <v>0</v>
      </c>
      <c r="AA22" s="64">
        <f t="shared" si="6"/>
        <v>0</v>
      </c>
      <c r="AB22" s="64">
        <f t="shared" si="7"/>
        <v>7.2125481695195504E-3</v>
      </c>
      <c r="AC22" s="64">
        <f t="shared" si="8"/>
        <v>-1.1127375365131105</v>
      </c>
      <c r="AD22" s="64">
        <f t="shared" si="9"/>
        <v>-1.1293431794030306</v>
      </c>
      <c r="AE22" s="64">
        <f t="shared" si="10"/>
        <v>-1.1721661028956394</v>
      </c>
      <c r="AF22" s="184">
        <f t="shared" si="11"/>
        <v>-1.209952541563216</v>
      </c>
      <c r="AH22" s="55"/>
      <c r="AJ22" s="66" t="s">
        <v>220</v>
      </c>
    </row>
    <row r="23" spans="2:36">
      <c r="B23" s="17">
        <v>9</v>
      </c>
      <c r="C23" s="49" t="s">
        <v>46</v>
      </c>
      <c r="D23" s="28" t="s">
        <v>30</v>
      </c>
      <c r="E23" s="50" t="s">
        <v>31</v>
      </c>
      <c r="F23" s="51" t="s">
        <v>44</v>
      </c>
      <c r="G23" s="167">
        <v>-7.8004041000000015</v>
      </c>
      <c r="H23" s="70">
        <v>19.794165599999999</v>
      </c>
      <c r="I23" s="70">
        <v>12.003423999999997</v>
      </c>
      <c r="J23" s="70">
        <v>4.1010960000000001</v>
      </c>
      <c r="K23" s="70">
        <v>0</v>
      </c>
      <c r="L23" s="70">
        <v>0</v>
      </c>
      <c r="M23" s="70">
        <v>0</v>
      </c>
      <c r="N23" s="74">
        <v>0</v>
      </c>
      <c r="O23" s="53"/>
      <c r="P23" s="167">
        <v>-7.8004041000000015</v>
      </c>
      <c r="Q23" s="70">
        <v>19.794165599999999</v>
      </c>
      <c r="R23" s="70">
        <v>12.075635244501997</v>
      </c>
      <c r="S23" s="70">
        <v>4.4494397198150004</v>
      </c>
      <c r="T23" s="70">
        <v>0</v>
      </c>
      <c r="U23" s="70">
        <v>0</v>
      </c>
      <c r="V23" s="70">
        <v>0</v>
      </c>
      <c r="W23" s="74">
        <v>0</v>
      </c>
      <c r="X23" s="75"/>
      <c r="Y23" s="183">
        <f t="shared" si="2"/>
        <v>0</v>
      </c>
      <c r="Z23" s="64">
        <f t="shared" si="5"/>
        <v>0</v>
      </c>
      <c r="AA23" s="64">
        <f t="shared" si="6"/>
        <v>-7.2211244502000227E-2</v>
      </c>
      <c r="AB23" s="64">
        <f t="shared" si="7"/>
        <v>-0.34834371981500034</v>
      </c>
      <c r="AC23" s="64">
        <f t="shared" si="8"/>
        <v>0</v>
      </c>
      <c r="AD23" s="64">
        <f t="shared" si="9"/>
        <v>0</v>
      </c>
      <c r="AE23" s="64">
        <f t="shared" si="10"/>
        <v>0</v>
      </c>
      <c r="AF23" s="184">
        <f t="shared" si="11"/>
        <v>0</v>
      </c>
      <c r="AH23" s="309"/>
      <c r="AJ23" s="66" t="s">
        <v>221</v>
      </c>
    </row>
    <row r="24" spans="2:36" s="18" customFormat="1">
      <c r="B24" s="17"/>
      <c r="C24" s="76"/>
      <c r="D24" s="22" t="s">
        <v>32</v>
      </c>
      <c r="E24" s="77"/>
      <c r="F24" s="51" t="s">
        <v>44</v>
      </c>
      <c r="G24" s="170">
        <f t="shared" ref="G24:H24" si="12">SUM(G20:G23)</f>
        <v>-7.8004041000000015</v>
      </c>
      <c r="H24" s="86">
        <f t="shared" si="12"/>
        <v>19.794165599999999</v>
      </c>
      <c r="I24" s="86">
        <f t="shared" ref="I24:N24" si="13">SUM(I20:I23)</f>
        <v>12.176079593428142</v>
      </c>
      <c r="J24" s="86">
        <f t="shared" si="13"/>
        <v>4.6033688739801697</v>
      </c>
      <c r="K24" s="86">
        <f t="shared" si="13"/>
        <v>1.0037404116890052</v>
      </c>
      <c r="L24" s="86">
        <f t="shared" si="13"/>
        <v>1.03211226186012</v>
      </c>
      <c r="M24" s="86">
        <f t="shared" si="13"/>
        <v>1.0644085469240512</v>
      </c>
      <c r="N24" s="87">
        <f t="shared" si="13"/>
        <v>1.0930166328132254</v>
      </c>
      <c r="O24" s="53"/>
      <c r="P24" s="170">
        <f t="shared" ref="P24:W24" si="14">SUM(P20:P23)</f>
        <v>-7.8004041000000015</v>
      </c>
      <c r="Q24" s="86">
        <f t="shared" si="14"/>
        <v>19.794165599999999</v>
      </c>
      <c r="R24" s="86">
        <f t="shared" si="14"/>
        <v>12.248290837930142</v>
      </c>
      <c r="S24" s="86">
        <f t="shared" si="14"/>
        <v>4.952527310541285</v>
      </c>
      <c r="T24" s="86">
        <f t="shared" si="14"/>
        <v>0.5177899798723482</v>
      </c>
      <c r="U24" s="86">
        <f t="shared" si="14"/>
        <v>0.53410300131313715</v>
      </c>
      <c r="V24" s="86">
        <f t="shared" si="14"/>
        <v>0.54997046095899815</v>
      </c>
      <c r="W24" s="87">
        <f t="shared" si="14"/>
        <v>0.5640423841491744</v>
      </c>
      <c r="X24" s="80"/>
      <c r="Y24" s="187">
        <f t="shared" si="2"/>
        <v>0</v>
      </c>
      <c r="Z24" s="88">
        <f t="shared" si="5"/>
        <v>0</v>
      </c>
      <c r="AA24" s="88">
        <f t="shared" si="6"/>
        <v>-7.2211244502000227E-2</v>
      </c>
      <c r="AB24" s="88">
        <f t="shared" si="7"/>
        <v>-0.34915843656111534</v>
      </c>
      <c r="AC24" s="88">
        <f t="shared" si="8"/>
        <v>0.48595043181665698</v>
      </c>
      <c r="AD24" s="88">
        <f t="shared" si="9"/>
        <v>0.4980092605469828</v>
      </c>
      <c r="AE24" s="88">
        <f t="shared" si="10"/>
        <v>0.51443808596505303</v>
      </c>
      <c r="AF24" s="188">
        <f t="shared" si="11"/>
        <v>0.52897424866405096</v>
      </c>
      <c r="AH24" s="107"/>
      <c r="AJ24" s="82"/>
    </row>
    <row r="25" spans="2:36">
      <c r="C25" s="58" t="s">
        <v>88</v>
      </c>
      <c r="D25" s="59"/>
      <c r="E25" s="60"/>
      <c r="F25" s="53"/>
      <c r="G25" s="169"/>
      <c r="H25" s="84"/>
      <c r="I25" s="84"/>
      <c r="J25" s="84"/>
      <c r="K25" s="84"/>
      <c r="L25" s="84"/>
      <c r="M25" s="84"/>
      <c r="N25" s="85"/>
      <c r="O25" s="53"/>
      <c r="P25" s="169"/>
      <c r="Q25" s="84"/>
      <c r="R25" s="84"/>
      <c r="S25" s="84"/>
      <c r="T25" s="84"/>
      <c r="U25" s="84"/>
      <c r="V25" s="84"/>
      <c r="W25" s="85"/>
      <c r="X25" s="84"/>
      <c r="Y25" s="169"/>
      <c r="Z25" s="84"/>
      <c r="AA25" s="84"/>
      <c r="AB25" s="84"/>
      <c r="AC25" s="84"/>
      <c r="AD25" s="84"/>
      <c r="AE25" s="84"/>
      <c r="AF25" s="85"/>
      <c r="AH25" s="55"/>
      <c r="AJ25" s="66"/>
    </row>
    <row r="26" spans="2:36" ht="33.75" customHeight="1">
      <c r="B26" s="17">
        <v>10</v>
      </c>
      <c r="C26" s="49" t="s">
        <v>85</v>
      </c>
      <c r="D26" s="28" t="s">
        <v>33</v>
      </c>
      <c r="E26" s="50" t="s">
        <v>25</v>
      </c>
      <c r="F26" s="51" t="s">
        <v>44</v>
      </c>
      <c r="G26" s="167">
        <v>0</v>
      </c>
      <c r="H26" s="70">
        <v>0</v>
      </c>
      <c r="I26" s="70">
        <v>3.23</v>
      </c>
      <c r="J26" s="70">
        <v>4.7762220682911742</v>
      </c>
      <c r="K26" s="70">
        <v>4.6340928270001251</v>
      </c>
      <c r="L26" s="70">
        <v>4.6078785038347094</v>
      </c>
      <c r="M26" s="70">
        <v>5.3189698845299507</v>
      </c>
      <c r="N26" s="74">
        <v>5.4458114621076659</v>
      </c>
      <c r="O26" s="53"/>
      <c r="P26" s="167">
        <v>0</v>
      </c>
      <c r="Q26" s="70">
        <v>0</v>
      </c>
      <c r="R26" s="70">
        <v>2.5967660957602279</v>
      </c>
      <c r="S26" s="70">
        <v>4.7762220682911742</v>
      </c>
      <c r="T26" s="70">
        <v>4.3897432188821028</v>
      </c>
      <c r="U26" s="70">
        <v>4.650041437304937</v>
      </c>
      <c r="V26" s="70">
        <v>5.4516876587717995</v>
      </c>
      <c r="W26" s="74">
        <v>5.4254770109383506</v>
      </c>
      <c r="X26" s="75"/>
      <c r="Y26" s="183">
        <f t="shared" ref="Y26:Y28" si="15">G26-P26</f>
        <v>0</v>
      </c>
      <c r="Z26" s="64">
        <f t="shared" ref="Z26:Z28" si="16">H26-Q26</f>
        <v>0</v>
      </c>
      <c r="AA26" s="64">
        <f t="shared" ref="AA26:AA28" si="17">I26-R26</f>
        <v>0.63323390423977211</v>
      </c>
      <c r="AB26" s="64">
        <f t="shared" ref="AB26:AB28" si="18">J26-S26</f>
        <v>0</v>
      </c>
      <c r="AC26" s="64">
        <f t="shared" ref="AC26:AC28" si="19">K26-T26</f>
        <v>0.24434960811802231</v>
      </c>
      <c r="AD26" s="64">
        <f t="shared" ref="AD26:AD28" si="20">L26-U26</f>
        <v>-4.2162933470227593E-2</v>
      </c>
      <c r="AE26" s="64">
        <f t="shared" ref="AE26:AE28" si="21">M26-V26</f>
        <v>-0.13271777424184883</v>
      </c>
      <c r="AF26" s="184">
        <f t="shared" ref="AF26:AF28" si="22">N26-W26</f>
        <v>2.0334451169315315E-2</v>
      </c>
      <c r="AH26" s="308" t="s">
        <v>255</v>
      </c>
      <c r="AJ26" s="66" t="s">
        <v>212</v>
      </c>
    </row>
    <row r="27" spans="2:36" ht="33.75">
      <c r="B27" s="17">
        <v>11</v>
      </c>
      <c r="C27" s="49" t="s">
        <v>102</v>
      </c>
      <c r="D27" s="28" t="s">
        <v>34</v>
      </c>
      <c r="E27" s="50" t="s">
        <v>25</v>
      </c>
      <c r="F27" s="51" t="s">
        <v>44</v>
      </c>
      <c r="G27" s="167">
        <v>0</v>
      </c>
      <c r="H27" s="70">
        <v>0</v>
      </c>
      <c r="I27" s="70">
        <v>0</v>
      </c>
      <c r="J27" s="70">
        <v>32.181539440893751</v>
      </c>
      <c r="K27" s="89"/>
      <c r="L27" s="89"/>
      <c r="M27" s="89"/>
      <c r="N27" s="90"/>
      <c r="O27" s="53"/>
      <c r="P27" s="167">
        <v>0</v>
      </c>
      <c r="Q27" s="70">
        <v>0</v>
      </c>
      <c r="R27" s="70">
        <v>0</v>
      </c>
      <c r="S27" s="70">
        <v>32.233739829281255</v>
      </c>
      <c r="T27" s="89"/>
      <c r="U27" s="89"/>
      <c r="V27" s="89"/>
      <c r="W27" s="90"/>
      <c r="X27" s="75"/>
      <c r="Y27" s="183">
        <f t="shared" si="15"/>
        <v>0</v>
      </c>
      <c r="Z27" s="64">
        <f t="shared" si="16"/>
        <v>0</v>
      </c>
      <c r="AA27" s="64">
        <f t="shared" si="17"/>
        <v>0</v>
      </c>
      <c r="AB27" s="64">
        <f t="shared" si="18"/>
        <v>-5.2200388387504404E-2</v>
      </c>
      <c r="AC27" s="89"/>
      <c r="AD27" s="89"/>
      <c r="AE27" s="89"/>
      <c r="AF27" s="90"/>
      <c r="AH27" s="55" t="s">
        <v>256</v>
      </c>
      <c r="AJ27" s="65" t="s">
        <v>204</v>
      </c>
    </row>
    <row r="28" spans="2:36" s="18" customFormat="1">
      <c r="B28" s="17"/>
      <c r="C28" s="76"/>
      <c r="D28" s="22" t="s">
        <v>35</v>
      </c>
      <c r="E28" s="77"/>
      <c r="F28" s="91"/>
      <c r="G28" s="170">
        <f t="shared" ref="G28:H28" si="23">SUM(G26:G27)</f>
        <v>0</v>
      </c>
      <c r="H28" s="86">
        <f t="shared" si="23"/>
        <v>0</v>
      </c>
      <c r="I28" s="86">
        <f t="shared" ref="I28:N28" si="24">SUM(I26:I27)</f>
        <v>3.23</v>
      </c>
      <c r="J28" s="86">
        <f t="shared" si="24"/>
        <v>36.957761509184927</v>
      </c>
      <c r="K28" s="86">
        <f t="shared" si="24"/>
        <v>4.6340928270001251</v>
      </c>
      <c r="L28" s="86">
        <f t="shared" si="24"/>
        <v>4.6078785038347094</v>
      </c>
      <c r="M28" s="86">
        <f t="shared" si="24"/>
        <v>5.3189698845299507</v>
      </c>
      <c r="N28" s="87">
        <f t="shared" si="24"/>
        <v>5.4458114621076659</v>
      </c>
      <c r="O28" s="92"/>
      <c r="P28" s="170">
        <f t="shared" ref="P28:W28" si="25">SUM(P26:P27)</f>
        <v>0</v>
      </c>
      <c r="Q28" s="86">
        <f t="shared" si="25"/>
        <v>0</v>
      </c>
      <c r="R28" s="86">
        <f t="shared" si="25"/>
        <v>2.5967660957602279</v>
      </c>
      <c r="S28" s="86">
        <f t="shared" si="25"/>
        <v>37.009961897572431</v>
      </c>
      <c r="T28" s="86">
        <f t="shared" si="25"/>
        <v>4.3897432188821028</v>
      </c>
      <c r="U28" s="86">
        <f t="shared" si="25"/>
        <v>4.650041437304937</v>
      </c>
      <c r="V28" s="86">
        <f t="shared" si="25"/>
        <v>5.4516876587717995</v>
      </c>
      <c r="W28" s="87">
        <f t="shared" si="25"/>
        <v>5.4254770109383506</v>
      </c>
      <c r="X28" s="80"/>
      <c r="Y28" s="187">
        <f t="shared" si="15"/>
        <v>0</v>
      </c>
      <c r="Z28" s="88">
        <f t="shared" si="16"/>
        <v>0</v>
      </c>
      <c r="AA28" s="88">
        <f t="shared" si="17"/>
        <v>0.63323390423977211</v>
      </c>
      <c r="AB28" s="88">
        <f t="shared" si="18"/>
        <v>-5.2200388387504404E-2</v>
      </c>
      <c r="AC28" s="88">
        <f t="shared" si="19"/>
        <v>0.24434960811802231</v>
      </c>
      <c r="AD28" s="88">
        <f t="shared" si="20"/>
        <v>-4.2162933470227593E-2</v>
      </c>
      <c r="AE28" s="88">
        <f t="shared" si="21"/>
        <v>-0.13271777424184883</v>
      </c>
      <c r="AF28" s="188">
        <f t="shared" si="22"/>
        <v>2.0334451169315315E-2</v>
      </c>
      <c r="AH28" s="107"/>
      <c r="AJ28" s="82"/>
    </row>
    <row r="29" spans="2:36" s="18" customFormat="1">
      <c r="B29" s="17"/>
      <c r="C29" s="58" t="s">
        <v>89</v>
      </c>
      <c r="D29" s="59"/>
      <c r="E29" s="60"/>
      <c r="F29" s="92"/>
      <c r="G29" s="169"/>
      <c r="H29" s="84"/>
      <c r="I29" s="84"/>
      <c r="J29" s="84"/>
      <c r="K29" s="84"/>
      <c r="L29" s="84"/>
      <c r="M29" s="84"/>
      <c r="N29" s="85"/>
      <c r="O29" s="92"/>
      <c r="P29" s="169"/>
      <c r="Q29" s="84"/>
      <c r="R29" s="84"/>
      <c r="S29" s="84"/>
      <c r="T29" s="84"/>
      <c r="U29" s="84"/>
      <c r="V29" s="84"/>
      <c r="W29" s="85"/>
      <c r="X29" s="84"/>
      <c r="Y29" s="169"/>
      <c r="Z29" s="84"/>
      <c r="AA29" s="84"/>
      <c r="AB29" s="84"/>
      <c r="AC29" s="84"/>
      <c r="AD29" s="84"/>
      <c r="AE29" s="84"/>
      <c r="AF29" s="85"/>
      <c r="AH29" s="107"/>
      <c r="AJ29" s="82"/>
    </row>
    <row r="30" spans="2:36" s="18" customFormat="1" ht="22.5">
      <c r="B30" s="17">
        <v>12</v>
      </c>
      <c r="C30" s="49" t="s">
        <v>36</v>
      </c>
      <c r="D30" s="28" t="s">
        <v>37</v>
      </c>
      <c r="E30" s="50" t="s">
        <v>31</v>
      </c>
      <c r="F30" s="91"/>
      <c r="G30" s="167">
        <v>2.7012410009998615</v>
      </c>
      <c r="H30" s="70">
        <v>3.5933228546961242</v>
      </c>
      <c r="I30" s="70">
        <v>3.1</v>
      </c>
      <c r="J30" s="70">
        <v>4.5336963559769314</v>
      </c>
      <c r="K30" s="70">
        <v>5.1869358911157786</v>
      </c>
      <c r="L30" s="70">
        <v>5.0628763609508987</v>
      </c>
      <c r="M30" s="70">
        <v>5.3639718359695454</v>
      </c>
      <c r="N30" s="74">
        <v>5.4064569295208793</v>
      </c>
      <c r="O30" s="92"/>
      <c r="P30" s="167">
        <v>2.7012410009998615</v>
      </c>
      <c r="Q30" s="70">
        <v>3.5933228546961242</v>
      </c>
      <c r="R30" s="70">
        <v>4.3276552188522537</v>
      </c>
      <c r="S30" s="70">
        <v>3.7574999999999998</v>
      </c>
      <c r="T30" s="70">
        <v>5.2590820507605089</v>
      </c>
      <c r="U30" s="70">
        <v>5.1776845752525418</v>
      </c>
      <c r="V30" s="70">
        <v>5.4319790539069945</v>
      </c>
      <c r="W30" s="74">
        <v>5.4725994142224392</v>
      </c>
      <c r="X30" s="75"/>
      <c r="Y30" s="183">
        <f t="shared" ref="Y30" si="26">G30-P30</f>
        <v>0</v>
      </c>
      <c r="Z30" s="64">
        <f t="shared" ref="Z30" si="27">H30-Q30</f>
        <v>0</v>
      </c>
      <c r="AA30" s="64">
        <f t="shared" ref="AA30" si="28">I30-R30</f>
        <v>-1.2276552188522536</v>
      </c>
      <c r="AB30" s="64">
        <f t="shared" ref="AB30" si="29">J30-S30</f>
        <v>0.7761963559769316</v>
      </c>
      <c r="AC30" s="64">
        <f t="shared" ref="AC30" si="30">K30-T30</f>
        <v>-7.2146159644730368E-2</v>
      </c>
      <c r="AD30" s="64">
        <f t="shared" ref="AD30" si="31">L30-U30</f>
        <v>-0.11480821430164312</v>
      </c>
      <c r="AE30" s="64">
        <f t="shared" ref="AE30" si="32">M30-V30</f>
        <v>-6.8007217937449127E-2</v>
      </c>
      <c r="AF30" s="184">
        <f t="shared" ref="AF30" si="33">N30-W30</f>
        <v>-6.6142484701559923E-2</v>
      </c>
      <c r="AH30" s="329" t="s">
        <v>257</v>
      </c>
      <c r="AJ30" s="66" t="s">
        <v>222</v>
      </c>
    </row>
    <row r="31" spans="2:36" s="18" customFormat="1">
      <c r="B31" s="17"/>
      <c r="C31" s="76"/>
      <c r="D31" s="22" t="s">
        <v>37</v>
      </c>
      <c r="E31" s="77"/>
      <c r="F31" s="91"/>
      <c r="G31" s="170">
        <f t="shared" ref="G31:H31" si="34">SUM(G30)</f>
        <v>2.7012410009998615</v>
      </c>
      <c r="H31" s="86">
        <f t="shared" si="34"/>
        <v>3.5933228546961242</v>
      </c>
      <c r="I31" s="86">
        <f t="shared" ref="I31:N31" si="35">SUM(I30)</f>
        <v>3.1</v>
      </c>
      <c r="J31" s="86">
        <f t="shared" si="35"/>
        <v>4.5336963559769314</v>
      </c>
      <c r="K31" s="86">
        <f t="shared" si="35"/>
        <v>5.1869358911157786</v>
      </c>
      <c r="L31" s="86">
        <f t="shared" si="35"/>
        <v>5.0628763609508987</v>
      </c>
      <c r="M31" s="86">
        <f t="shared" si="35"/>
        <v>5.3639718359695454</v>
      </c>
      <c r="N31" s="87">
        <f t="shared" si="35"/>
        <v>5.4064569295208793</v>
      </c>
      <c r="O31" s="92"/>
      <c r="P31" s="170">
        <f t="shared" ref="P31:AF31" si="36">SUM(P30)</f>
        <v>2.7012410009998615</v>
      </c>
      <c r="Q31" s="86">
        <f t="shared" si="36"/>
        <v>3.5933228546961242</v>
      </c>
      <c r="R31" s="86">
        <f t="shared" si="36"/>
        <v>4.3276552188522537</v>
      </c>
      <c r="S31" s="86">
        <f t="shared" si="36"/>
        <v>3.7574999999999998</v>
      </c>
      <c r="T31" s="86">
        <f t="shared" si="36"/>
        <v>5.2590820507605089</v>
      </c>
      <c r="U31" s="86">
        <f t="shared" si="36"/>
        <v>5.1776845752525418</v>
      </c>
      <c r="V31" s="86">
        <f t="shared" si="36"/>
        <v>5.4319790539069945</v>
      </c>
      <c r="W31" s="87">
        <f t="shared" si="36"/>
        <v>5.4725994142224392</v>
      </c>
      <c r="X31" s="80"/>
      <c r="Y31" s="187">
        <f t="shared" si="36"/>
        <v>0</v>
      </c>
      <c r="Z31" s="88">
        <f t="shared" si="36"/>
        <v>0</v>
      </c>
      <c r="AA31" s="88">
        <f t="shared" si="36"/>
        <v>-1.2276552188522536</v>
      </c>
      <c r="AB31" s="88">
        <f t="shared" si="36"/>
        <v>0.7761963559769316</v>
      </c>
      <c r="AC31" s="88">
        <f t="shared" si="36"/>
        <v>-7.2146159644730368E-2</v>
      </c>
      <c r="AD31" s="88">
        <f t="shared" si="36"/>
        <v>-0.11480821430164312</v>
      </c>
      <c r="AE31" s="88">
        <f t="shared" si="36"/>
        <v>-6.8007217937449127E-2</v>
      </c>
      <c r="AF31" s="188">
        <f t="shared" si="36"/>
        <v>-6.6142484701559923E-2</v>
      </c>
      <c r="AH31" s="107"/>
      <c r="AJ31" s="66"/>
    </row>
    <row r="32" spans="2:36" s="18" customFormat="1">
      <c r="B32" s="17"/>
      <c r="C32" s="58" t="s">
        <v>38</v>
      </c>
      <c r="D32" s="59"/>
      <c r="E32" s="60"/>
      <c r="F32" s="92"/>
      <c r="G32" s="169"/>
      <c r="H32" s="84"/>
      <c r="I32" s="84"/>
      <c r="J32" s="84"/>
      <c r="K32" s="84"/>
      <c r="L32" s="84"/>
      <c r="M32" s="84"/>
      <c r="N32" s="85"/>
      <c r="O32" s="92"/>
      <c r="P32" s="169"/>
      <c r="Q32" s="84"/>
      <c r="R32" s="84"/>
      <c r="S32" s="84"/>
      <c r="T32" s="84"/>
      <c r="U32" s="84"/>
      <c r="V32" s="84"/>
      <c r="W32" s="85"/>
      <c r="X32" s="84"/>
      <c r="Y32" s="169"/>
      <c r="Z32" s="84"/>
      <c r="AA32" s="84"/>
      <c r="AB32" s="84"/>
      <c r="AC32" s="84"/>
      <c r="AD32" s="84"/>
      <c r="AE32" s="84"/>
      <c r="AF32" s="85"/>
      <c r="AH32" s="107"/>
      <c r="AJ32" s="66"/>
    </row>
    <row r="33" spans="2:37" s="18" customFormat="1" ht="33.75">
      <c r="B33" s="17">
        <v>13</v>
      </c>
      <c r="C33" s="49" t="s">
        <v>38</v>
      </c>
      <c r="D33" s="28" t="s">
        <v>39</v>
      </c>
      <c r="E33" s="50" t="s">
        <v>31</v>
      </c>
      <c r="F33" s="91"/>
      <c r="G33" s="167">
        <v>0</v>
      </c>
      <c r="H33" s="70">
        <v>15.11542086</v>
      </c>
      <c r="I33" s="70">
        <v>5.67</v>
      </c>
      <c r="J33" s="70">
        <v>17.986430949999999</v>
      </c>
      <c r="K33" s="93">
        <f>18/2*K12</f>
        <v>11.331</v>
      </c>
      <c r="L33" s="93">
        <f>18/2*L12</f>
        <v>11.673</v>
      </c>
      <c r="M33" s="93">
        <f>18/2*M12</f>
        <v>12.06</v>
      </c>
      <c r="N33" s="94">
        <f>18/2*N12</f>
        <v>12.411</v>
      </c>
      <c r="O33" s="92"/>
      <c r="P33" s="167">
        <v>0</v>
      </c>
      <c r="Q33" s="70">
        <v>15.11542086</v>
      </c>
      <c r="R33" s="70">
        <v>5.67</v>
      </c>
      <c r="S33" s="70">
        <v>18.73</v>
      </c>
      <c r="T33" s="93">
        <f>18/2*T12</f>
        <v>11.456999999999999</v>
      </c>
      <c r="U33" s="93">
        <f>18/2*U12</f>
        <v>11.834999999999999</v>
      </c>
      <c r="V33" s="93">
        <f>18/2*V12</f>
        <v>12.212999999999999</v>
      </c>
      <c r="W33" s="94">
        <f>18/2*W12</f>
        <v>12.564</v>
      </c>
      <c r="X33" s="84"/>
      <c r="Y33" s="183">
        <f t="shared" ref="Y33:Y34" si="37">G33-P33</f>
        <v>0</v>
      </c>
      <c r="Z33" s="64">
        <f t="shared" ref="Z33:Z34" si="38">H33-Q33</f>
        <v>0</v>
      </c>
      <c r="AA33" s="64">
        <f t="shared" ref="AA33:AA34" si="39">I33-R33</f>
        <v>0</v>
      </c>
      <c r="AB33" s="64">
        <f t="shared" ref="AB33:AB34" si="40">J33-S33</f>
        <v>-0.7435690500000014</v>
      </c>
      <c r="AC33" s="64">
        <f t="shared" ref="AC33:AC34" si="41">K33-T33</f>
        <v>-0.12599999999999945</v>
      </c>
      <c r="AD33" s="64">
        <f t="shared" ref="AD33:AD34" si="42">L33-U33</f>
        <v>-0.16199999999999903</v>
      </c>
      <c r="AE33" s="64">
        <f t="shared" ref="AE33:AE34" si="43">M33-V33</f>
        <v>-0.15299999999999869</v>
      </c>
      <c r="AF33" s="184">
        <f t="shared" ref="AF33:AF34" si="44">N33-W33</f>
        <v>-0.15300000000000047</v>
      </c>
      <c r="AH33" s="330" t="s">
        <v>258</v>
      </c>
      <c r="AJ33" s="65" t="s">
        <v>225</v>
      </c>
    </row>
    <row r="34" spans="2:37" s="18" customFormat="1">
      <c r="B34" s="17"/>
      <c r="C34" s="76"/>
      <c r="D34" s="22" t="s">
        <v>39</v>
      </c>
      <c r="E34" s="77"/>
      <c r="F34" s="91"/>
      <c r="G34" s="170">
        <f t="shared" ref="G34:H34" si="45">SUM(G33)</f>
        <v>0</v>
      </c>
      <c r="H34" s="86">
        <f t="shared" si="45"/>
        <v>15.11542086</v>
      </c>
      <c r="I34" s="86">
        <f t="shared" ref="I34:N34" si="46">SUM(I33)</f>
        <v>5.67</v>
      </c>
      <c r="J34" s="86">
        <f t="shared" si="46"/>
        <v>17.986430949999999</v>
      </c>
      <c r="K34" s="86">
        <f t="shared" si="46"/>
        <v>11.331</v>
      </c>
      <c r="L34" s="86">
        <f t="shared" si="46"/>
        <v>11.673</v>
      </c>
      <c r="M34" s="86">
        <f t="shared" si="46"/>
        <v>12.06</v>
      </c>
      <c r="N34" s="87">
        <f t="shared" si="46"/>
        <v>12.411</v>
      </c>
      <c r="O34" s="92"/>
      <c r="P34" s="170">
        <f t="shared" ref="P34:W34" si="47">SUM(P33)</f>
        <v>0</v>
      </c>
      <c r="Q34" s="86">
        <f t="shared" si="47"/>
        <v>15.11542086</v>
      </c>
      <c r="R34" s="86">
        <f t="shared" si="47"/>
        <v>5.67</v>
      </c>
      <c r="S34" s="86">
        <f t="shared" si="47"/>
        <v>18.73</v>
      </c>
      <c r="T34" s="86">
        <f t="shared" si="47"/>
        <v>11.456999999999999</v>
      </c>
      <c r="U34" s="86">
        <f t="shared" si="47"/>
        <v>11.834999999999999</v>
      </c>
      <c r="V34" s="86">
        <f t="shared" si="47"/>
        <v>12.212999999999999</v>
      </c>
      <c r="W34" s="87">
        <f t="shared" si="47"/>
        <v>12.564</v>
      </c>
      <c r="X34" s="80"/>
      <c r="Y34" s="187">
        <f t="shared" si="37"/>
        <v>0</v>
      </c>
      <c r="Z34" s="88">
        <f t="shared" si="38"/>
        <v>0</v>
      </c>
      <c r="AA34" s="88">
        <f t="shared" si="39"/>
        <v>0</v>
      </c>
      <c r="AB34" s="88">
        <f t="shared" si="40"/>
        <v>-0.7435690500000014</v>
      </c>
      <c r="AC34" s="88">
        <f t="shared" si="41"/>
        <v>-0.12599999999999945</v>
      </c>
      <c r="AD34" s="88">
        <f t="shared" si="42"/>
        <v>-0.16199999999999903</v>
      </c>
      <c r="AE34" s="88">
        <f t="shared" si="43"/>
        <v>-0.15299999999999869</v>
      </c>
      <c r="AF34" s="188">
        <f t="shared" si="44"/>
        <v>-0.15300000000000047</v>
      </c>
      <c r="AH34" s="107"/>
      <c r="AJ34" s="66"/>
    </row>
    <row r="35" spans="2:37" s="18" customFormat="1">
      <c r="B35" s="17"/>
      <c r="C35" s="58" t="s">
        <v>40</v>
      </c>
      <c r="D35" s="95"/>
      <c r="E35" s="96"/>
      <c r="F35" s="92"/>
      <c r="G35" s="169"/>
      <c r="H35" s="84"/>
      <c r="I35" s="84"/>
      <c r="J35" s="84"/>
      <c r="K35" s="84"/>
      <c r="L35" s="84"/>
      <c r="M35" s="84"/>
      <c r="N35" s="85"/>
      <c r="O35" s="92"/>
      <c r="P35" s="169"/>
      <c r="Q35" s="84"/>
      <c r="R35" s="84"/>
      <c r="S35" s="84"/>
      <c r="T35" s="84"/>
      <c r="U35" s="84"/>
      <c r="V35" s="84"/>
      <c r="W35" s="85"/>
      <c r="X35" s="84"/>
      <c r="Y35" s="169"/>
      <c r="Z35" s="84"/>
      <c r="AA35" s="84"/>
      <c r="AB35" s="84"/>
      <c r="AC35" s="84"/>
      <c r="AD35" s="84"/>
      <c r="AE35" s="84"/>
      <c r="AF35" s="85"/>
      <c r="AH35" s="107"/>
      <c r="AJ35" s="66"/>
    </row>
    <row r="36" spans="2:37" s="18" customFormat="1">
      <c r="B36" s="17">
        <v>14</v>
      </c>
      <c r="C36" s="49" t="s">
        <v>40</v>
      </c>
      <c r="D36" s="97" t="s">
        <v>179</v>
      </c>
      <c r="E36" s="50"/>
      <c r="F36" s="51" t="s">
        <v>170</v>
      </c>
      <c r="G36" s="208">
        <v>0.78907090547658099</v>
      </c>
      <c r="H36" s="193">
        <v>0</v>
      </c>
      <c r="I36" s="193">
        <v>-37.387844029524302</v>
      </c>
      <c r="J36" s="193">
        <v>-16.115642811998601</v>
      </c>
      <c r="K36" s="325">
        <v>6.1365452931472939</v>
      </c>
      <c r="L36" s="193">
        <v>0</v>
      </c>
      <c r="M36" s="193">
        <v>0</v>
      </c>
      <c r="N36" s="194">
        <v>0</v>
      </c>
      <c r="O36" s="53"/>
      <c r="P36" s="167">
        <v>0.78907090547658099</v>
      </c>
      <c r="Q36" s="70">
        <v>0</v>
      </c>
      <c r="R36" s="70">
        <v>-37.387844029524302</v>
      </c>
      <c r="S36" s="70">
        <v>-15.7646503467986</v>
      </c>
      <c r="T36" s="70">
        <v>0</v>
      </c>
      <c r="U36" s="70">
        <v>0</v>
      </c>
      <c r="V36" s="70">
        <v>0</v>
      </c>
      <c r="W36" s="74">
        <v>0</v>
      </c>
      <c r="X36" s="75"/>
      <c r="Y36" s="183">
        <f t="shared" ref="Y36:Y38" si="48">G36-P36</f>
        <v>0</v>
      </c>
      <c r="Z36" s="64">
        <f t="shared" ref="Z36:Z37" si="49">H36-Q36</f>
        <v>0</v>
      </c>
      <c r="AA36" s="64">
        <f t="shared" ref="AA36:AA37" si="50">I36-R36</f>
        <v>0</v>
      </c>
      <c r="AB36" s="64">
        <f t="shared" ref="AB36:AB37" si="51">J36-S36</f>
        <v>-0.35099246520000094</v>
      </c>
      <c r="AC36" s="64">
        <f t="shared" ref="AC36:AC37" si="52">K36-T36</f>
        <v>6.1365452931472939</v>
      </c>
      <c r="AD36" s="64">
        <f t="shared" ref="AD36:AD37" si="53">L36-U36</f>
        <v>0</v>
      </c>
      <c r="AE36" s="64">
        <f t="shared" ref="AE36:AE37" si="54">M36-V36</f>
        <v>0</v>
      </c>
      <c r="AF36" s="184">
        <f t="shared" ref="AF36:AF37" si="55">N36-W36</f>
        <v>0</v>
      </c>
      <c r="AH36" s="107"/>
      <c r="AJ36" s="66" t="s">
        <v>223</v>
      </c>
    </row>
    <row r="37" spans="2:37" s="18" customFormat="1" ht="41.25" customHeight="1">
      <c r="B37" s="17"/>
      <c r="C37" s="76"/>
      <c r="D37" s="22" t="s">
        <v>179</v>
      </c>
      <c r="E37" s="22"/>
      <c r="F37" s="91"/>
      <c r="G37" s="170">
        <f t="shared" ref="G37:H37" si="56">SUM(G36)</f>
        <v>0.78907090547658099</v>
      </c>
      <c r="H37" s="86">
        <f t="shared" si="56"/>
        <v>0</v>
      </c>
      <c r="I37" s="86">
        <f t="shared" ref="I37:N37" si="57">SUM(I36)</f>
        <v>-37.387844029524302</v>
      </c>
      <c r="J37" s="86">
        <f t="shared" si="57"/>
        <v>-16.115642811998601</v>
      </c>
      <c r="K37" s="86">
        <f>SUM(K36)</f>
        <v>6.1365452931472939</v>
      </c>
      <c r="L37" s="86">
        <f t="shared" si="57"/>
        <v>0</v>
      </c>
      <c r="M37" s="86">
        <f t="shared" si="57"/>
        <v>0</v>
      </c>
      <c r="N37" s="87">
        <f t="shared" si="57"/>
        <v>0</v>
      </c>
      <c r="O37" s="92"/>
      <c r="P37" s="170">
        <f t="shared" ref="P37:W37" si="58">SUM(P36)</f>
        <v>0.78907090547658099</v>
      </c>
      <c r="Q37" s="86">
        <f t="shared" si="58"/>
        <v>0</v>
      </c>
      <c r="R37" s="86">
        <f t="shared" si="58"/>
        <v>-37.387844029524302</v>
      </c>
      <c r="S37" s="86">
        <f t="shared" si="58"/>
        <v>-15.7646503467986</v>
      </c>
      <c r="T37" s="86">
        <f t="shared" si="58"/>
        <v>0</v>
      </c>
      <c r="U37" s="86">
        <f t="shared" si="58"/>
        <v>0</v>
      </c>
      <c r="V37" s="86">
        <f t="shared" si="58"/>
        <v>0</v>
      </c>
      <c r="W37" s="87">
        <f t="shared" si="58"/>
        <v>0</v>
      </c>
      <c r="X37" s="80"/>
      <c r="Y37" s="183">
        <f t="shared" si="48"/>
        <v>0</v>
      </c>
      <c r="Z37" s="64">
        <f t="shared" si="49"/>
        <v>0</v>
      </c>
      <c r="AA37" s="64">
        <f t="shared" si="50"/>
        <v>0</v>
      </c>
      <c r="AB37" s="64">
        <f t="shared" si="51"/>
        <v>-0.35099246520000094</v>
      </c>
      <c r="AC37" s="64">
        <f t="shared" si="52"/>
        <v>6.1365452931472939</v>
      </c>
      <c r="AD37" s="64">
        <f t="shared" si="53"/>
        <v>0</v>
      </c>
      <c r="AE37" s="64">
        <f t="shared" si="54"/>
        <v>0</v>
      </c>
      <c r="AF37" s="184">
        <f t="shared" si="55"/>
        <v>0</v>
      </c>
      <c r="AH37" s="55" t="s">
        <v>252</v>
      </c>
      <c r="AJ37" s="98" t="s">
        <v>121</v>
      </c>
      <c r="AK37" s="99"/>
    </row>
    <row r="38" spans="2:37" s="18" customFormat="1">
      <c r="B38" s="17">
        <v>15</v>
      </c>
      <c r="C38" s="100" t="s">
        <v>232</v>
      </c>
      <c r="D38" s="42" t="s">
        <v>70</v>
      </c>
      <c r="E38" s="101"/>
      <c r="F38" s="102"/>
      <c r="G38" s="171">
        <f t="shared" ref="G38:N38" si="59">G18+G24+G28+G31+G34-G37</f>
        <v>620.60358399552331</v>
      </c>
      <c r="H38" s="103">
        <f t="shared" si="59"/>
        <v>701.78130577852448</v>
      </c>
      <c r="I38" s="103">
        <f>I18+I24+I28+I31+I34-I37</f>
        <v>748.49332344077038</v>
      </c>
      <c r="J38" s="103">
        <f t="shared" si="59"/>
        <v>799.83124271970109</v>
      </c>
      <c r="K38" s="103">
        <f>K18+K24+K28+K31+K34-K37</f>
        <v>839.34238115662254</v>
      </c>
      <c r="L38" s="103">
        <f t="shared" si="59"/>
        <v>826.00703553155029</v>
      </c>
      <c r="M38" s="103">
        <f t="shared" si="59"/>
        <v>875.23145121497021</v>
      </c>
      <c r="N38" s="104">
        <f t="shared" si="59"/>
        <v>882.5240516150576</v>
      </c>
      <c r="O38" s="33"/>
      <c r="P38" s="171">
        <f t="shared" ref="P38:W38" si="60">P18+P24+P28+P31+P34-P37</f>
        <v>620.60358399552331</v>
      </c>
      <c r="Q38" s="103">
        <f t="shared" si="60"/>
        <v>701.78130577852448</v>
      </c>
      <c r="R38" s="103">
        <f t="shared" si="60"/>
        <v>749.15995599988491</v>
      </c>
      <c r="S38" s="103">
        <f t="shared" si="60"/>
        <v>800.70774607439853</v>
      </c>
      <c r="T38" s="103">
        <f t="shared" si="60"/>
        <v>856.39854394165911</v>
      </c>
      <c r="U38" s="103">
        <f t="shared" si="60"/>
        <v>844.05152349840114</v>
      </c>
      <c r="V38" s="103">
        <f t="shared" si="60"/>
        <v>885.86553461919243</v>
      </c>
      <c r="W38" s="104">
        <f t="shared" si="60"/>
        <v>892.69269249541139</v>
      </c>
      <c r="X38" s="105"/>
      <c r="Y38" s="189">
        <f t="shared" si="48"/>
        <v>0</v>
      </c>
      <c r="Z38" s="106">
        <f t="shared" ref="Z38" si="61">H38-Q38</f>
        <v>0</v>
      </c>
      <c r="AA38" s="106">
        <f t="shared" ref="AA38" si="62">I38-R38</f>
        <v>-0.66663255911453234</v>
      </c>
      <c r="AB38" s="106">
        <f t="shared" ref="AB38" si="63">J38-S38</f>
        <v>-0.87650335469743368</v>
      </c>
      <c r="AC38" s="106">
        <f t="shared" ref="AC38" si="64">K38-T38</f>
        <v>-17.056162785036577</v>
      </c>
      <c r="AD38" s="106">
        <f t="shared" ref="AD38" si="65">L38-U38</f>
        <v>-18.044487966850852</v>
      </c>
      <c r="AE38" s="106">
        <f t="shared" ref="AE38" si="66">M38-V38</f>
        <v>-10.634083404222224</v>
      </c>
      <c r="AF38" s="190">
        <f t="shared" ref="AF38" si="67">N38-W38</f>
        <v>-10.168640880353792</v>
      </c>
      <c r="AH38" s="107"/>
      <c r="AJ38" s="107"/>
    </row>
    <row r="39" spans="2:37" s="111" customFormat="1" ht="23.25" customHeight="1">
      <c r="B39" s="30"/>
      <c r="C39" s="108"/>
      <c r="D39" s="16"/>
      <c r="E39" s="31"/>
      <c r="F39" s="32"/>
      <c r="G39" s="172"/>
      <c r="H39" s="109"/>
      <c r="I39" s="109"/>
      <c r="J39" s="109"/>
      <c r="K39" s="109"/>
      <c r="L39" s="109"/>
      <c r="M39" s="109"/>
      <c r="N39" s="110"/>
      <c r="O39" s="33"/>
      <c r="P39" s="172"/>
      <c r="Q39" s="109"/>
      <c r="R39" s="109"/>
      <c r="S39" s="109"/>
      <c r="T39" s="109"/>
      <c r="U39" s="109"/>
      <c r="V39" s="109"/>
      <c r="W39" s="110"/>
      <c r="X39" s="105"/>
      <c r="Y39" s="221"/>
      <c r="Z39" s="109"/>
      <c r="AA39" s="109"/>
      <c r="AB39" s="109"/>
      <c r="AC39" s="109"/>
      <c r="AD39" s="109"/>
      <c r="AE39" s="109"/>
      <c r="AF39" s="110"/>
      <c r="AH39" s="82"/>
      <c r="AJ39" s="82"/>
    </row>
    <row r="40" spans="2:37" s="111" customFormat="1">
      <c r="B40" s="30"/>
      <c r="C40" s="108"/>
      <c r="D40" s="112"/>
      <c r="E40" s="113"/>
      <c r="F40" s="114"/>
      <c r="G40" s="173"/>
      <c r="H40" s="93"/>
      <c r="I40" s="93"/>
      <c r="J40" s="93"/>
      <c r="K40" s="93"/>
      <c r="L40" s="93"/>
      <c r="M40" s="93"/>
      <c r="N40" s="94"/>
      <c r="O40" s="53"/>
      <c r="P40" s="173"/>
      <c r="Q40" s="93"/>
      <c r="R40" s="93"/>
      <c r="S40" s="93"/>
      <c r="T40" s="93"/>
      <c r="U40" s="93"/>
      <c r="V40" s="93"/>
      <c r="W40" s="94"/>
      <c r="X40" s="84"/>
      <c r="Y40" s="173"/>
      <c r="Z40" s="93"/>
      <c r="AA40" s="93"/>
      <c r="AB40" s="93"/>
      <c r="AC40" s="93"/>
      <c r="AD40" s="93"/>
      <c r="AE40" s="93"/>
      <c r="AF40" s="94"/>
      <c r="AH40" s="82"/>
      <c r="AJ40" s="82"/>
    </row>
    <row r="41" spans="2:37" s="111" customFormat="1" ht="15.75" customHeight="1">
      <c r="B41" s="30"/>
      <c r="C41" s="35" t="s">
        <v>233</v>
      </c>
      <c r="D41" s="36" t="s">
        <v>215</v>
      </c>
      <c r="E41" s="37"/>
      <c r="F41" s="38"/>
      <c r="G41" s="209"/>
      <c r="H41" s="115"/>
      <c r="I41" s="115"/>
      <c r="J41" s="115"/>
      <c r="K41" s="7" t="s">
        <v>200</v>
      </c>
      <c r="L41" s="115"/>
      <c r="M41" s="115"/>
      <c r="N41" s="116"/>
      <c r="O41" s="33"/>
      <c r="P41" s="115"/>
      <c r="Q41" s="115"/>
      <c r="R41" s="115"/>
      <c r="S41" s="115"/>
      <c r="T41" s="7" t="s">
        <v>200</v>
      </c>
      <c r="U41" s="115"/>
      <c r="V41" s="115"/>
      <c r="W41" s="116"/>
      <c r="X41" s="105"/>
      <c r="Y41" s="171"/>
      <c r="Z41" s="103"/>
      <c r="AA41" s="103"/>
      <c r="AB41" s="103"/>
      <c r="AC41" s="103"/>
      <c r="AD41" s="103"/>
      <c r="AE41" s="103"/>
      <c r="AF41" s="104"/>
      <c r="AH41" s="82"/>
      <c r="AJ41" s="82"/>
    </row>
    <row r="42" spans="2:37" s="111" customFormat="1" ht="15.75" customHeight="1">
      <c r="B42" s="30">
        <v>16</v>
      </c>
      <c r="C42" s="117" t="s">
        <v>78</v>
      </c>
      <c r="D42" s="112" t="s">
        <v>92</v>
      </c>
      <c r="E42" s="113"/>
      <c r="F42" s="114"/>
      <c r="G42" s="167">
        <v>89.385061989999997</v>
      </c>
      <c r="H42" s="118">
        <v>82</v>
      </c>
      <c r="I42" s="118">
        <v>74.983188990000002</v>
      </c>
      <c r="J42" s="118">
        <v>66.855219520000006</v>
      </c>
      <c r="K42" s="93">
        <f>((K38-K47-K46+K37)/2)-I54</f>
        <v>391.10775570956349</v>
      </c>
      <c r="L42" s="93">
        <f>((L38-L47-L46+L37)/2)-J54</f>
        <v>380.41724870782662</v>
      </c>
      <c r="M42" s="93">
        <f>((M38-M47-M46+M37)/2)-K54</f>
        <v>403.95210240295188</v>
      </c>
      <c r="N42" s="94">
        <f>((N38-N47-N46+N37)/2)-L54</f>
        <v>406.61776512686339</v>
      </c>
      <c r="O42" s="204"/>
      <c r="P42" s="70">
        <v>89.385061989999997</v>
      </c>
      <c r="Q42" s="118">
        <v>82</v>
      </c>
      <c r="R42" s="118">
        <v>80.8</v>
      </c>
      <c r="S42" s="118">
        <v>68.3</v>
      </c>
      <c r="T42" s="93">
        <f>((T38-T47-T46+T37)/2)-R54</f>
        <v>396.17758088372403</v>
      </c>
      <c r="U42" s="93">
        <f>((U38-U47-U46+U37)/2)-S54</f>
        <v>389.39590556831706</v>
      </c>
      <c r="V42" s="93">
        <f>((V38-V47-V46+V37)/2)-T54</f>
        <v>408.85351542886542</v>
      </c>
      <c r="W42" s="93">
        <f>((W38-W47-W46+W37)/2)-U54</f>
        <v>411.2864282990584</v>
      </c>
      <c r="X42" s="169"/>
      <c r="Y42" s="183">
        <f t="shared" ref="Y42:Y66" si="68">G42-P42</f>
        <v>0</v>
      </c>
      <c r="Z42" s="64">
        <f t="shared" ref="Z42:Z66" si="69">H42-Q42</f>
        <v>0</v>
      </c>
      <c r="AA42" s="64">
        <f t="shared" ref="AA42:AA66" si="70">I42-R42</f>
        <v>-5.816811009999995</v>
      </c>
      <c r="AB42" s="64">
        <f t="shared" ref="AB42:AB66" si="71">J42-S42</f>
        <v>-1.4447804799999915</v>
      </c>
      <c r="AC42" s="64">
        <f t="shared" ref="AC42:AC66" si="72">K42-T42</f>
        <v>-5.0698251741605418</v>
      </c>
      <c r="AD42" s="64">
        <f t="shared" ref="AD42:AD66" si="73">L42-U42</f>
        <v>-8.978656860490446</v>
      </c>
      <c r="AE42" s="64">
        <f t="shared" ref="AE42:AE66" si="74">M42-V42</f>
        <v>-4.9014130259135413</v>
      </c>
      <c r="AF42" s="184">
        <f t="shared" ref="AF42:AF66" si="75">N42-W42</f>
        <v>-4.6686631721950107</v>
      </c>
      <c r="AH42" s="82"/>
      <c r="AJ42" s="82"/>
    </row>
    <row r="43" spans="2:37" s="111" customFormat="1" ht="17.25" customHeight="1">
      <c r="B43" s="30">
        <v>17</v>
      </c>
      <c r="C43" s="117" t="s">
        <v>80</v>
      </c>
      <c r="D43" s="112" t="s">
        <v>93</v>
      </c>
      <c r="E43" s="113"/>
      <c r="F43" s="114"/>
      <c r="G43" s="210">
        <v>206.60679357253497</v>
      </c>
      <c r="H43" s="118">
        <v>212.76953298000001</v>
      </c>
      <c r="I43" s="118">
        <v>206.91955127</v>
      </c>
      <c r="J43" s="118">
        <v>223.435670060673</v>
      </c>
      <c r="K43" s="93">
        <f>(K38-K47-K46+K37)/2-I55</f>
        <v>385.10775570956349</v>
      </c>
      <c r="L43" s="93">
        <f>(L38-L47-L46+L37)/2-J55</f>
        <v>380.41724870782662</v>
      </c>
      <c r="M43" s="93">
        <f>(M38-M47-M46+M37)/2-K55</f>
        <v>397.73274778043822</v>
      </c>
      <c r="N43" s="94">
        <f>(N38-N47-N46+N37)/2-L55</f>
        <v>406.61776512686339</v>
      </c>
      <c r="O43" s="204"/>
      <c r="P43" s="118">
        <v>206.60679357253497</v>
      </c>
      <c r="Q43" s="118">
        <v>212.76953298000001</v>
      </c>
      <c r="R43" s="118">
        <v>205.6</v>
      </c>
      <c r="S43" s="118">
        <v>222.8</v>
      </c>
      <c r="T43" s="93">
        <f>(T38-T47-T46+T37)/2-R55</f>
        <v>396.2060998527777</v>
      </c>
      <c r="U43" s="93">
        <f>(U38-U47-U46+U37)/2-S55</f>
        <v>388.79030974154637</v>
      </c>
      <c r="V43" s="93">
        <f>(V38-V47-V46+V37)/2-T55</f>
        <v>408.85351542886542</v>
      </c>
      <c r="W43" s="93">
        <f>(W38-W47-W46+W37)/2-U55</f>
        <v>411.2864282990584</v>
      </c>
      <c r="X43" s="169"/>
      <c r="Y43" s="183">
        <f t="shared" si="68"/>
        <v>0</v>
      </c>
      <c r="Z43" s="64">
        <f t="shared" si="69"/>
        <v>0</v>
      </c>
      <c r="AA43" s="64">
        <f t="shared" si="70"/>
        <v>1.3195512700000052</v>
      </c>
      <c r="AB43" s="64">
        <f t="shared" si="71"/>
        <v>0.63567006067299303</v>
      </c>
      <c r="AC43" s="64">
        <f t="shared" si="72"/>
        <v>-11.098344143214206</v>
      </c>
      <c r="AD43" s="64">
        <f t="shared" si="73"/>
        <v>-8.3730610337197504</v>
      </c>
      <c r="AE43" s="64">
        <f t="shared" si="74"/>
        <v>-11.120767648427204</v>
      </c>
      <c r="AF43" s="184">
        <f t="shared" si="75"/>
        <v>-4.6686631721950107</v>
      </c>
      <c r="AH43" s="82"/>
      <c r="AJ43" s="82"/>
    </row>
    <row r="44" spans="2:37" s="111" customFormat="1" ht="18" customHeight="1">
      <c r="B44" s="30">
        <v>18</v>
      </c>
      <c r="C44" s="117" t="s">
        <v>103</v>
      </c>
      <c r="D44" s="112" t="s">
        <v>91</v>
      </c>
      <c r="E44" s="113"/>
      <c r="F44" s="114"/>
      <c r="G44" s="210">
        <v>170.74591896000004</v>
      </c>
      <c r="H44" s="118">
        <v>230.48424634</v>
      </c>
      <c r="I44" s="118">
        <v>289.63126613999998</v>
      </c>
      <c r="J44" s="118">
        <v>310.94440564395001</v>
      </c>
      <c r="K44" s="119"/>
      <c r="L44" s="119"/>
      <c r="M44" s="119"/>
      <c r="N44" s="211"/>
      <c r="O44" s="204"/>
      <c r="P44" s="118">
        <v>170.74591896000004</v>
      </c>
      <c r="Q44" s="118">
        <v>230.48424634</v>
      </c>
      <c r="R44" s="118">
        <v>278.5</v>
      </c>
      <c r="S44" s="118">
        <v>309.7</v>
      </c>
      <c r="T44" s="119"/>
      <c r="U44" s="119"/>
      <c r="V44" s="119"/>
      <c r="W44" s="119"/>
      <c r="X44" s="169"/>
      <c r="Y44" s="183">
        <f t="shared" si="68"/>
        <v>0</v>
      </c>
      <c r="Z44" s="64">
        <f t="shared" si="69"/>
        <v>0</v>
      </c>
      <c r="AA44" s="64">
        <f t="shared" si="70"/>
        <v>11.13126613999998</v>
      </c>
      <c r="AB44" s="64">
        <f t="shared" si="71"/>
        <v>1.2444056439500173</v>
      </c>
      <c r="AC44" s="64">
        <f t="shared" si="72"/>
        <v>0</v>
      </c>
      <c r="AD44" s="64">
        <f t="shared" si="73"/>
        <v>0</v>
      </c>
      <c r="AE44" s="64">
        <f t="shared" si="74"/>
        <v>0</v>
      </c>
      <c r="AF44" s="184">
        <f t="shared" si="75"/>
        <v>0</v>
      </c>
      <c r="AH44" s="82"/>
      <c r="AJ44" s="66" t="s">
        <v>205</v>
      </c>
    </row>
    <row r="45" spans="2:37" s="111" customFormat="1" ht="15.75" customHeight="1">
      <c r="B45" s="30">
        <v>19</v>
      </c>
      <c r="C45" s="117" t="s">
        <v>104</v>
      </c>
      <c r="D45" s="112" t="s">
        <v>91</v>
      </c>
      <c r="E45" s="113"/>
      <c r="F45" s="114"/>
      <c r="G45" s="210">
        <v>74.662899120000006</v>
      </c>
      <c r="H45" s="118">
        <v>116.90241021</v>
      </c>
      <c r="I45" s="118">
        <v>126.98568299999999</v>
      </c>
      <c r="J45" s="118">
        <v>136.654634260347</v>
      </c>
      <c r="K45" s="119"/>
      <c r="L45" s="119"/>
      <c r="M45" s="119"/>
      <c r="N45" s="211"/>
      <c r="O45" s="204"/>
      <c r="P45" s="118">
        <v>74.662899120000006</v>
      </c>
      <c r="Q45" s="118">
        <v>116.90241021</v>
      </c>
      <c r="R45" s="118">
        <v>122.7</v>
      </c>
      <c r="S45" s="118">
        <v>137.9</v>
      </c>
      <c r="T45" s="119"/>
      <c r="U45" s="119"/>
      <c r="V45" s="119"/>
      <c r="W45" s="119"/>
      <c r="X45" s="169"/>
      <c r="Y45" s="183">
        <f t="shared" si="68"/>
        <v>0</v>
      </c>
      <c r="Z45" s="64">
        <f t="shared" si="69"/>
        <v>0</v>
      </c>
      <c r="AA45" s="64">
        <f t="shared" si="70"/>
        <v>4.2856829999999917</v>
      </c>
      <c r="AB45" s="64">
        <f t="shared" si="71"/>
        <v>-1.2453657396530105</v>
      </c>
      <c r="AC45" s="64">
        <f t="shared" si="72"/>
        <v>0</v>
      </c>
      <c r="AD45" s="64">
        <f t="shared" si="73"/>
        <v>0</v>
      </c>
      <c r="AE45" s="64">
        <f t="shared" si="74"/>
        <v>0</v>
      </c>
      <c r="AF45" s="184">
        <f t="shared" si="75"/>
        <v>0</v>
      </c>
      <c r="AH45" s="82"/>
      <c r="AJ45" s="82"/>
    </row>
    <row r="46" spans="2:37" s="111" customFormat="1" ht="15.75" customHeight="1">
      <c r="B46" s="30">
        <v>20</v>
      </c>
      <c r="C46" s="117" t="s">
        <v>79</v>
      </c>
      <c r="D46" s="112" t="s">
        <v>91</v>
      </c>
      <c r="E46" s="113"/>
      <c r="F46" s="114"/>
      <c r="G46" s="210">
        <v>1.6760608400000001</v>
      </c>
      <c r="H46" s="118">
        <v>1.72801872604</v>
      </c>
      <c r="I46" s="118">
        <v>1.60365307000001</v>
      </c>
      <c r="J46" s="118">
        <v>1.7889693099999999</v>
      </c>
      <c r="K46" s="93">
        <f t="shared" ref="K46" si="76">J46*1.03</f>
        <v>1.8426383893</v>
      </c>
      <c r="L46" s="93">
        <f t="shared" ref="L46" si="77">K46*1.03</f>
        <v>1.8979175409790001</v>
      </c>
      <c r="M46" s="93">
        <f t="shared" ref="M46" si="78">L46*1.03</f>
        <v>1.9548550672083702</v>
      </c>
      <c r="N46" s="93">
        <f t="shared" ref="N46" si="79">M46*1.03</f>
        <v>2.0135007192246213</v>
      </c>
      <c r="O46" s="175"/>
      <c r="P46" s="118">
        <v>1.6760608400000001</v>
      </c>
      <c r="Q46" s="118">
        <v>1.72801872604</v>
      </c>
      <c r="R46" s="118">
        <v>1.7798592878212001</v>
      </c>
      <c r="S46" s="118">
        <v>1.7907136788620599</v>
      </c>
      <c r="T46" s="93">
        <f t="shared" ref="T46:W46" si="80">S46*1.03</f>
        <v>1.8444350892279218</v>
      </c>
      <c r="U46" s="93">
        <f t="shared" si="80"/>
        <v>1.8997681419047594</v>
      </c>
      <c r="V46" s="93">
        <f t="shared" si="80"/>
        <v>1.9567611861619023</v>
      </c>
      <c r="W46" s="93">
        <f t="shared" si="80"/>
        <v>2.0154640217467596</v>
      </c>
      <c r="X46" s="169"/>
      <c r="Y46" s="183">
        <f t="shared" si="68"/>
        <v>0</v>
      </c>
      <c r="Z46" s="64">
        <f t="shared" si="69"/>
        <v>0</v>
      </c>
      <c r="AA46" s="64">
        <f t="shared" si="70"/>
        <v>-0.17620621782119006</v>
      </c>
      <c r="AB46" s="64">
        <f t="shared" si="71"/>
        <v>-1.7443688620599751E-3</v>
      </c>
      <c r="AC46" s="64">
        <f t="shared" si="72"/>
        <v>-1.7966999279217521E-3</v>
      </c>
      <c r="AD46" s="64">
        <f t="shared" si="73"/>
        <v>-1.8506009257592826E-3</v>
      </c>
      <c r="AE46" s="64">
        <f t="shared" si="74"/>
        <v>-1.9061189535320988E-3</v>
      </c>
      <c r="AF46" s="184">
        <f t="shared" si="75"/>
        <v>-1.9633025221383882E-3</v>
      </c>
      <c r="AH46" s="82"/>
      <c r="AJ46" s="82"/>
    </row>
    <row r="47" spans="2:37" s="111" customFormat="1" ht="15.75" customHeight="1">
      <c r="B47" s="30">
        <v>21</v>
      </c>
      <c r="C47" s="117" t="s">
        <v>105</v>
      </c>
      <c r="D47" s="112" t="s">
        <v>91</v>
      </c>
      <c r="E47" s="113"/>
      <c r="F47" s="114"/>
      <c r="G47" s="210">
        <v>41.054462399999998</v>
      </c>
      <c r="H47" s="118">
        <v>42.540030000000002</v>
      </c>
      <c r="I47" s="118">
        <v>59.842699741466276</v>
      </c>
      <c r="J47" s="137">
        <v>60.152357107844146</v>
      </c>
      <c r="K47" s="203">
        <f t="shared" ref="K47:N47" si="81">(K12-J12)/J12*J47+J47</f>
        <v>61.420776641342876</v>
      </c>
      <c r="L47" s="203">
        <f t="shared" si="81"/>
        <v>63.274620574917961</v>
      </c>
      <c r="M47" s="203">
        <f t="shared" si="81"/>
        <v>65.37239134185819</v>
      </c>
      <c r="N47" s="212">
        <f t="shared" si="81"/>
        <v>67.275020642106298</v>
      </c>
      <c r="O47" s="204"/>
      <c r="P47" s="118">
        <v>41.054462399999998</v>
      </c>
      <c r="Q47" s="118">
        <v>42.540030000000002</v>
      </c>
      <c r="R47" s="118">
        <v>59.842699741466298</v>
      </c>
      <c r="S47" s="118">
        <v>60.249927840000005</v>
      </c>
      <c r="T47" s="93">
        <f>48.7853666730285*T12</f>
        <v>62.103771774765271</v>
      </c>
      <c r="U47" s="93">
        <f>48.7853666730285*U12</f>
        <v>64.152757175032477</v>
      </c>
      <c r="V47" s="93">
        <f>48.7853666730285*V12</f>
        <v>66.201742575299676</v>
      </c>
      <c r="W47" s="93">
        <f>48.7853666730285*W12</f>
        <v>68.104371875547784</v>
      </c>
      <c r="X47" s="169"/>
      <c r="Y47" s="183">
        <f t="shared" si="68"/>
        <v>0</v>
      </c>
      <c r="Z47" s="64">
        <f t="shared" si="69"/>
        <v>0</v>
      </c>
      <c r="AA47" s="64">
        <f t="shared" si="70"/>
        <v>0</v>
      </c>
      <c r="AB47" s="64">
        <f t="shared" si="71"/>
        <v>-9.7570732155858764E-2</v>
      </c>
      <c r="AC47" s="64">
        <f t="shared" si="72"/>
        <v>-0.68299513342239493</v>
      </c>
      <c r="AD47" s="64">
        <f t="shared" si="73"/>
        <v>-0.87813660011451589</v>
      </c>
      <c r="AE47" s="64">
        <f t="shared" si="74"/>
        <v>-0.82935123344148565</v>
      </c>
      <c r="AF47" s="184">
        <f t="shared" si="75"/>
        <v>-0.82935123344148565</v>
      </c>
      <c r="AG47" s="127"/>
      <c r="AH47" s="82"/>
      <c r="AI47" s="127"/>
      <c r="AJ47" s="82"/>
    </row>
    <row r="48" spans="2:37" s="111" customFormat="1" ht="15.75" customHeight="1">
      <c r="B48" s="322" t="s">
        <v>246</v>
      </c>
      <c r="C48" s="311" t="s">
        <v>247</v>
      </c>
      <c r="D48" s="112" t="s">
        <v>91</v>
      </c>
      <c r="E48" s="113"/>
      <c r="F48" s="114"/>
      <c r="G48" s="210">
        <v>0</v>
      </c>
      <c r="H48" s="118">
        <v>0</v>
      </c>
      <c r="I48" s="118">
        <v>0.43215258903225801</v>
      </c>
      <c r="J48" s="137"/>
      <c r="K48" s="203"/>
      <c r="L48" s="203"/>
      <c r="M48" s="203"/>
      <c r="N48" s="212"/>
      <c r="O48" s="204"/>
      <c r="P48" s="118"/>
      <c r="Q48" s="118"/>
      <c r="R48" s="118"/>
      <c r="S48" s="118"/>
      <c r="T48" s="93"/>
      <c r="U48" s="93"/>
      <c r="V48" s="93"/>
      <c r="W48" s="93"/>
      <c r="X48" s="169"/>
      <c r="Y48" s="183"/>
      <c r="Z48" s="64"/>
      <c r="AA48" s="64"/>
      <c r="AB48" s="64"/>
      <c r="AC48" s="64"/>
      <c r="AD48" s="64"/>
      <c r="AE48" s="64"/>
      <c r="AF48" s="184"/>
      <c r="AG48" s="127"/>
      <c r="AH48" s="82"/>
      <c r="AI48" s="127"/>
      <c r="AJ48" s="82"/>
    </row>
    <row r="49" spans="1:36" s="111" customFormat="1" ht="15.75" customHeight="1">
      <c r="B49" s="322" t="s">
        <v>250</v>
      </c>
      <c r="C49" s="324" t="s">
        <v>251</v>
      </c>
      <c r="D49" s="112"/>
      <c r="E49" s="113"/>
      <c r="F49" s="114"/>
      <c r="G49" s="210"/>
      <c r="H49" s="118"/>
      <c r="I49" s="118">
        <v>-5.9</v>
      </c>
      <c r="J49" s="137"/>
      <c r="K49" s="203"/>
      <c r="L49" s="203"/>
      <c r="M49" s="203"/>
      <c r="N49" s="212"/>
      <c r="O49" s="204"/>
      <c r="P49" s="118"/>
      <c r="Q49" s="118"/>
      <c r="R49" s="118"/>
      <c r="S49" s="118"/>
      <c r="T49" s="93"/>
      <c r="U49" s="93"/>
      <c r="V49" s="93"/>
      <c r="W49" s="93"/>
      <c r="X49" s="169"/>
      <c r="Y49" s="183"/>
      <c r="Z49" s="64"/>
      <c r="AA49" s="64"/>
      <c r="AB49" s="64"/>
      <c r="AC49" s="64"/>
      <c r="AD49" s="64"/>
      <c r="AE49" s="64"/>
      <c r="AF49" s="184"/>
      <c r="AG49" s="127"/>
      <c r="AH49" s="82"/>
      <c r="AI49" s="127"/>
      <c r="AJ49" s="82"/>
    </row>
    <row r="50" spans="1:36" s="111" customFormat="1" ht="15.75" customHeight="1">
      <c r="B50" s="30">
        <v>22</v>
      </c>
      <c r="C50" s="100" t="s">
        <v>176</v>
      </c>
      <c r="D50" s="42" t="s">
        <v>48</v>
      </c>
      <c r="E50" s="101"/>
      <c r="F50" s="102"/>
      <c r="G50" s="171">
        <f>SUM(G42:G48)</f>
        <v>584.13119688253505</v>
      </c>
      <c r="H50" s="103">
        <f>SUM(H42:H48)</f>
        <v>686.42423825603998</v>
      </c>
      <c r="I50" s="103">
        <f>SUM(I42:I49)</f>
        <v>754.4981948004986</v>
      </c>
      <c r="J50" s="103">
        <f t="shared" ref="J50:N50" si="82">SUM(J42:J47)</f>
        <v>799.83125590281418</v>
      </c>
      <c r="K50" s="103">
        <f t="shared" si="82"/>
        <v>839.4789264497698</v>
      </c>
      <c r="L50" s="103">
        <f t="shared" si="82"/>
        <v>826.00703553155029</v>
      </c>
      <c r="M50" s="103">
        <f t="shared" si="82"/>
        <v>869.0120965924566</v>
      </c>
      <c r="N50" s="104">
        <f t="shared" si="82"/>
        <v>882.5240516150576</v>
      </c>
      <c r="O50" s="205"/>
      <c r="P50" s="103">
        <f>SUM(P42:P47)</f>
        <v>584.13119688253505</v>
      </c>
      <c r="Q50" s="103">
        <f t="shared" ref="Q50:W50" si="83">SUM(Q42:Q47)</f>
        <v>686.42423825603998</v>
      </c>
      <c r="R50" s="103">
        <f t="shared" si="83"/>
        <v>749.22255902928748</v>
      </c>
      <c r="S50" s="103">
        <f t="shared" si="83"/>
        <v>800.74064151886205</v>
      </c>
      <c r="T50" s="103">
        <f t="shared" si="83"/>
        <v>856.33188760049484</v>
      </c>
      <c r="U50" s="103">
        <f t="shared" si="83"/>
        <v>844.23874062680068</v>
      </c>
      <c r="V50" s="103">
        <f t="shared" si="83"/>
        <v>885.86553461919243</v>
      </c>
      <c r="W50" s="103">
        <f t="shared" si="83"/>
        <v>892.69269249541139</v>
      </c>
      <c r="X50" s="176"/>
      <c r="Y50" s="183">
        <f t="shared" si="68"/>
        <v>0</v>
      </c>
      <c r="Z50" s="64">
        <f t="shared" si="69"/>
        <v>0</v>
      </c>
      <c r="AA50" s="64">
        <f t="shared" si="70"/>
        <v>5.2756357712111139</v>
      </c>
      <c r="AB50" s="64">
        <f t="shared" si="71"/>
        <v>-0.90938561604787083</v>
      </c>
      <c r="AC50" s="64">
        <f t="shared" si="72"/>
        <v>-16.852961150725037</v>
      </c>
      <c r="AD50" s="64">
        <f t="shared" si="73"/>
        <v>-18.231705095250391</v>
      </c>
      <c r="AE50" s="64">
        <f t="shared" si="74"/>
        <v>-16.85343802673583</v>
      </c>
      <c r="AF50" s="184">
        <f t="shared" si="75"/>
        <v>-10.168640880353792</v>
      </c>
      <c r="AG50" s="127"/>
      <c r="AH50" s="82"/>
      <c r="AI50" s="127"/>
      <c r="AJ50" s="82"/>
    </row>
    <row r="51" spans="1:36" s="111" customFormat="1" ht="47.25" customHeight="1">
      <c r="B51" s="30">
        <v>23</v>
      </c>
      <c r="C51" s="117" t="s">
        <v>177</v>
      </c>
      <c r="D51" s="6" t="s">
        <v>178</v>
      </c>
      <c r="E51" s="50" t="s">
        <v>25</v>
      </c>
      <c r="F51" s="51" t="s">
        <v>171</v>
      </c>
      <c r="G51" s="213">
        <f t="shared" ref="G51:N51" si="84">G50-G38</f>
        <v>-36.472387112988258</v>
      </c>
      <c r="H51" s="120">
        <f t="shared" si="84"/>
        <v>-15.357067522484499</v>
      </c>
      <c r="I51" s="120">
        <f>I50-I38</f>
        <v>6.0048713597282131</v>
      </c>
      <c r="J51" s="120">
        <f t="shared" si="84"/>
        <v>1.3183113082959608E-5</v>
      </c>
      <c r="K51" s="120">
        <f t="shared" si="84"/>
        <v>0.1365452931472646</v>
      </c>
      <c r="L51" s="120">
        <f t="shared" si="84"/>
        <v>0</v>
      </c>
      <c r="M51" s="120">
        <f t="shared" si="84"/>
        <v>-6.219354622513606</v>
      </c>
      <c r="N51" s="214">
        <f t="shared" si="84"/>
        <v>0</v>
      </c>
      <c r="O51" s="204"/>
      <c r="P51" s="120">
        <f t="shared" ref="P51:W51" si="85">P50-P38</f>
        <v>-36.472387112988258</v>
      </c>
      <c r="Q51" s="120">
        <f t="shared" si="85"/>
        <v>-15.357067522484499</v>
      </c>
      <c r="R51" s="120">
        <f t="shared" si="85"/>
        <v>6.260302940256679E-2</v>
      </c>
      <c r="S51" s="120">
        <f t="shared" si="85"/>
        <v>3.2895444463520107E-2</v>
      </c>
      <c r="T51" s="120">
        <f t="shared" si="85"/>
        <v>-6.6656341164275545E-2</v>
      </c>
      <c r="U51" s="120">
        <f t="shared" si="85"/>
        <v>0.18721712839953852</v>
      </c>
      <c r="V51" s="120">
        <f t="shared" si="85"/>
        <v>0</v>
      </c>
      <c r="W51" s="120">
        <f t="shared" si="85"/>
        <v>0</v>
      </c>
      <c r="X51" s="169"/>
      <c r="Y51" s="183">
        <f t="shared" si="68"/>
        <v>0</v>
      </c>
      <c r="Z51" s="64">
        <f t="shared" si="69"/>
        <v>0</v>
      </c>
      <c r="AA51" s="64">
        <f t="shared" si="70"/>
        <v>5.9422683303256463</v>
      </c>
      <c r="AB51" s="64">
        <f t="shared" si="71"/>
        <v>-3.2882261350437147E-2</v>
      </c>
      <c r="AC51" s="64">
        <f t="shared" si="72"/>
        <v>0.20320163431154015</v>
      </c>
      <c r="AD51" s="64">
        <f t="shared" si="73"/>
        <v>-0.18721712839953852</v>
      </c>
      <c r="AE51" s="64">
        <f t="shared" si="74"/>
        <v>-6.219354622513606</v>
      </c>
      <c r="AF51" s="184">
        <f t="shared" si="75"/>
        <v>0</v>
      </c>
      <c r="AG51" s="112"/>
      <c r="AH51" s="66"/>
      <c r="AI51" s="112"/>
      <c r="AJ51" s="65" t="s">
        <v>206</v>
      </c>
    </row>
    <row r="52" spans="1:36" s="111" customFormat="1" ht="15.75" customHeight="1">
      <c r="B52" s="30"/>
      <c r="C52" s="117"/>
      <c r="D52" s="122"/>
      <c r="E52" s="50"/>
      <c r="F52" s="114"/>
      <c r="G52" s="173"/>
      <c r="H52" s="93"/>
      <c r="I52" s="93"/>
      <c r="J52" s="93"/>
      <c r="K52" s="93"/>
      <c r="L52" s="93"/>
      <c r="M52" s="93"/>
      <c r="N52" s="94"/>
      <c r="O52" s="204"/>
      <c r="P52" s="93"/>
      <c r="Q52" s="93"/>
      <c r="R52" s="93"/>
      <c r="S52" s="93"/>
      <c r="T52" s="93"/>
      <c r="U52" s="93"/>
      <c r="V52" s="93"/>
      <c r="W52" s="93"/>
      <c r="X52" s="169"/>
      <c r="Y52" s="183">
        <f t="shared" si="68"/>
        <v>0</v>
      </c>
      <c r="Z52" s="64">
        <f t="shared" si="69"/>
        <v>0</v>
      </c>
      <c r="AA52" s="64">
        <f t="shared" si="70"/>
        <v>0</v>
      </c>
      <c r="AB52" s="64">
        <f t="shared" si="71"/>
        <v>0</v>
      </c>
      <c r="AC52" s="64">
        <f t="shared" si="72"/>
        <v>0</v>
      </c>
      <c r="AD52" s="64">
        <f t="shared" si="73"/>
        <v>0</v>
      </c>
      <c r="AE52" s="64">
        <f t="shared" si="74"/>
        <v>0</v>
      </c>
      <c r="AF52" s="184">
        <f t="shared" si="75"/>
        <v>0</v>
      </c>
      <c r="AG52" s="112"/>
      <c r="AH52" s="66"/>
      <c r="AI52" s="112"/>
      <c r="AJ52" s="66"/>
    </row>
    <row r="53" spans="1:36" s="111" customFormat="1" ht="15.75" customHeight="1">
      <c r="A53" s="123"/>
      <c r="B53" s="30"/>
      <c r="C53" s="58" t="s">
        <v>196</v>
      </c>
      <c r="D53" s="59"/>
      <c r="E53" s="60"/>
      <c r="F53" s="53"/>
      <c r="G53" s="174"/>
      <c r="H53" s="124"/>
      <c r="I53" s="124"/>
      <c r="J53" s="124"/>
      <c r="K53" s="124"/>
      <c r="L53" s="124"/>
      <c r="M53" s="124"/>
      <c r="N53" s="215"/>
      <c r="O53" s="204"/>
      <c r="P53" s="124"/>
      <c r="Q53" s="124"/>
      <c r="R53" s="124"/>
      <c r="S53" s="124"/>
      <c r="T53" s="124"/>
      <c r="U53" s="124"/>
      <c r="V53" s="124"/>
      <c r="W53" s="124"/>
      <c r="X53" s="174"/>
      <c r="Y53" s="183">
        <f t="shared" si="68"/>
        <v>0</v>
      </c>
      <c r="Z53" s="64">
        <f t="shared" si="69"/>
        <v>0</v>
      </c>
      <c r="AA53" s="64">
        <f t="shared" si="70"/>
        <v>0</v>
      </c>
      <c r="AB53" s="64">
        <f t="shared" si="71"/>
        <v>0</v>
      </c>
      <c r="AC53" s="64">
        <f t="shared" si="72"/>
        <v>0</v>
      </c>
      <c r="AD53" s="64">
        <f t="shared" si="73"/>
        <v>0</v>
      </c>
      <c r="AE53" s="64">
        <f t="shared" si="74"/>
        <v>0</v>
      </c>
      <c r="AF53" s="184">
        <f t="shared" si="75"/>
        <v>0</v>
      </c>
      <c r="AG53" s="112"/>
      <c r="AH53" s="66"/>
      <c r="AI53" s="112"/>
      <c r="AJ53" s="66" t="s">
        <v>207</v>
      </c>
    </row>
    <row r="54" spans="1:36" s="111" customFormat="1" ht="15.75" customHeight="1">
      <c r="A54" s="123"/>
      <c r="B54" s="30">
        <v>24</v>
      </c>
      <c r="C54" s="121" t="s">
        <v>196</v>
      </c>
      <c r="D54" s="127" t="s">
        <v>68</v>
      </c>
      <c r="E54" s="50" t="s">
        <v>25</v>
      </c>
      <c r="F54" s="125">
        <v>-4.1425000000000001</v>
      </c>
      <c r="G54" s="216">
        <v>-34.179483761000419</v>
      </c>
      <c r="H54" s="126">
        <v>-16.929786426566405</v>
      </c>
      <c r="I54" s="126">
        <v>0</v>
      </c>
      <c r="J54" s="126">
        <v>0</v>
      </c>
      <c r="K54" s="126">
        <v>0</v>
      </c>
      <c r="L54" s="126">
        <v>0</v>
      </c>
      <c r="M54" s="126">
        <v>0</v>
      </c>
      <c r="N54" s="217">
        <v>0</v>
      </c>
      <c r="O54" s="206"/>
      <c r="P54" s="126">
        <v>-34.179483761000419</v>
      </c>
      <c r="Q54" s="126">
        <v>-16.929786426566405</v>
      </c>
      <c r="R54" s="126">
        <v>4.7587655108928387E-2</v>
      </c>
      <c r="S54" s="126">
        <v>-0.39640647758510678</v>
      </c>
      <c r="T54" s="126">
        <v>0</v>
      </c>
      <c r="U54" s="126">
        <v>0</v>
      </c>
      <c r="V54" s="126">
        <v>0</v>
      </c>
      <c r="W54" s="126">
        <v>0</v>
      </c>
      <c r="X54" s="174"/>
      <c r="Y54" s="183">
        <f t="shared" si="68"/>
        <v>0</v>
      </c>
      <c r="Z54" s="64">
        <f t="shared" si="69"/>
        <v>0</v>
      </c>
      <c r="AA54" s="64">
        <f t="shared" si="70"/>
        <v>-4.7587655108928387E-2</v>
      </c>
      <c r="AB54" s="64">
        <f t="shared" si="71"/>
        <v>0.39640647758510678</v>
      </c>
      <c r="AC54" s="64">
        <f t="shared" si="72"/>
        <v>0</v>
      </c>
      <c r="AD54" s="64">
        <f t="shared" si="73"/>
        <v>0</v>
      </c>
      <c r="AE54" s="64">
        <f t="shared" si="74"/>
        <v>0</v>
      </c>
      <c r="AF54" s="184">
        <f t="shared" si="75"/>
        <v>0</v>
      </c>
      <c r="AG54" s="112"/>
      <c r="AH54" s="66"/>
      <c r="AI54" s="112"/>
      <c r="AJ54" s="66" t="s">
        <v>208</v>
      </c>
    </row>
    <row r="55" spans="1:36" s="111" customFormat="1" ht="15.75" customHeight="1">
      <c r="A55" s="123"/>
      <c r="B55" s="30">
        <v>25</v>
      </c>
      <c r="C55" s="108"/>
      <c r="D55" s="127" t="s">
        <v>69</v>
      </c>
      <c r="E55" s="50" t="s">
        <v>25</v>
      </c>
      <c r="F55" s="125">
        <v>4.9329999999999998</v>
      </c>
      <c r="G55" s="216">
        <v>-3.206895303727876</v>
      </c>
      <c r="H55" s="126">
        <v>0.95229337617353826</v>
      </c>
      <c r="I55" s="126">
        <v>6</v>
      </c>
      <c r="J55" s="126">
        <v>0</v>
      </c>
      <c r="K55" s="126">
        <v>6.2193546225136629</v>
      </c>
      <c r="L55" s="126">
        <v>0</v>
      </c>
      <c r="M55" s="126">
        <v>0</v>
      </c>
      <c r="N55" s="217">
        <v>0</v>
      </c>
      <c r="O55" s="206"/>
      <c r="P55" s="126">
        <v>-3.206895303727876</v>
      </c>
      <c r="Q55" s="126">
        <v>0.95229337617353826</v>
      </c>
      <c r="R55" s="126">
        <v>1.906868605527515E-2</v>
      </c>
      <c r="S55" s="126">
        <v>0.20918934918558629</v>
      </c>
      <c r="T55" s="126">
        <v>0</v>
      </c>
      <c r="U55" s="126">
        <v>0</v>
      </c>
      <c r="V55" s="126">
        <v>0</v>
      </c>
      <c r="W55" s="126">
        <v>0</v>
      </c>
      <c r="X55" s="174"/>
      <c r="Y55" s="183">
        <f t="shared" si="68"/>
        <v>0</v>
      </c>
      <c r="Z55" s="64">
        <f t="shared" si="69"/>
        <v>0</v>
      </c>
      <c r="AA55" s="64">
        <f t="shared" si="70"/>
        <v>5.9809313139447244</v>
      </c>
      <c r="AB55" s="64">
        <f t="shared" si="71"/>
        <v>-0.20918934918558629</v>
      </c>
      <c r="AC55" s="64">
        <f t="shared" si="72"/>
        <v>6.2193546225136629</v>
      </c>
      <c r="AD55" s="64">
        <f t="shared" si="73"/>
        <v>0</v>
      </c>
      <c r="AE55" s="64">
        <f t="shared" si="74"/>
        <v>0</v>
      </c>
      <c r="AF55" s="184">
        <f t="shared" si="75"/>
        <v>0</v>
      </c>
      <c r="AG55" s="127"/>
      <c r="AH55" s="82"/>
      <c r="AI55" s="127"/>
      <c r="AJ55" s="82"/>
    </row>
    <row r="56" spans="1:36" s="111" customFormat="1" ht="26.25" customHeight="1">
      <c r="B56" s="30"/>
      <c r="C56" s="35" t="s">
        <v>187</v>
      </c>
      <c r="D56" s="36" t="s">
        <v>70</v>
      </c>
      <c r="E56" s="37"/>
      <c r="F56" s="38"/>
      <c r="G56" s="209">
        <f t="shared" ref="G56:N56" si="86">G38</f>
        <v>620.60358399552331</v>
      </c>
      <c r="H56" s="115">
        <f t="shared" si="86"/>
        <v>701.78130577852448</v>
      </c>
      <c r="I56" s="115">
        <f t="shared" si="86"/>
        <v>748.49332344077038</v>
      </c>
      <c r="J56" s="115">
        <f t="shared" si="86"/>
        <v>799.83124271970109</v>
      </c>
      <c r="K56" s="115">
        <f>K38</f>
        <v>839.34238115662254</v>
      </c>
      <c r="L56" s="115">
        <f t="shared" si="86"/>
        <v>826.00703553155029</v>
      </c>
      <c r="M56" s="115">
        <f t="shared" si="86"/>
        <v>875.23145121497021</v>
      </c>
      <c r="N56" s="116">
        <f t="shared" si="86"/>
        <v>882.5240516150576</v>
      </c>
      <c r="O56" s="205"/>
      <c r="P56" s="115">
        <f t="shared" ref="P56:W56" si="87">P38</f>
        <v>620.60358399552331</v>
      </c>
      <c r="Q56" s="115">
        <f t="shared" si="87"/>
        <v>701.78130577852448</v>
      </c>
      <c r="R56" s="115">
        <f t="shared" si="87"/>
        <v>749.15995599988491</v>
      </c>
      <c r="S56" s="115">
        <f t="shared" si="87"/>
        <v>800.70774607439853</v>
      </c>
      <c r="T56" s="115">
        <f t="shared" si="87"/>
        <v>856.39854394165911</v>
      </c>
      <c r="U56" s="115">
        <f t="shared" si="87"/>
        <v>844.05152349840114</v>
      </c>
      <c r="V56" s="115">
        <f t="shared" si="87"/>
        <v>885.86553461919243</v>
      </c>
      <c r="W56" s="115">
        <f t="shared" si="87"/>
        <v>892.69269249541139</v>
      </c>
      <c r="X56" s="176"/>
      <c r="Y56" s="183">
        <f t="shared" si="68"/>
        <v>0</v>
      </c>
      <c r="Z56" s="64">
        <f t="shared" si="69"/>
        <v>0</v>
      </c>
      <c r="AA56" s="64">
        <f t="shared" si="70"/>
        <v>-0.66663255911453234</v>
      </c>
      <c r="AB56" s="64">
        <f t="shared" si="71"/>
        <v>-0.87650335469743368</v>
      </c>
      <c r="AC56" s="64">
        <f t="shared" si="72"/>
        <v>-17.056162785036577</v>
      </c>
      <c r="AD56" s="64">
        <f t="shared" si="73"/>
        <v>-18.044487966850852</v>
      </c>
      <c r="AE56" s="64">
        <f t="shared" si="74"/>
        <v>-10.634083404222224</v>
      </c>
      <c r="AF56" s="184">
        <f t="shared" si="75"/>
        <v>-10.168640880353792</v>
      </c>
      <c r="AH56" s="82"/>
      <c r="AJ56" s="82"/>
    </row>
    <row r="57" spans="1:36" s="111" customFormat="1" ht="33.75" customHeight="1">
      <c r="B57" s="30">
        <v>26</v>
      </c>
      <c r="C57" s="121" t="s">
        <v>71</v>
      </c>
      <c r="D57" s="127"/>
      <c r="E57" s="113"/>
      <c r="F57" s="114"/>
      <c r="G57" s="218">
        <f t="shared" ref="G57:N57" si="88">G47</f>
        <v>41.054462399999998</v>
      </c>
      <c r="H57" s="83">
        <f t="shared" si="88"/>
        <v>42.540030000000002</v>
      </c>
      <c r="I57" s="83">
        <f t="shared" si="88"/>
        <v>59.842699741466276</v>
      </c>
      <c r="J57" s="202">
        <f t="shared" si="88"/>
        <v>60.152357107844146</v>
      </c>
      <c r="K57" s="83">
        <f t="shared" si="88"/>
        <v>61.420776641342876</v>
      </c>
      <c r="L57" s="83">
        <f t="shared" si="88"/>
        <v>63.274620574917961</v>
      </c>
      <c r="M57" s="83">
        <f t="shared" si="88"/>
        <v>65.37239134185819</v>
      </c>
      <c r="N57" s="219">
        <f t="shared" si="88"/>
        <v>67.275020642106298</v>
      </c>
      <c r="O57" s="204"/>
      <c r="P57" s="83">
        <f t="shared" ref="P57:W57" si="89">P47</f>
        <v>41.054462399999998</v>
      </c>
      <c r="Q57" s="83">
        <f t="shared" si="89"/>
        <v>42.540030000000002</v>
      </c>
      <c r="R57" s="83">
        <f t="shared" si="89"/>
        <v>59.842699741466298</v>
      </c>
      <c r="S57" s="83">
        <f t="shared" si="89"/>
        <v>60.249927840000005</v>
      </c>
      <c r="T57" s="83">
        <f t="shared" si="89"/>
        <v>62.103771774765271</v>
      </c>
      <c r="U57" s="83">
        <f t="shared" si="89"/>
        <v>64.152757175032477</v>
      </c>
      <c r="V57" s="83">
        <f t="shared" si="89"/>
        <v>66.201742575299676</v>
      </c>
      <c r="W57" s="83">
        <f t="shared" si="89"/>
        <v>68.104371875547784</v>
      </c>
      <c r="X57" s="169"/>
      <c r="Y57" s="183">
        <f t="shared" si="68"/>
        <v>0</v>
      </c>
      <c r="Z57" s="64">
        <f t="shared" si="69"/>
        <v>0</v>
      </c>
      <c r="AA57" s="64">
        <f t="shared" si="70"/>
        <v>0</v>
      </c>
      <c r="AB57" s="64">
        <f t="shared" si="71"/>
        <v>-9.7570732155858764E-2</v>
      </c>
      <c r="AC57" s="64">
        <f t="shared" si="72"/>
        <v>-0.68299513342239493</v>
      </c>
      <c r="AD57" s="64">
        <f t="shared" si="73"/>
        <v>-0.87813660011451589</v>
      </c>
      <c r="AE57" s="64">
        <f t="shared" si="74"/>
        <v>-0.82935123344148565</v>
      </c>
      <c r="AF57" s="184">
        <f t="shared" si="75"/>
        <v>-0.82935123344148565</v>
      </c>
      <c r="AH57" s="82"/>
      <c r="AJ57" s="128" t="s">
        <v>217</v>
      </c>
    </row>
    <row r="58" spans="1:36" s="111" customFormat="1" ht="15.75" customHeight="1">
      <c r="B58" s="30">
        <v>27</v>
      </c>
      <c r="C58" s="121" t="s">
        <v>72</v>
      </c>
      <c r="D58" s="127"/>
      <c r="E58" s="113"/>
      <c r="F58" s="114"/>
      <c r="G58" s="218">
        <f t="shared" ref="G58:N58" si="90">G46</f>
        <v>1.6760608400000001</v>
      </c>
      <c r="H58" s="83">
        <f t="shared" si="90"/>
        <v>1.72801872604</v>
      </c>
      <c r="I58" s="83">
        <f t="shared" si="90"/>
        <v>1.60365307000001</v>
      </c>
      <c r="J58" s="83">
        <f t="shared" si="90"/>
        <v>1.7889693099999999</v>
      </c>
      <c r="K58" s="83">
        <f t="shared" si="90"/>
        <v>1.8426383893</v>
      </c>
      <c r="L58" s="83">
        <f t="shared" si="90"/>
        <v>1.8979175409790001</v>
      </c>
      <c r="M58" s="83">
        <f t="shared" si="90"/>
        <v>1.9548550672083702</v>
      </c>
      <c r="N58" s="219">
        <f t="shared" si="90"/>
        <v>2.0135007192246213</v>
      </c>
      <c r="O58" s="204"/>
      <c r="P58" s="83">
        <f t="shared" ref="P58:W58" si="91">P46</f>
        <v>1.6760608400000001</v>
      </c>
      <c r="Q58" s="83">
        <f t="shared" si="91"/>
        <v>1.72801872604</v>
      </c>
      <c r="R58" s="83">
        <f t="shared" si="91"/>
        <v>1.7798592878212001</v>
      </c>
      <c r="S58" s="83">
        <f t="shared" si="91"/>
        <v>1.7907136788620599</v>
      </c>
      <c r="T58" s="83">
        <f t="shared" si="91"/>
        <v>1.8444350892279218</v>
      </c>
      <c r="U58" s="83">
        <f t="shared" si="91"/>
        <v>1.8997681419047594</v>
      </c>
      <c r="V58" s="83">
        <f t="shared" si="91"/>
        <v>1.9567611861619023</v>
      </c>
      <c r="W58" s="83">
        <f t="shared" si="91"/>
        <v>2.0154640217467596</v>
      </c>
      <c r="X58" s="169"/>
      <c r="Y58" s="183">
        <f t="shared" si="68"/>
        <v>0</v>
      </c>
      <c r="Z58" s="64">
        <f t="shared" si="69"/>
        <v>0</v>
      </c>
      <c r="AA58" s="64">
        <f t="shared" si="70"/>
        <v>-0.17620621782119006</v>
      </c>
      <c r="AB58" s="64">
        <f t="shared" si="71"/>
        <v>-1.7443688620599751E-3</v>
      </c>
      <c r="AC58" s="64">
        <f t="shared" si="72"/>
        <v>-1.7966999279217521E-3</v>
      </c>
      <c r="AD58" s="64">
        <f t="shared" si="73"/>
        <v>-1.8506009257592826E-3</v>
      </c>
      <c r="AE58" s="64">
        <f t="shared" si="74"/>
        <v>-1.9061189535320988E-3</v>
      </c>
      <c r="AF58" s="184">
        <f t="shared" si="75"/>
        <v>-1.9633025221383882E-3</v>
      </c>
      <c r="AH58" s="82"/>
      <c r="AJ58" s="66" t="s">
        <v>213</v>
      </c>
    </row>
    <row r="59" spans="1:36" s="111" customFormat="1" ht="15.75" customHeight="1">
      <c r="B59" s="30">
        <v>28</v>
      </c>
      <c r="C59" s="121" t="s">
        <v>73</v>
      </c>
      <c r="D59" s="127"/>
      <c r="E59" s="113"/>
      <c r="F59" s="114"/>
      <c r="G59" s="218">
        <f t="shared" ref="G59:N59" si="92">G37</f>
        <v>0.78907090547658099</v>
      </c>
      <c r="H59" s="83">
        <f t="shared" si="92"/>
        <v>0</v>
      </c>
      <c r="I59" s="83">
        <f t="shared" si="92"/>
        <v>-37.387844029524302</v>
      </c>
      <c r="J59" s="83">
        <f t="shared" si="92"/>
        <v>-16.115642811998601</v>
      </c>
      <c r="K59" s="83">
        <f t="shared" si="92"/>
        <v>6.1365452931472939</v>
      </c>
      <c r="L59" s="83">
        <f t="shared" si="92"/>
        <v>0</v>
      </c>
      <c r="M59" s="83">
        <f t="shared" si="92"/>
        <v>0</v>
      </c>
      <c r="N59" s="219">
        <f t="shared" si="92"/>
        <v>0</v>
      </c>
      <c r="O59" s="204"/>
      <c r="P59" s="83">
        <f t="shared" ref="P59:W59" si="93">P37</f>
        <v>0.78907090547658099</v>
      </c>
      <c r="Q59" s="83">
        <f t="shared" si="93"/>
        <v>0</v>
      </c>
      <c r="R59" s="83">
        <f t="shared" si="93"/>
        <v>-37.387844029524302</v>
      </c>
      <c r="S59" s="83">
        <f t="shared" si="93"/>
        <v>-15.7646503467986</v>
      </c>
      <c r="T59" s="83">
        <f t="shared" si="93"/>
        <v>0</v>
      </c>
      <c r="U59" s="83">
        <f t="shared" si="93"/>
        <v>0</v>
      </c>
      <c r="V59" s="83">
        <f t="shared" si="93"/>
        <v>0</v>
      </c>
      <c r="W59" s="83">
        <f t="shared" si="93"/>
        <v>0</v>
      </c>
      <c r="X59" s="169"/>
      <c r="Y59" s="183">
        <f t="shared" si="68"/>
        <v>0</v>
      </c>
      <c r="Z59" s="64">
        <f t="shared" si="69"/>
        <v>0</v>
      </c>
      <c r="AA59" s="64">
        <f t="shared" si="70"/>
        <v>0</v>
      </c>
      <c r="AB59" s="64">
        <f t="shared" si="71"/>
        <v>-0.35099246520000094</v>
      </c>
      <c r="AC59" s="64">
        <f t="shared" si="72"/>
        <v>6.1365452931472939</v>
      </c>
      <c r="AD59" s="64">
        <f t="shared" si="73"/>
        <v>0</v>
      </c>
      <c r="AE59" s="64">
        <f t="shared" si="74"/>
        <v>0</v>
      </c>
      <c r="AF59" s="184">
        <f t="shared" si="75"/>
        <v>0</v>
      </c>
      <c r="AH59" s="82"/>
      <c r="AJ59" s="82"/>
    </row>
    <row r="60" spans="1:36" s="111" customFormat="1" ht="15.75" customHeight="1">
      <c r="B60" s="30">
        <v>29</v>
      </c>
      <c r="C60" s="121" t="s">
        <v>74</v>
      </c>
      <c r="D60" s="127"/>
      <c r="E60" s="113"/>
      <c r="F60" s="114"/>
      <c r="G60" s="218">
        <f>F54</f>
        <v>-4.1425000000000001</v>
      </c>
      <c r="H60" s="83">
        <v>0</v>
      </c>
      <c r="I60" s="93">
        <f t="shared" ref="I60:N61" si="94">G54</f>
        <v>-34.179483761000419</v>
      </c>
      <c r="J60" s="93">
        <f t="shared" si="94"/>
        <v>-16.929786426566405</v>
      </c>
      <c r="K60" s="93">
        <f t="shared" si="94"/>
        <v>0</v>
      </c>
      <c r="L60" s="93">
        <f t="shared" si="94"/>
        <v>0</v>
      </c>
      <c r="M60" s="93">
        <f t="shared" si="94"/>
        <v>0</v>
      </c>
      <c r="N60" s="94">
        <f t="shared" si="94"/>
        <v>0</v>
      </c>
      <c r="O60" s="204"/>
      <c r="P60" s="83">
        <f>F54</f>
        <v>-4.1425000000000001</v>
      </c>
      <c r="Q60" s="83">
        <v>0</v>
      </c>
      <c r="R60" s="93">
        <f t="shared" ref="R60:W61" si="95">P54</f>
        <v>-34.179483761000419</v>
      </c>
      <c r="S60" s="93">
        <f t="shared" si="95"/>
        <v>-16.929786426566405</v>
      </c>
      <c r="T60" s="93">
        <f t="shared" si="95"/>
        <v>4.7587655108928387E-2</v>
      </c>
      <c r="U60" s="93">
        <f t="shared" si="95"/>
        <v>-0.39640647758510678</v>
      </c>
      <c r="V60" s="93">
        <f t="shared" si="95"/>
        <v>0</v>
      </c>
      <c r="W60" s="93">
        <f t="shared" si="95"/>
        <v>0</v>
      </c>
      <c r="X60" s="169"/>
      <c r="Y60" s="183">
        <f t="shared" si="68"/>
        <v>0</v>
      </c>
      <c r="Z60" s="64">
        <f t="shared" si="69"/>
        <v>0</v>
      </c>
      <c r="AA60" s="64">
        <f t="shared" si="70"/>
        <v>0</v>
      </c>
      <c r="AB60" s="64">
        <f t="shared" si="71"/>
        <v>0</v>
      </c>
      <c r="AC60" s="64">
        <f t="shared" si="72"/>
        <v>-4.7587655108928387E-2</v>
      </c>
      <c r="AD60" s="64">
        <f t="shared" si="73"/>
        <v>0.39640647758510678</v>
      </c>
      <c r="AE60" s="64">
        <f t="shared" si="74"/>
        <v>0</v>
      </c>
      <c r="AF60" s="184">
        <f t="shared" si="75"/>
        <v>0</v>
      </c>
      <c r="AH60" s="82"/>
      <c r="AJ60" s="66"/>
    </row>
    <row r="61" spans="1:36" s="111" customFormat="1" ht="15.75" customHeight="1">
      <c r="B61" s="30">
        <v>30</v>
      </c>
      <c r="C61" s="121" t="s">
        <v>75</v>
      </c>
      <c r="D61" s="127"/>
      <c r="E61" s="113"/>
      <c r="F61" s="114"/>
      <c r="G61" s="218">
        <f>F55</f>
        <v>4.9329999999999998</v>
      </c>
      <c r="H61" s="83">
        <v>0</v>
      </c>
      <c r="I61" s="93">
        <f t="shared" si="94"/>
        <v>-3.206895303727876</v>
      </c>
      <c r="J61" s="93">
        <f t="shared" si="94"/>
        <v>0.95229337617353826</v>
      </c>
      <c r="K61" s="93">
        <f t="shared" si="94"/>
        <v>6</v>
      </c>
      <c r="L61" s="93">
        <f t="shared" si="94"/>
        <v>0</v>
      </c>
      <c r="M61" s="93">
        <f t="shared" si="94"/>
        <v>6.2193546225136629</v>
      </c>
      <c r="N61" s="94">
        <f t="shared" si="94"/>
        <v>0</v>
      </c>
      <c r="O61" s="204"/>
      <c r="P61" s="83">
        <f>F55</f>
        <v>4.9329999999999998</v>
      </c>
      <c r="Q61" s="83">
        <v>0</v>
      </c>
      <c r="R61" s="93">
        <f t="shared" si="95"/>
        <v>-3.206895303727876</v>
      </c>
      <c r="S61" s="93">
        <f t="shared" si="95"/>
        <v>0.95229337617353826</v>
      </c>
      <c r="T61" s="93">
        <f t="shared" si="95"/>
        <v>1.906868605527515E-2</v>
      </c>
      <c r="U61" s="93">
        <f t="shared" si="95"/>
        <v>0.20918934918558629</v>
      </c>
      <c r="V61" s="93">
        <f t="shared" si="95"/>
        <v>0</v>
      </c>
      <c r="W61" s="93">
        <f t="shared" si="95"/>
        <v>0</v>
      </c>
      <c r="X61" s="169"/>
      <c r="Y61" s="183">
        <f t="shared" si="68"/>
        <v>0</v>
      </c>
      <c r="Z61" s="64">
        <f t="shared" si="69"/>
        <v>0</v>
      </c>
      <c r="AA61" s="64">
        <f t="shared" si="70"/>
        <v>0</v>
      </c>
      <c r="AB61" s="64">
        <f t="shared" si="71"/>
        <v>0</v>
      </c>
      <c r="AC61" s="64">
        <f t="shared" si="72"/>
        <v>5.9809313139447244</v>
      </c>
      <c r="AD61" s="64">
        <f t="shared" si="73"/>
        <v>-0.20918934918558629</v>
      </c>
      <c r="AE61" s="64">
        <f t="shared" si="74"/>
        <v>6.2193546225136629</v>
      </c>
      <c r="AF61" s="184">
        <f t="shared" si="75"/>
        <v>0</v>
      </c>
      <c r="AH61" s="82"/>
      <c r="AJ61" s="82"/>
    </row>
    <row r="62" spans="1:36" s="111" customFormat="1" ht="15.75" customHeight="1">
      <c r="B62" s="30">
        <v>31</v>
      </c>
      <c r="C62" s="121" t="s">
        <v>188</v>
      </c>
      <c r="D62" s="127"/>
      <c r="E62" s="113"/>
      <c r="F62" s="114"/>
      <c r="G62" s="218">
        <f t="shared" ref="G62:N62" si="96">G56-G57-G58+G59</f>
        <v>578.66213166099988</v>
      </c>
      <c r="H62" s="83">
        <f t="shared" si="96"/>
        <v>657.51325705248451</v>
      </c>
      <c r="I62" s="83">
        <f t="shared" si="96"/>
        <v>649.65912659977971</v>
      </c>
      <c r="J62" s="83">
        <f t="shared" si="96"/>
        <v>721.77427348985839</v>
      </c>
      <c r="K62" s="83">
        <f t="shared" si="96"/>
        <v>782.21551141912698</v>
      </c>
      <c r="L62" s="83">
        <f t="shared" si="96"/>
        <v>760.83449741565323</v>
      </c>
      <c r="M62" s="83">
        <f t="shared" si="96"/>
        <v>807.90420480590376</v>
      </c>
      <c r="N62" s="219">
        <f t="shared" si="96"/>
        <v>813.23553025372678</v>
      </c>
      <c r="O62" s="204"/>
      <c r="P62" s="83">
        <f t="shared" ref="P62:W62" si="97">P56-P57-P58+P59</f>
        <v>578.66213166099988</v>
      </c>
      <c r="Q62" s="83">
        <f t="shared" si="97"/>
        <v>657.51325705248451</v>
      </c>
      <c r="R62" s="83">
        <f t="shared" si="97"/>
        <v>650.14955294107313</v>
      </c>
      <c r="S62" s="83">
        <f t="shared" si="97"/>
        <v>722.90245420873782</v>
      </c>
      <c r="T62" s="83">
        <f t="shared" si="97"/>
        <v>792.45033707766595</v>
      </c>
      <c r="U62" s="83">
        <f t="shared" si="97"/>
        <v>777.99899818146389</v>
      </c>
      <c r="V62" s="83">
        <f t="shared" si="97"/>
        <v>817.70703085773084</v>
      </c>
      <c r="W62" s="83">
        <f t="shared" si="97"/>
        <v>822.5728565981168</v>
      </c>
      <c r="X62" s="169"/>
      <c r="Y62" s="183">
        <f t="shared" si="68"/>
        <v>0</v>
      </c>
      <c r="Z62" s="64">
        <f t="shared" si="69"/>
        <v>0</v>
      </c>
      <c r="AA62" s="64">
        <f t="shared" si="70"/>
        <v>-0.49042634129341423</v>
      </c>
      <c r="AB62" s="64">
        <f t="shared" si="71"/>
        <v>-1.1281807188794346</v>
      </c>
      <c r="AC62" s="64">
        <f t="shared" si="72"/>
        <v>-10.234825658538966</v>
      </c>
      <c r="AD62" s="64">
        <f t="shared" si="73"/>
        <v>-17.164500765810658</v>
      </c>
      <c r="AE62" s="64">
        <f t="shared" si="74"/>
        <v>-9.8028260518270827</v>
      </c>
      <c r="AF62" s="184">
        <f t="shared" si="75"/>
        <v>-9.3373263443900214</v>
      </c>
      <c r="AH62" s="82"/>
      <c r="AJ62" s="82"/>
    </row>
    <row r="63" spans="1:36" s="111" customFormat="1" ht="15.75" customHeight="1">
      <c r="B63" s="30">
        <v>32</v>
      </c>
      <c r="C63" s="121" t="s">
        <v>189</v>
      </c>
      <c r="D63" s="127"/>
      <c r="E63" s="113"/>
      <c r="F63" s="114"/>
      <c r="G63" s="218">
        <f>G62/2-G60</f>
        <v>293.47356583049992</v>
      </c>
      <c r="H63" s="83">
        <f t="shared" ref="H63" si="98">H62/2-H60</f>
        <v>328.75662852624225</v>
      </c>
      <c r="I63" s="83">
        <f t="shared" ref="I63:N63" si="99">I62/2-I60</f>
        <v>359.00904706089028</v>
      </c>
      <c r="J63" s="83">
        <f t="shared" si="99"/>
        <v>377.8169231714956</v>
      </c>
      <c r="K63" s="83">
        <f t="shared" si="99"/>
        <v>391.10775570956349</v>
      </c>
      <c r="L63" s="83">
        <f t="shared" si="99"/>
        <v>380.41724870782662</v>
      </c>
      <c r="M63" s="83">
        <f t="shared" si="99"/>
        <v>403.95210240295188</v>
      </c>
      <c r="N63" s="219">
        <f t="shared" si="99"/>
        <v>406.61776512686339</v>
      </c>
      <c r="O63" s="204"/>
      <c r="P63" s="83">
        <f>P62/2-P60</f>
        <v>293.47356583049992</v>
      </c>
      <c r="Q63" s="83">
        <f t="shared" ref="Q63:W63" si="100">Q62/2-Q60</f>
        <v>328.75662852624225</v>
      </c>
      <c r="R63" s="83">
        <f t="shared" si="100"/>
        <v>359.25426023153699</v>
      </c>
      <c r="S63" s="83">
        <f t="shared" si="100"/>
        <v>378.38101353093532</v>
      </c>
      <c r="T63" s="83">
        <f t="shared" si="100"/>
        <v>396.17758088372403</v>
      </c>
      <c r="U63" s="83">
        <f t="shared" si="100"/>
        <v>389.39590556831706</v>
      </c>
      <c r="V63" s="83">
        <f t="shared" si="100"/>
        <v>408.85351542886542</v>
      </c>
      <c r="W63" s="83">
        <f t="shared" si="100"/>
        <v>411.2864282990584</v>
      </c>
      <c r="X63" s="169"/>
      <c r="Y63" s="183">
        <f t="shared" si="68"/>
        <v>0</v>
      </c>
      <c r="Z63" s="64">
        <f t="shared" si="69"/>
        <v>0</v>
      </c>
      <c r="AA63" s="64">
        <f t="shared" si="70"/>
        <v>-0.24521317064670711</v>
      </c>
      <c r="AB63" s="64">
        <f t="shared" si="71"/>
        <v>-0.5640903594397173</v>
      </c>
      <c r="AC63" s="64">
        <f t="shared" si="72"/>
        <v>-5.0698251741605418</v>
      </c>
      <c r="AD63" s="64">
        <f t="shared" si="73"/>
        <v>-8.978656860490446</v>
      </c>
      <c r="AE63" s="64">
        <f t="shared" si="74"/>
        <v>-4.9014130259135413</v>
      </c>
      <c r="AF63" s="184">
        <f t="shared" si="75"/>
        <v>-4.6686631721950107</v>
      </c>
      <c r="AH63" s="82"/>
      <c r="AJ63" s="82"/>
    </row>
    <row r="64" spans="1:36" s="111" customFormat="1" ht="15.75" customHeight="1">
      <c r="B64" s="30">
        <v>33</v>
      </c>
      <c r="C64" s="121" t="s">
        <v>190</v>
      </c>
      <c r="D64" s="127"/>
      <c r="E64" s="113"/>
      <c r="F64" s="114"/>
      <c r="G64" s="218">
        <f>G62/2-G61</f>
        <v>284.39806583049995</v>
      </c>
      <c r="H64" s="83">
        <f t="shared" ref="H64" si="101">H62/2-H61</f>
        <v>328.75662852624225</v>
      </c>
      <c r="I64" s="83">
        <f t="shared" ref="I64:N64" si="102">I62/2-I61</f>
        <v>328.03645860361775</v>
      </c>
      <c r="J64" s="83">
        <f t="shared" si="102"/>
        <v>359.93484336875565</v>
      </c>
      <c r="K64" s="83">
        <f t="shared" si="102"/>
        <v>385.10775570956349</v>
      </c>
      <c r="L64" s="83">
        <f t="shared" si="102"/>
        <v>380.41724870782662</v>
      </c>
      <c r="M64" s="83">
        <f t="shared" si="102"/>
        <v>397.73274778043822</v>
      </c>
      <c r="N64" s="219">
        <f t="shared" si="102"/>
        <v>406.61776512686339</v>
      </c>
      <c r="O64" s="204"/>
      <c r="P64" s="83">
        <f>P62/2-P61</f>
        <v>284.39806583049995</v>
      </c>
      <c r="Q64" s="83">
        <f t="shared" ref="Q64:W64" si="103">Q62/2-Q61</f>
        <v>328.75662852624225</v>
      </c>
      <c r="R64" s="83">
        <f t="shared" si="103"/>
        <v>328.28167177426445</v>
      </c>
      <c r="S64" s="83">
        <f t="shared" si="103"/>
        <v>360.49893372819537</v>
      </c>
      <c r="T64" s="83">
        <f t="shared" si="103"/>
        <v>396.2060998527777</v>
      </c>
      <c r="U64" s="83">
        <f t="shared" si="103"/>
        <v>388.79030974154637</v>
      </c>
      <c r="V64" s="83">
        <f t="shared" si="103"/>
        <v>408.85351542886542</v>
      </c>
      <c r="W64" s="83">
        <f t="shared" si="103"/>
        <v>411.2864282990584</v>
      </c>
      <c r="X64" s="169"/>
      <c r="Y64" s="183">
        <f t="shared" si="68"/>
        <v>0</v>
      </c>
      <c r="Z64" s="64">
        <f t="shared" si="69"/>
        <v>0</v>
      </c>
      <c r="AA64" s="64">
        <f t="shared" si="70"/>
        <v>-0.24521317064670711</v>
      </c>
      <c r="AB64" s="64">
        <f t="shared" si="71"/>
        <v>-0.5640903594397173</v>
      </c>
      <c r="AC64" s="64">
        <f t="shared" si="72"/>
        <v>-11.098344143214206</v>
      </c>
      <c r="AD64" s="64">
        <f t="shared" si="73"/>
        <v>-8.3730610337197504</v>
      </c>
      <c r="AE64" s="64">
        <f t="shared" si="74"/>
        <v>-11.120767648427204</v>
      </c>
      <c r="AF64" s="184">
        <f t="shared" si="75"/>
        <v>-4.6686631721950107</v>
      </c>
      <c r="AH64" s="82"/>
      <c r="AJ64" s="82"/>
    </row>
    <row r="65" spans="2:36" s="111" customFormat="1" ht="15.75" customHeight="1">
      <c r="B65" s="30">
        <v>34</v>
      </c>
      <c r="C65" s="121" t="s">
        <v>76</v>
      </c>
      <c r="D65" s="127"/>
      <c r="E65" s="113"/>
      <c r="F65" s="114"/>
      <c r="G65" s="210">
        <v>145.00225399999999</v>
      </c>
      <c r="H65" s="93">
        <f>G66</f>
        <v>145.00225399999999</v>
      </c>
      <c r="I65" s="93">
        <f>H66</f>
        <v>183.75437452624226</v>
      </c>
      <c r="J65" s="118">
        <v>144.30000000000001</v>
      </c>
      <c r="K65" s="93">
        <f t="shared" ref="K65" si="104">J66</f>
        <v>215.63484336875564</v>
      </c>
      <c r="L65" s="93">
        <f t="shared" ref="L65" si="105">K66</f>
        <v>169.47291234080785</v>
      </c>
      <c r="M65" s="93">
        <f t="shared" ref="M65" si="106">L66</f>
        <v>210.94433636701876</v>
      </c>
      <c r="N65" s="94">
        <f t="shared" ref="N65" si="107">M66</f>
        <v>186.78841141341945</v>
      </c>
      <c r="O65" s="204"/>
      <c r="P65" s="118">
        <v>145.00225399999999</v>
      </c>
      <c r="Q65" s="93">
        <f>P66</f>
        <v>145.00225399999999</v>
      </c>
      <c r="R65" s="93">
        <f>Q66</f>
        <v>183.75437452624226</v>
      </c>
      <c r="S65" s="118">
        <v>144.30000000000001</v>
      </c>
      <c r="T65" s="93">
        <f t="shared" ref="T65:W65" si="108">S66</f>
        <v>216.19893372819536</v>
      </c>
      <c r="U65" s="93">
        <f t="shared" si="108"/>
        <v>180.00716612458234</v>
      </c>
      <c r="V65" s="93">
        <f t="shared" si="108"/>
        <v>208.78314361696403</v>
      </c>
      <c r="W65" s="93">
        <f t="shared" si="108"/>
        <v>200.0703718119014</v>
      </c>
      <c r="X65" s="169"/>
      <c r="Y65" s="183">
        <f t="shared" si="68"/>
        <v>0</v>
      </c>
      <c r="Z65" s="64">
        <f t="shared" si="69"/>
        <v>0</v>
      </c>
      <c r="AA65" s="64">
        <f t="shared" si="70"/>
        <v>0</v>
      </c>
      <c r="AB65" s="64">
        <f t="shared" si="71"/>
        <v>0</v>
      </c>
      <c r="AC65" s="64">
        <f t="shared" si="72"/>
        <v>-0.5640903594397173</v>
      </c>
      <c r="AD65" s="64">
        <f t="shared" si="73"/>
        <v>-10.534253783774489</v>
      </c>
      <c r="AE65" s="64">
        <f t="shared" si="74"/>
        <v>2.1611927500547381</v>
      </c>
      <c r="AF65" s="184">
        <f t="shared" si="75"/>
        <v>-13.281960398481942</v>
      </c>
      <c r="AH65" s="82"/>
      <c r="AJ65" s="82"/>
    </row>
    <row r="66" spans="2:36" s="111" customFormat="1" ht="15.75" customHeight="1">
      <c r="B66" s="30">
        <v>35</v>
      </c>
      <c r="C66" s="121" t="s">
        <v>77</v>
      </c>
      <c r="D66" s="127"/>
      <c r="E66" s="113"/>
      <c r="F66" s="114"/>
      <c r="G66" s="173">
        <f>G65</f>
        <v>145.00225399999999</v>
      </c>
      <c r="H66" s="93">
        <f>H64-H65</f>
        <v>183.75437452624226</v>
      </c>
      <c r="I66" s="93">
        <f t="shared" ref="I66:N66" si="109">I64-I65</f>
        <v>144.28208407737549</v>
      </c>
      <c r="J66" s="93">
        <f t="shared" si="109"/>
        <v>215.63484336875564</v>
      </c>
      <c r="K66" s="93">
        <f t="shared" si="109"/>
        <v>169.47291234080785</v>
      </c>
      <c r="L66" s="93">
        <f t="shared" si="109"/>
        <v>210.94433636701876</v>
      </c>
      <c r="M66" s="93">
        <f t="shared" si="109"/>
        <v>186.78841141341945</v>
      </c>
      <c r="N66" s="94">
        <f t="shared" si="109"/>
        <v>219.82935371344394</v>
      </c>
      <c r="O66" s="204"/>
      <c r="P66" s="93">
        <f>P65</f>
        <v>145.00225399999999</v>
      </c>
      <c r="Q66" s="93">
        <f>Q64-Q65</f>
        <v>183.75437452624226</v>
      </c>
      <c r="R66" s="93">
        <f t="shared" ref="R66:W66" si="110">R64-R65</f>
        <v>144.52729724802219</v>
      </c>
      <c r="S66" s="93">
        <f t="shared" si="110"/>
        <v>216.19893372819536</v>
      </c>
      <c r="T66" s="93">
        <f t="shared" si="110"/>
        <v>180.00716612458234</v>
      </c>
      <c r="U66" s="93">
        <f t="shared" si="110"/>
        <v>208.78314361696403</v>
      </c>
      <c r="V66" s="93">
        <f t="shared" si="110"/>
        <v>200.0703718119014</v>
      </c>
      <c r="W66" s="93">
        <f t="shared" si="110"/>
        <v>211.216056487157</v>
      </c>
      <c r="X66" s="169"/>
      <c r="Y66" s="183">
        <f t="shared" si="68"/>
        <v>0</v>
      </c>
      <c r="Z66" s="64">
        <f t="shared" si="69"/>
        <v>0</v>
      </c>
      <c r="AA66" s="64">
        <f t="shared" si="70"/>
        <v>-0.24521317064670711</v>
      </c>
      <c r="AB66" s="64">
        <f t="shared" si="71"/>
        <v>-0.5640903594397173</v>
      </c>
      <c r="AC66" s="64">
        <f t="shared" si="72"/>
        <v>-10.534253783774489</v>
      </c>
      <c r="AD66" s="64">
        <f t="shared" si="73"/>
        <v>2.1611927500547381</v>
      </c>
      <c r="AE66" s="64">
        <f t="shared" si="74"/>
        <v>-13.281960398481942</v>
      </c>
      <c r="AF66" s="184">
        <f t="shared" si="75"/>
        <v>8.6132972262869316</v>
      </c>
      <c r="AH66" s="82"/>
      <c r="AJ66" s="82"/>
    </row>
    <row r="67" spans="2:36" s="111" customFormat="1" ht="15.75" customHeight="1">
      <c r="B67" s="30">
        <v>36</v>
      </c>
      <c r="C67" s="129" t="s">
        <v>214</v>
      </c>
      <c r="D67" s="130"/>
      <c r="E67" s="131"/>
      <c r="F67" s="132"/>
      <c r="G67" s="220">
        <f>G66*2</f>
        <v>290.00450799999999</v>
      </c>
      <c r="H67" s="133">
        <f t="shared" ref="H67" si="111">H66*2</f>
        <v>367.50874905248452</v>
      </c>
      <c r="I67" s="133">
        <f t="shared" ref="I67:N67" si="112">I66*2</f>
        <v>288.56416815475097</v>
      </c>
      <c r="J67" s="201">
        <f t="shared" si="112"/>
        <v>431.26968673751128</v>
      </c>
      <c r="K67" s="133">
        <f t="shared" si="112"/>
        <v>338.9458246816157</v>
      </c>
      <c r="L67" s="133">
        <f t="shared" si="112"/>
        <v>421.88867273403753</v>
      </c>
      <c r="M67" s="133">
        <f t="shared" si="112"/>
        <v>373.57682282683891</v>
      </c>
      <c r="N67" s="134">
        <f t="shared" si="112"/>
        <v>439.65870742688787</v>
      </c>
      <c r="O67" s="205"/>
      <c r="P67" s="133">
        <f>P66*2</f>
        <v>290.00450799999999</v>
      </c>
      <c r="Q67" s="133">
        <f t="shared" ref="Q67:W67" si="113">Q66*2</f>
        <v>367.50874905248452</v>
      </c>
      <c r="R67" s="133">
        <f t="shared" si="113"/>
        <v>289.05459449604439</v>
      </c>
      <c r="S67" s="133">
        <f t="shared" si="113"/>
        <v>432.39786745639071</v>
      </c>
      <c r="T67" s="133">
        <f t="shared" si="113"/>
        <v>360.01433224916468</v>
      </c>
      <c r="U67" s="133">
        <f t="shared" si="113"/>
        <v>417.56628723392805</v>
      </c>
      <c r="V67" s="133">
        <f t="shared" si="113"/>
        <v>400.14074362380279</v>
      </c>
      <c r="W67" s="133">
        <f t="shared" si="113"/>
        <v>422.43211297431401</v>
      </c>
      <c r="X67" s="176"/>
      <c r="Y67" s="191"/>
      <c r="Z67" s="192"/>
      <c r="AA67" s="133"/>
      <c r="AB67" s="133"/>
      <c r="AC67" s="133"/>
      <c r="AD67" s="133"/>
      <c r="AE67" s="133"/>
      <c r="AF67" s="134"/>
      <c r="AH67" s="135"/>
      <c r="AJ67" s="135"/>
    </row>
    <row r="68" spans="2:36" s="111" customFormat="1" ht="15.75" customHeight="1">
      <c r="B68" s="30"/>
      <c r="C68" s="127"/>
      <c r="D68" s="112"/>
      <c r="E68" s="113"/>
      <c r="F68" s="114"/>
      <c r="G68" s="136"/>
      <c r="H68" s="136"/>
      <c r="I68" s="137"/>
      <c r="J68" s="137"/>
      <c r="K68" s="137"/>
      <c r="L68" s="137"/>
      <c r="M68" s="136"/>
      <c r="N68" s="136"/>
      <c r="O68" s="175"/>
      <c r="P68" s="136"/>
      <c r="Q68" s="136"/>
      <c r="R68" s="137"/>
      <c r="S68" s="137"/>
      <c r="T68" s="137"/>
      <c r="U68" s="137"/>
      <c r="V68" s="136"/>
      <c r="W68" s="136"/>
      <c r="X68" s="197"/>
      <c r="Y68" s="136"/>
      <c r="Z68" s="136"/>
      <c r="AA68" s="136"/>
      <c r="AB68" s="136"/>
      <c r="AC68" s="136"/>
      <c r="AD68" s="136"/>
      <c r="AE68" s="136"/>
      <c r="AF68" s="136"/>
    </row>
    <row r="69" spans="2:36">
      <c r="G69" s="138"/>
      <c r="H69" s="138"/>
      <c r="I69" s="138"/>
      <c r="J69" s="138"/>
      <c r="K69" s="138"/>
      <c r="L69" s="138"/>
      <c r="M69" s="138"/>
      <c r="N69" s="138"/>
      <c r="O69" s="175"/>
      <c r="P69" s="138"/>
      <c r="Q69" s="138"/>
      <c r="R69" s="138"/>
      <c r="S69" s="138"/>
      <c r="T69" s="138"/>
      <c r="U69" s="138"/>
      <c r="V69" s="138"/>
      <c r="W69" s="138"/>
      <c r="X69" s="198"/>
      <c r="Y69" s="195"/>
      <c r="Z69" s="195"/>
      <c r="AA69" s="195"/>
      <c r="AB69" s="195"/>
      <c r="AC69" s="195"/>
      <c r="AD69" s="195"/>
      <c r="AE69" s="195"/>
      <c r="AF69" s="195"/>
    </row>
    <row r="70" spans="2:36">
      <c r="C70" s="35" t="s">
        <v>198</v>
      </c>
      <c r="D70" s="36" t="s">
        <v>215</v>
      </c>
      <c r="E70" s="37"/>
      <c r="F70" s="38"/>
      <c r="G70" s="139"/>
      <c r="H70" s="139"/>
      <c r="I70" s="139"/>
      <c r="J70" s="139"/>
      <c r="K70" s="139"/>
      <c r="L70" s="139"/>
      <c r="M70" s="139"/>
      <c r="N70" s="139"/>
      <c r="O70" s="157"/>
      <c r="P70" s="318"/>
      <c r="Q70" s="318"/>
      <c r="R70" s="318"/>
      <c r="S70" s="318"/>
      <c r="T70" s="318"/>
      <c r="U70" s="318"/>
      <c r="V70" s="318"/>
      <c r="W70" s="318"/>
      <c r="X70" s="199"/>
      <c r="Y70" s="196"/>
      <c r="Z70" s="196"/>
      <c r="AA70" s="196"/>
      <c r="AB70" s="196"/>
      <c r="AC70" s="196"/>
      <c r="AD70" s="196"/>
      <c r="AE70" s="196"/>
      <c r="AF70" s="196"/>
    </row>
    <row r="71" spans="2:36">
      <c r="C71" s="312"/>
      <c r="D71" s="313"/>
      <c r="E71" s="314"/>
      <c r="F71" s="315"/>
      <c r="G71" s="316"/>
      <c r="H71" s="316"/>
      <c r="I71" s="316"/>
      <c r="J71" s="316"/>
      <c r="K71" s="316"/>
      <c r="L71" s="316"/>
      <c r="M71" s="316"/>
      <c r="N71" s="317"/>
      <c r="O71" s="33"/>
      <c r="P71" s="319"/>
      <c r="Q71" s="316"/>
      <c r="R71" s="316"/>
      <c r="S71" s="316"/>
      <c r="T71" s="316"/>
      <c r="U71" s="316"/>
      <c r="V71" s="316"/>
      <c r="W71" s="317"/>
      <c r="X71" s="140"/>
      <c r="Y71" s="140"/>
      <c r="Z71" s="140"/>
      <c r="AA71" s="140"/>
      <c r="AB71" s="140"/>
      <c r="AC71" s="140"/>
      <c r="AD71" s="140"/>
      <c r="AE71" s="140"/>
      <c r="AF71" s="140"/>
    </row>
    <row r="72" spans="2:36">
      <c r="B72" s="17">
        <v>37</v>
      </c>
      <c r="C72" s="108" t="s">
        <v>78</v>
      </c>
      <c r="D72" s="127" t="s">
        <v>92</v>
      </c>
      <c r="E72" s="31"/>
      <c r="F72" s="32"/>
      <c r="G72" s="141">
        <v>89.385061989999997</v>
      </c>
      <c r="H72" s="141">
        <v>82</v>
      </c>
      <c r="I72" s="141">
        <v>75.023685740000005</v>
      </c>
      <c r="J72" s="140"/>
      <c r="K72" s="140"/>
      <c r="L72" s="140"/>
      <c r="M72" s="140"/>
      <c r="N72" s="277"/>
      <c r="O72" s="33"/>
      <c r="P72" s="320">
        <v>89.385061989999997</v>
      </c>
      <c r="Q72" s="141">
        <v>82</v>
      </c>
      <c r="R72" s="141"/>
      <c r="S72" s="140"/>
      <c r="T72" s="140"/>
      <c r="U72" s="140"/>
      <c r="V72" s="140"/>
      <c r="W72" s="277"/>
      <c r="X72" s="140"/>
      <c r="Y72" s="140"/>
      <c r="Z72" s="140"/>
      <c r="AA72" s="140"/>
      <c r="AB72" s="140"/>
      <c r="AC72" s="140"/>
      <c r="AD72" s="140"/>
      <c r="AE72" s="140"/>
      <c r="AF72" s="140"/>
    </row>
    <row r="73" spans="2:36">
      <c r="B73" s="17">
        <v>38</v>
      </c>
      <c r="C73" s="108" t="s">
        <v>80</v>
      </c>
      <c r="D73" s="127" t="s">
        <v>93</v>
      </c>
      <c r="E73" s="31"/>
      <c r="F73" s="32"/>
      <c r="G73" s="141">
        <v>206.60679357253497</v>
      </c>
      <c r="H73" s="141">
        <v>212.76953298000001</v>
      </c>
      <c r="I73" s="141">
        <v>206.216272190968</v>
      </c>
      <c r="J73" s="140"/>
      <c r="K73" s="140"/>
      <c r="L73" s="140"/>
      <c r="M73" s="140"/>
      <c r="N73" s="277"/>
      <c r="O73" s="33"/>
      <c r="P73" s="320">
        <v>206.60679357253497</v>
      </c>
      <c r="Q73" s="141">
        <v>212.76953298000001</v>
      </c>
      <c r="R73" s="141"/>
      <c r="S73" s="140"/>
      <c r="T73" s="140"/>
      <c r="U73" s="140"/>
      <c r="V73" s="140"/>
      <c r="W73" s="277"/>
      <c r="X73" s="140"/>
      <c r="Y73" s="140"/>
      <c r="Z73" s="140"/>
      <c r="AA73" s="140"/>
      <c r="AB73" s="140"/>
      <c r="AC73" s="140"/>
      <c r="AD73" s="140"/>
      <c r="AE73" s="140"/>
      <c r="AF73" s="140"/>
    </row>
    <row r="74" spans="2:36">
      <c r="B74" s="17">
        <v>39</v>
      </c>
      <c r="C74" s="108" t="s">
        <v>103</v>
      </c>
      <c r="D74" s="127" t="s">
        <v>91</v>
      </c>
      <c r="E74" s="31"/>
      <c r="F74" s="32"/>
      <c r="G74" s="141">
        <v>170.74591896000004</v>
      </c>
      <c r="H74" s="141">
        <v>230.48424634</v>
      </c>
      <c r="I74" s="141">
        <v>289.63126613999998</v>
      </c>
      <c r="J74" s="140"/>
      <c r="K74" s="140"/>
      <c r="L74" s="140"/>
      <c r="M74" s="140"/>
      <c r="N74" s="277"/>
      <c r="O74" s="33"/>
      <c r="P74" s="320">
        <v>170.74591896000004</v>
      </c>
      <c r="Q74" s="141">
        <v>230.48424634</v>
      </c>
      <c r="R74" s="141"/>
      <c r="S74" s="140"/>
      <c r="T74" s="140"/>
      <c r="U74" s="140"/>
      <c r="V74" s="140"/>
      <c r="W74" s="277"/>
      <c r="X74" s="140"/>
      <c r="Y74" s="140"/>
      <c r="Z74" s="140"/>
      <c r="AA74" s="140"/>
      <c r="AB74" s="140"/>
      <c r="AC74" s="140"/>
      <c r="AD74" s="140"/>
      <c r="AE74" s="140"/>
      <c r="AF74" s="140"/>
    </row>
    <row r="75" spans="2:36">
      <c r="B75" s="17">
        <v>40</v>
      </c>
      <c r="C75" s="108" t="s">
        <v>104</v>
      </c>
      <c r="D75" s="127" t="s">
        <v>91</v>
      </c>
      <c r="E75" s="31"/>
      <c r="F75" s="32"/>
      <c r="G75" s="141">
        <v>74.662899120000006</v>
      </c>
      <c r="H75" s="141">
        <v>116.90241021</v>
      </c>
      <c r="I75" s="141">
        <v>126.98568299999999</v>
      </c>
      <c r="J75" s="140"/>
      <c r="K75" s="140"/>
      <c r="L75" s="140"/>
      <c r="M75" s="140"/>
      <c r="N75" s="277"/>
      <c r="O75" s="33"/>
      <c r="P75" s="320">
        <v>74.662899120000006</v>
      </c>
      <c r="Q75" s="141">
        <v>116.90241021</v>
      </c>
      <c r="R75" s="141"/>
      <c r="S75" s="140"/>
      <c r="T75" s="140"/>
      <c r="U75" s="140"/>
      <c r="V75" s="140"/>
      <c r="W75" s="277"/>
      <c r="X75" s="140"/>
      <c r="Y75" s="140"/>
      <c r="Z75" s="140"/>
      <c r="AA75" s="140"/>
      <c r="AB75" s="140"/>
      <c r="AC75" s="140"/>
      <c r="AD75" s="140"/>
      <c r="AE75" s="140"/>
      <c r="AF75" s="140"/>
    </row>
    <row r="76" spans="2:36">
      <c r="B76" s="17">
        <v>41</v>
      </c>
      <c r="C76" s="108" t="s">
        <v>79</v>
      </c>
      <c r="D76" s="127" t="s">
        <v>91</v>
      </c>
      <c r="E76" s="31"/>
      <c r="F76" s="32"/>
      <c r="G76" s="141">
        <v>1.6760608400000001</v>
      </c>
      <c r="H76" s="141">
        <v>1.72801872604</v>
      </c>
      <c r="I76" s="141">
        <v>1.60365307</v>
      </c>
      <c r="J76" s="140"/>
      <c r="K76" s="140"/>
      <c r="L76" s="140"/>
      <c r="M76" s="140"/>
      <c r="N76" s="277"/>
      <c r="O76" s="33"/>
      <c r="P76" s="320">
        <v>1.6760608400000001</v>
      </c>
      <c r="Q76" s="141">
        <v>1.72801872604</v>
      </c>
      <c r="R76" s="141"/>
      <c r="S76" s="140"/>
      <c r="T76" s="140"/>
      <c r="U76" s="140"/>
      <c r="V76" s="140"/>
      <c r="W76" s="277"/>
      <c r="X76" s="140"/>
      <c r="Y76" s="140"/>
      <c r="Z76" s="140"/>
      <c r="AA76" s="140"/>
      <c r="AB76" s="140"/>
      <c r="AC76" s="140"/>
      <c r="AD76" s="140"/>
      <c r="AE76" s="140"/>
      <c r="AF76" s="140"/>
    </row>
    <row r="77" spans="2:36">
      <c r="B77" s="17">
        <v>42</v>
      </c>
      <c r="C77" s="108" t="s">
        <v>105</v>
      </c>
      <c r="D77" s="127" t="s">
        <v>91</v>
      </c>
      <c r="E77" s="31"/>
      <c r="F77" s="32"/>
      <c r="G77" s="141">
        <v>41.054462399999998</v>
      </c>
      <c r="H77" s="141">
        <v>42.540030000000002</v>
      </c>
      <c r="I77" s="141">
        <v>59.842699741466298</v>
      </c>
      <c r="J77" s="140"/>
      <c r="K77" s="140"/>
      <c r="L77" s="140"/>
      <c r="M77" s="140"/>
      <c r="N77" s="277"/>
      <c r="O77" s="33"/>
      <c r="P77" s="320">
        <v>41.054462399999998</v>
      </c>
      <c r="Q77" s="141">
        <v>42.540030000000002</v>
      </c>
      <c r="R77" s="141"/>
      <c r="S77" s="140"/>
      <c r="T77" s="140"/>
      <c r="U77" s="140"/>
      <c r="V77" s="140"/>
      <c r="W77" s="277"/>
      <c r="X77" s="140"/>
      <c r="Y77" s="140"/>
      <c r="Z77" s="140"/>
      <c r="AA77" s="140"/>
      <c r="AB77" s="140"/>
      <c r="AC77" s="140"/>
      <c r="AD77" s="140"/>
      <c r="AE77" s="140"/>
      <c r="AF77" s="140"/>
    </row>
    <row r="78" spans="2:36">
      <c r="B78" s="17">
        <v>43</v>
      </c>
      <c r="C78" s="142" t="s">
        <v>248</v>
      </c>
      <c r="D78" s="143" t="s">
        <v>91</v>
      </c>
      <c r="E78" s="144"/>
      <c r="F78" s="145"/>
      <c r="G78" s="146"/>
      <c r="H78" s="146"/>
      <c r="I78" s="146">
        <v>0.43215258903225801</v>
      </c>
      <c r="J78" s="147"/>
      <c r="K78" s="147"/>
      <c r="L78" s="147"/>
      <c r="M78" s="147"/>
      <c r="N78" s="295"/>
      <c r="O78" s="33"/>
      <c r="P78" s="321"/>
      <c r="Q78" s="146"/>
      <c r="R78" s="146"/>
      <c r="S78" s="147"/>
      <c r="T78" s="147"/>
      <c r="U78" s="147"/>
      <c r="V78" s="147"/>
      <c r="W78" s="295"/>
      <c r="X78" s="140"/>
      <c r="Y78" s="140"/>
      <c r="Z78" s="140"/>
      <c r="AA78" s="140"/>
      <c r="AB78" s="140"/>
      <c r="AC78" s="140"/>
      <c r="AD78" s="140"/>
      <c r="AE78" s="140"/>
      <c r="AF78" s="140"/>
    </row>
    <row r="79" spans="2:36">
      <c r="C79" s="36"/>
      <c r="D79" s="36" t="s">
        <v>216</v>
      </c>
      <c r="E79" s="36"/>
      <c r="F79" s="36"/>
      <c r="G79" s="133">
        <f>SUM(G72:G77)</f>
        <v>584.13119688253505</v>
      </c>
      <c r="H79" s="133">
        <f>SUM(H72:H77)</f>
        <v>686.42423825603998</v>
      </c>
      <c r="I79" s="133">
        <f>SUM(I72:I78)</f>
        <v>759.73541247146647</v>
      </c>
      <c r="J79" s="133"/>
      <c r="K79" s="133"/>
      <c r="L79" s="133"/>
      <c r="M79" s="133"/>
      <c r="N79" s="133"/>
      <c r="O79" s="177"/>
      <c r="P79" s="133">
        <f>SUM(P72:P77)</f>
        <v>584.13119688253505</v>
      </c>
      <c r="Q79" s="133">
        <f>SUM(Q72:Q77)</f>
        <v>686.42423825603998</v>
      </c>
      <c r="R79" s="133"/>
      <c r="S79" s="133"/>
      <c r="T79" s="133"/>
      <c r="U79" s="133"/>
      <c r="V79" s="133"/>
      <c r="W79" s="133"/>
      <c r="X79" s="172"/>
      <c r="Y79" s="109"/>
      <c r="Z79" s="109"/>
      <c r="AA79" s="109"/>
      <c r="AB79" s="109"/>
      <c r="AC79" s="109"/>
      <c r="AD79" s="109"/>
      <c r="AE79" s="109"/>
      <c r="AF79" s="109"/>
    </row>
    <row r="80" spans="2:36">
      <c r="G80" s="17"/>
      <c r="H80" s="17"/>
      <c r="I80" s="28"/>
      <c r="J80" s="28"/>
      <c r="K80" s="28"/>
      <c r="L80" s="28"/>
      <c r="M80" s="17"/>
      <c r="N80" s="17"/>
    </row>
    <row r="81" spans="7:14">
      <c r="G81" s="17"/>
      <c r="H81" s="17"/>
      <c r="I81" s="28"/>
      <c r="J81" s="28"/>
      <c r="K81" s="28"/>
      <c r="L81" s="28"/>
      <c r="M81" s="17"/>
      <c r="N81" s="17"/>
    </row>
    <row r="82" spans="7:14">
      <c r="G82" s="17"/>
      <c r="H82" s="17"/>
      <c r="I82" s="28"/>
      <c r="J82" s="28"/>
      <c r="K82" s="28"/>
      <c r="L82" s="28"/>
      <c r="M82" s="17"/>
      <c r="N82" s="17"/>
    </row>
    <row r="83" spans="7:14">
      <c r="G83" s="17"/>
      <c r="H83" s="17"/>
      <c r="I83" s="28"/>
      <c r="J83" s="28"/>
      <c r="K83" s="28"/>
      <c r="L83" s="28"/>
      <c r="M83" s="17"/>
      <c r="N83" s="17"/>
    </row>
    <row r="84" spans="7:14">
      <c r="G84" s="17"/>
      <c r="H84" s="17"/>
      <c r="I84" s="28"/>
      <c r="J84" s="28"/>
      <c r="K84" s="28"/>
      <c r="L84" s="28"/>
      <c r="M84" s="17"/>
      <c r="N84" s="17"/>
    </row>
    <row r="85" spans="7:14">
      <c r="G85" s="17"/>
      <c r="H85" s="17"/>
      <c r="I85" s="28"/>
      <c r="J85" s="28"/>
      <c r="K85" s="28"/>
      <c r="L85" s="28"/>
      <c r="M85" s="17"/>
      <c r="N85" s="17"/>
    </row>
    <row r="86" spans="7:14">
      <c r="I86" s="28"/>
      <c r="J86" s="28"/>
      <c r="K86" s="28"/>
      <c r="L86" s="28"/>
      <c r="M86" s="17"/>
      <c r="N86" s="17"/>
    </row>
    <row r="87" spans="7:14">
      <c r="I87" s="28"/>
      <c r="J87" s="28"/>
      <c r="K87" s="28"/>
      <c r="L87" s="28"/>
      <c r="M87" s="17"/>
      <c r="N87" s="17"/>
    </row>
    <row r="88" spans="7:14">
      <c r="I88" s="28"/>
      <c r="J88" s="28"/>
      <c r="K88" s="28"/>
      <c r="L88" s="28"/>
      <c r="M88" s="17"/>
      <c r="N88" s="17"/>
    </row>
    <row r="89" spans="7:14">
      <c r="I89" s="28"/>
      <c r="J89" s="28"/>
      <c r="K89" s="28"/>
      <c r="L89" s="28"/>
      <c r="M89" s="17"/>
      <c r="N89" s="17"/>
    </row>
  </sheetData>
  <pageMargins left="0.70866141732283472" right="0.70866141732283472" top="0.74803149606299213" bottom="0.74803149606299213" header="0.31496062992125984" footer="0.31496062992125984"/>
  <pageSetup paperSize="8" scale="61" orientation="landscape"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K58"/>
  <sheetViews>
    <sheetView showGridLines="0" zoomScaleNormal="100" workbookViewId="0">
      <pane xSplit="5" ySplit="9" topLeftCell="F22" activePane="bottomRight" state="frozen"/>
      <selection pane="topRight" activeCell="F1" sqref="F1"/>
      <selection pane="bottomLeft" activeCell="A10" sqref="A10"/>
      <selection pane="bottomRight" activeCell="C33" sqref="C33"/>
    </sheetView>
  </sheetViews>
  <sheetFormatPr defaultRowHeight="11.25"/>
  <cols>
    <col min="1" max="1" width="7.5703125" style="17" customWidth="1"/>
    <col min="2" max="2" width="3.5703125" style="112" customWidth="1"/>
    <col min="3" max="3" width="50.85546875" style="17" customWidth="1"/>
    <col min="4" max="4" width="18.5703125" style="17" customWidth="1"/>
    <col min="5" max="5" width="10.42578125" style="26" customWidth="1"/>
    <col min="6" max="14" width="12.28515625" style="27" customWidth="1"/>
    <col min="15" max="15" width="6.7109375" style="27" customWidth="1"/>
    <col min="16" max="17" width="12" style="17" customWidth="1"/>
    <col min="18" max="21" width="12" style="28" customWidth="1"/>
    <col min="22" max="23" width="12" style="17" customWidth="1"/>
    <col min="24" max="24" width="6.85546875" style="17" customWidth="1"/>
    <col min="25" max="32" width="12" style="17" customWidth="1"/>
    <col min="33" max="33" width="9.140625" style="17"/>
    <col min="34" max="34" width="79.85546875" style="17" customWidth="1"/>
    <col min="35" max="35" width="9.140625" style="17"/>
    <col min="36" max="36" width="97.140625" style="17" customWidth="1"/>
    <col min="37" max="248" width="9.140625" style="17"/>
    <col min="249" max="249" width="1.7109375" style="17" customWidth="1"/>
    <col min="250" max="250" width="33.42578125" style="17" customWidth="1"/>
    <col min="251" max="251" width="15.28515625" style="17" customWidth="1"/>
    <col min="252" max="252" width="1.140625" style="17" customWidth="1"/>
    <col min="253" max="260" width="12" style="17" customWidth="1"/>
    <col min="261" max="261" width="1.7109375" style="17" customWidth="1"/>
    <col min="262" max="263" width="9.140625" style="17"/>
    <col min="264" max="287" width="0" style="17" hidden="1" customWidth="1"/>
    <col min="288" max="504" width="9.140625" style="17"/>
    <col min="505" max="505" width="1.7109375" style="17" customWidth="1"/>
    <col min="506" max="506" width="33.42578125" style="17" customWidth="1"/>
    <col min="507" max="507" width="15.28515625" style="17" customWidth="1"/>
    <col min="508" max="508" width="1.140625" style="17" customWidth="1"/>
    <col min="509" max="516" width="12" style="17" customWidth="1"/>
    <col min="517" max="517" width="1.7109375" style="17" customWidth="1"/>
    <col min="518" max="519" width="9.140625" style="17"/>
    <col min="520" max="543" width="0" style="17" hidden="1" customWidth="1"/>
    <col min="544" max="760" width="9.140625" style="17"/>
    <col min="761" max="761" width="1.7109375" style="17" customWidth="1"/>
    <col min="762" max="762" width="33.42578125" style="17" customWidth="1"/>
    <col min="763" max="763" width="15.28515625" style="17" customWidth="1"/>
    <col min="764" max="764" width="1.140625" style="17" customWidth="1"/>
    <col min="765" max="772" width="12" style="17" customWidth="1"/>
    <col min="773" max="773" width="1.7109375" style="17" customWidth="1"/>
    <col min="774" max="775" width="9.140625" style="17"/>
    <col min="776" max="799" width="0" style="17" hidden="1" customWidth="1"/>
    <col min="800" max="1016" width="9.140625" style="17"/>
    <col min="1017" max="1017" width="1.7109375" style="17" customWidth="1"/>
    <col min="1018" max="1018" width="33.42578125" style="17" customWidth="1"/>
    <col min="1019" max="1019" width="15.28515625" style="17" customWidth="1"/>
    <col min="1020" max="1020" width="1.140625" style="17" customWidth="1"/>
    <col min="1021" max="1028" width="12" style="17" customWidth="1"/>
    <col min="1029" max="1029" width="1.7109375" style="17" customWidth="1"/>
    <col min="1030" max="1031" width="9.140625" style="17"/>
    <col min="1032" max="1055" width="0" style="17" hidden="1" customWidth="1"/>
    <col min="1056" max="1272" width="9.140625" style="17"/>
    <col min="1273" max="1273" width="1.7109375" style="17" customWidth="1"/>
    <col min="1274" max="1274" width="33.42578125" style="17" customWidth="1"/>
    <col min="1275" max="1275" width="15.28515625" style="17" customWidth="1"/>
    <col min="1276" max="1276" width="1.140625" style="17" customWidth="1"/>
    <col min="1277" max="1284" width="12" style="17" customWidth="1"/>
    <col min="1285" max="1285" width="1.7109375" style="17" customWidth="1"/>
    <col min="1286" max="1287" width="9.140625" style="17"/>
    <col min="1288" max="1311" width="0" style="17" hidden="1" customWidth="1"/>
    <col min="1312" max="1528" width="9.140625" style="17"/>
    <col min="1529" max="1529" width="1.7109375" style="17" customWidth="1"/>
    <col min="1530" max="1530" width="33.42578125" style="17" customWidth="1"/>
    <col min="1531" max="1531" width="15.28515625" style="17" customWidth="1"/>
    <col min="1532" max="1532" width="1.140625" style="17" customWidth="1"/>
    <col min="1533" max="1540" width="12" style="17" customWidth="1"/>
    <col min="1541" max="1541" width="1.7109375" style="17" customWidth="1"/>
    <col min="1542" max="1543" width="9.140625" style="17"/>
    <col min="1544" max="1567" width="0" style="17" hidden="1" customWidth="1"/>
    <col min="1568" max="1784" width="9.140625" style="17"/>
    <col min="1785" max="1785" width="1.7109375" style="17" customWidth="1"/>
    <col min="1786" max="1786" width="33.42578125" style="17" customWidth="1"/>
    <col min="1787" max="1787" width="15.28515625" style="17" customWidth="1"/>
    <col min="1788" max="1788" width="1.140625" style="17" customWidth="1"/>
    <col min="1789" max="1796" width="12" style="17" customWidth="1"/>
    <col min="1797" max="1797" width="1.7109375" style="17" customWidth="1"/>
    <col min="1798" max="1799" width="9.140625" style="17"/>
    <col min="1800" max="1823" width="0" style="17" hidden="1" customWidth="1"/>
    <col min="1824" max="2040" width="9.140625" style="17"/>
    <col min="2041" max="2041" width="1.7109375" style="17" customWidth="1"/>
    <col min="2042" max="2042" width="33.42578125" style="17" customWidth="1"/>
    <col min="2043" max="2043" width="15.28515625" style="17" customWidth="1"/>
    <col min="2044" max="2044" width="1.140625" style="17" customWidth="1"/>
    <col min="2045" max="2052" width="12" style="17" customWidth="1"/>
    <col min="2053" max="2053" width="1.7109375" style="17" customWidth="1"/>
    <col min="2054" max="2055" width="9.140625" style="17"/>
    <col min="2056" max="2079" width="0" style="17" hidden="1" customWidth="1"/>
    <col min="2080" max="2296" width="9.140625" style="17"/>
    <col min="2297" max="2297" width="1.7109375" style="17" customWidth="1"/>
    <col min="2298" max="2298" width="33.42578125" style="17" customWidth="1"/>
    <col min="2299" max="2299" width="15.28515625" style="17" customWidth="1"/>
    <col min="2300" max="2300" width="1.140625" style="17" customWidth="1"/>
    <col min="2301" max="2308" width="12" style="17" customWidth="1"/>
    <col min="2309" max="2309" width="1.7109375" style="17" customWidth="1"/>
    <col min="2310" max="2311" width="9.140625" style="17"/>
    <col min="2312" max="2335" width="0" style="17" hidden="1" customWidth="1"/>
    <col min="2336" max="2552" width="9.140625" style="17"/>
    <col min="2553" max="2553" width="1.7109375" style="17" customWidth="1"/>
    <col min="2554" max="2554" width="33.42578125" style="17" customWidth="1"/>
    <col min="2555" max="2555" width="15.28515625" style="17" customWidth="1"/>
    <col min="2556" max="2556" width="1.140625" style="17" customWidth="1"/>
    <col min="2557" max="2564" width="12" style="17" customWidth="1"/>
    <col min="2565" max="2565" width="1.7109375" style="17" customWidth="1"/>
    <col min="2566" max="2567" width="9.140625" style="17"/>
    <col min="2568" max="2591" width="0" style="17" hidden="1" customWidth="1"/>
    <col min="2592" max="2808" width="9.140625" style="17"/>
    <col min="2809" max="2809" width="1.7109375" style="17" customWidth="1"/>
    <col min="2810" max="2810" width="33.42578125" style="17" customWidth="1"/>
    <col min="2811" max="2811" width="15.28515625" style="17" customWidth="1"/>
    <col min="2812" max="2812" width="1.140625" style="17" customWidth="1"/>
    <col min="2813" max="2820" width="12" style="17" customWidth="1"/>
    <col min="2821" max="2821" width="1.7109375" style="17" customWidth="1"/>
    <col min="2822" max="2823" width="9.140625" style="17"/>
    <col min="2824" max="2847" width="0" style="17" hidden="1" customWidth="1"/>
    <col min="2848" max="3064" width="9.140625" style="17"/>
    <col min="3065" max="3065" width="1.7109375" style="17" customWidth="1"/>
    <col min="3066" max="3066" width="33.42578125" style="17" customWidth="1"/>
    <col min="3067" max="3067" width="15.28515625" style="17" customWidth="1"/>
    <col min="3068" max="3068" width="1.140625" style="17" customWidth="1"/>
    <col min="3069" max="3076" width="12" style="17" customWidth="1"/>
    <col min="3077" max="3077" width="1.7109375" style="17" customWidth="1"/>
    <col min="3078" max="3079" width="9.140625" style="17"/>
    <col min="3080" max="3103" width="0" style="17" hidden="1" customWidth="1"/>
    <col min="3104" max="3320" width="9.140625" style="17"/>
    <col min="3321" max="3321" width="1.7109375" style="17" customWidth="1"/>
    <col min="3322" max="3322" width="33.42578125" style="17" customWidth="1"/>
    <col min="3323" max="3323" width="15.28515625" style="17" customWidth="1"/>
    <col min="3324" max="3324" width="1.140625" style="17" customWidth="1"/>
    <col min="3325" max="3332" width="12" style="17" customWidth="1"/>
    <col min="3333" max="3333" width="1.7109375" style="17" customWidth="1"/>
    <col min="3334" max="3335" width="9.140625" style="17"/>
    <col min="3336" max="3359" width="0" style="17" hidden="1" customWidth="1"/>
    <col min="3360" max="3576" width="9.140625" style="17"/>
    <col min="3577" max="3577" width="1.7109375" style="17" customWidth="1"/>
    <col min="3578" max="3578" width="33.42578125" style="17" customWidth="1"/>
    <col min="3579" max="3579" width="15.28515625" style="17" customWidth="1"/>
    <col min="3580" max="3580" width="1.140625" style="17" customWidth="1"/>
    <col min="3581" max="3588" width="12" style="17" customWidth="1"/>
    <col min="3589" max="3589" width="1.7109375" style="17" customWidth="1"/>
    <col min="3590" max="3591" width="9.140625" style="17"/>
    <col min="3592" max="3615" width="0" style="17" hidden="1" customWidth="1"/>
    <col min="3616" max="3832" width="9.140625" style="17"/>
    <col min="3833" max="3833" width="1.7109375" style="17" customWidth="1"/>
    <col min="3834" max="3834" width="33.42578125" style="17" customWidth="1"/>
    <col min="3835" max="3835" width="15.28515625" style="17" customWidth="1"/>
    <col min="3836" max="3836" width="1.140625" style="17" customWidth="1"/>
    <col min="3837" max="3844" width="12" style="17" customWidth="1"/>
    <col min="3845" max="3845" width="1.7109375" style="17" customWidth="1"/>
    <col min="3846" max="3847" width="9.140625" style="17"/>
    <col min="3848" max="3871" width="0" style="17" hidden="1" customWidth="1"/>
    <col min="3872" max="4088" width="9.140625" style="17"/>
    <col min="4089" max="4089" width="1.7109375" style="17" customWidth="1"/>
    <col min="4090" max="4090" width="33.42578125" style="17" customWidth="1"/>
    <col min="4091" max="4091" width="15.28515625" style="17" customWidth="1"/>
    <col min="4092" max="4092" width="1.140625" style="17" customWidth="1"/>
    <col min="4093" max="4100" width="12" style="17" customWidth="1"/>
    <col min="4101" max="4101" width="1.7109375" style="17" customWidth="1"/>
    <col min="4102" max="4103" width="9.140625" style="17"/>
    <col min="4104" max="4127" width="0" style="17" hidden="1" customWidth="1"/>
    <col min="4128" max="4344" width="9.140625" style="17"/>
    <col min="4345" max="4345" width="1.7109375" style="17" customWidth="1"/>
    <col min="4346" max="4346" width="33.42578125" style="17" customWidth="1"/>
    <col min="4347" max="4347" width="15.28515625" style="17" customWidth="1"/>
    <col min="4348" max="4348" width="1.140625" style="17" customWidth="1"/>
    <col min="4349" max="4356" width="12" style="17" customWidth="1"/>
    <col min="4357" max="4357" width="1.7109375" style="17" customWidth="1"/>
    <col min="4358" max="4359" width="9.140625" style="17"/>
    <col min="4360" max="4383" width="0" style="17" hidden="1" customWidth="1"/>
    <col min="4384" max="4600" width="9.140625" style="17"/>
    <col min="4601" max="4601" width="1.7109375" style="17" customWidth="1"/>
    <col min="4602" max="4602" width="33.42578125" style="17" customWidth="1"/>
    <col min="4603" max="4603" width="15.28515625" style="17" customWidth="1"/>
    <col min="4604" max="4604" width="1.140625" style="17" customWidth="1"/>
    <col min="4605" max="4612" width="12" style="17" customWidth="1"/>
    <col min="4613" max="4613" width="1.7109375" style="17" customWidth="1"/>
    <col min="4614" max="4615" width="9.140625" style="17"/>
    <col min="4616" max="4639" width="0" style="17" hidden="1" customWidth="1"/>
    <col min="4640" max="4856" width="9.140625" style="17"/>
    <col min="4857" max="4857" width="1.7109375" style="17" customWidth="1"/>
    <col min="4858" max="4858" width="33.42578125" style="17" customWidth="1"/>
    <col min="4859" max="4859" width="15.28515625" style="17" customWidth="1"/>
    <col min="4860" max="4860" width="1.140625" style="17" customWidth="1"/>
    <col min="4861" max="4868" width="12" style="17" customWidth="1"/>
    <col min="4869" max="4869" width="1.7109375" style="17" customWidth="1"/>
    <col min="4870" max="4871" width="9.140625" style="17"/>
    <col min="4872" max="4895" width="0" style="17" hidden="1" customWidth="1"/>
    <col min="4896" max="5112" width="9.140625" style="17"/>
    <col min="5113" max="5113" width="1.7109375" style="17" customWidth="1"/>
    <col min="5114" max="5114" width="33.42578125" style="17" customWidth="1"/>
    <col min="5115" max="5115" width="15.28515625" style="17" customWidth="1"/>
    <col min="5116" max="5116" width="1.140625" style="17" customWidth="1"/>
    <col min="5117" max="5124" width="12" style="17" customWidth="1"/>
    <col min="5125" max="5125" width="1.7109375" style="17" customWidth="1"/>
    <col min="5126" max="5127" width="9.140625" style="17"/>
    <col min="5128" max="5151" width="0" style="17" hidden="1" customWidth="1"/>
    <col min="5152" max="5368" width="9.140625" style="17"/>
    <col min="5369" max="5369" width="1.7109375" style="17" customWidth="1"/>
    <col min="5370" max="5370" width="33.42578125" style="17" customWidth="1"/>
    <col min="5371" max="5371" width="15.28515625" style="17" customWidth="1"/>
    <col min="5372" max="5372" width="1.140625" style="17" customWidth="1"/>
    <col min="5373" max="5380" width="12" style="17" customWidth="1"/>
    <col min="5381" max="5381" width="1.7109375" style="17" customWidth="1"/>
    <col min="5382" max="5383" width="9.140625" style="17"/>
    <col min="5384" max="5407" width="0" style="17" hidden="1" customWidth="1"/>
    <col min="5408" max="5624" width="9.140625" style="17"/>
    <col min="5625" max="5625" width="1.7109375" style="17" customWidth="1"/>
    <col min="5626" max="5626" width="33.42578125" style="17" customWidth="1"/>
    <col min="5627" max="5627" width="15.28515625" style="17" customWidth="1"/>
    <col min="5628" max="5628" width="1.140625" style="17" customWidth="1"/>
    <col min="5629" max="5636" width="12" style="17" customWidth="1"/>
    <col min="5637" max="5637" width="1.7109375" style="17" customWidth="1"/>
    <col min="5638" max="5639" width="9.140625" style="17"/>
    <col min="5640" max="5663" width="0" style="17" hidden="1" customWidth="1"/>
    <col min="5664" max="5880" width="9.140625" style="17"/>
    <col min="5881" max="5881" width="1.7109375" style="17" customWidth="1"/>
    <col min="5882" max="5882" width="33.42578125" style="17" customWidth="1"/>
    <col min="5883" max="5883" width="15.28515625" style="17" customWidth="1"/>
    <col min="5884" max="5884" width="1.140625" style="17" customWidth="1"/>
    <col min="5885" max="5892" width="12" style="17" customWidth="1"/>
    <col min="5893" max="5893" width="1.7109375" style="17" customWidth="1"/>
    <col min="5894" max="5895" width="9.140625" style="17"/>
    <col min="5896" max="5919" width="0" style="17" hidden="1" customWidth="1"/>
    <col min="5920" max="6136" width="9.140625" style="17"/>
    <col min="6137" max="6137" width="1.7109375" style="17" customWidth="1"/>
    <col min="6138" max="6138" width="33.42578125" style="17" customWidth="1"/>
    <col min="6139" max="6139" width="15.28515625" style="17" customWidth="1"/>
    <col min="6140" max="6140" width="1.140625" style="17" customWidth="1"/>
    <col min="6141" max="6148" width="12" style="17" customWidth="1"/>
    <col min="6149" max="6149" width="1.7109375" style="17" customWidth="1"/>
    <col min="6150" max="6151" width="9.140625" style="17"/>
    <col min="6152" max="6175" width="0" style="17" hidden="1" customWidth="1"/>
    <col min="6176" max="6392" width="9.140625" style="17"/>
    <col min="6393" max="6393" width="1.7109375" style="17" customWidth="1"/>
    <col min="6394" max="6394" width="33.42578125" style="17" customWidth="1"/>
    <col min="6395" max="6395" width="15.28515625" style="17" customWidth="1"/>
    <col min="6396" max="6396" width="1.140625" style="17" customWidth="1"/>
    <col min="6397" max="6404" width="12" style="17" customWidth="1"/>
    <col min="6405" max="6405" width="1.7109375" style="17" customWidth="1"/>
    <col min="6406" max="6407" width="9.140625" style="17"/>
    <col min="6408" max="6431" width="0" style="17" hidden="1" customWidth="1"/>
    <col min="6432" max="6648" width="9.140625" style="17"/>
    <col min="6649" max="6649" width="1.7109375" style="17" customWidth="1"/>
    <col min="6650" max="6650" width="33.42578125" style="17" customWidth="1"/>
    <col min="6651" max="6651" width="15.28515625" style="17" customWidth="1"/>
    <col min="6652" max="6652" width="1.140625" style="17" customWidth="1"/>
    <col min="6653" max="6660" width="12" style="17" customWidth="1"/>
    <col min="6661" max="6661" width="1.7109375" style="17" customWidth="1"/>
    <col min="6662" max="6663" width="9.140625" style="17"/>
    <col min="6664" max="6687" width="0" style="17" hidden="1" customWidth="1"/>
    <col min="6688" max="6904" width="9.140625" style="17"/>
    <col min="6905" max="6905" width="1.7109375" style="17" customWidth="1"/>
    <col min="6906" max="6906" width="33.42578125" style="17" customWidth="1"/>
    <col min="6907" max="6907" width="15.28515625" style="17" customWidth="1"/>
    <col min="6908" max="6908" width="1.140625" style="17" customWidth="1"/>
    <col min="6909" max="6916" width="12" style="17" customWidth="1"/>
    <col min="6917" max="6917" width="1.7109375" style="17" customWidth="1"/>
    <col min="6918" max="6919" width="9.140625" style="17"/>
    <col min="6920" max="6943" width="0" style="17" hidden="1" customWidth="1"/>
    <col min="6944" max="7160" width="9.140625" style="17"/>
    <col min="7161" max="7161" width="1.7109375" style="17" customWidth="1"/>
    <col min="7162" max="7162" width="33.42578125" style="17" customWidth="1"/>
    <col min="7163" max="7163" width="15.28515625" style="17" customWidth="1"/>
    <col min="7164" max="7164" width="1.140625" style="17" customWidth="1"/>
    <col min="7165" max="7172" width="12" style="17" customWidth="1"/>
    <col min="7173" max="7173" width="1.7109375" style="17" customWidth="1"/>
    <col min="7174" max="7175" width="9.140625" style="17"/>
    <col min="7176" max="7199" width="0" style="17" hidden="1" customWidth="1"/>
    <col min="7200" max="7416" width="9.140625" style="17"/>
    <col min="7417" max="7417" width="1.7109375" style="17" customWidth="1"/>
    <col min="7418" max="7418" width="33.42578125" style="17" customWidth="1"/>
    <col min="7419" max="7419" width="15.28515625" style="17" customWidth="1"/>
    <col min="7420" max="7420" width="1.140625" style="17" customWidth="1"/>
    <col min="7421" max="7428" width="12" style="17" customWidth="1"/>
    <col min="7429" max="7429" width="1.7109375" style="17" customWidth="1"/>
    <col min="7430" max="7431" width="9.140625" style="17"/>
    <col min="7432" max="7455" width="0" style="17" hidden="1" customWidth="1"/>
    <col min="7456" max="7672" width="9.140625" style="17"/>
    <col min="7673" max="7673" width="1.7109375" style="17" customWidth="1"/>
    <col min="7674" max="7674" width="33.42578125" style="17" customWidth="1"/>
    <col min="7675" max="7675" width="15.28515625" style="17" customWidth="1"/>
    <col min="7676" max="7676" width="1.140625" style="17" customWidth="1"/>
    <col min="7677" max="7684" width="12" style="17" customWidth="1"/>
    <col min="7685" max="7685" width="1.7109375" style="17" customWidth="1"/>
    <col min="7686" max="7687" width="9.140625" style="17"/>
    <col min="7688" max="7711" width="0" style="17" hidden="1" customWidth="1"/>
    <col min="7712" max="7928" width="9.140625" style="17"/>
    <col min="7929" max="7929" width="1.7109375" style="17" customWidth="1"/>
    <col min="7930" max="7930" width="33.42578125" style="17" customWidth="1"/>
    <col min="7931" max="7931" width="15.28515625" style="17" customWidth="1"/>
    <col min="7932" max="7932" width="1.140625" style="17" customWidth="1"/>
    <col min="7933" max="7940" width="12" style="17" customWidth="1"/>
    <col min="7941" max="7941" width="1.7109375" style="17" customWidth="1"/>
    <col min="7942" max="7943" width="9.140625" style="17"/>
    <col min="7944" max="7967" width="0" style="17" hidden="1" customWidth="1"/>
    <col min="7968" max="8184" width="9.140625" style="17"/>
    <col min="8185" max="8185" width="1.7109375" style="17" customWidth="1"/>
    <col min="8186" max="8186" width="33.42578125" style="17" customWidth="1"/>
    <col min="8187" max="8187" width="15.28515625" style="17" customWidth="1"/>
    <col min="8188" max="8188" width="1.140625" style="17" customWidth="1"/>
    <col min="8189" max="8196" width="12" style="17" customWidth="1"/>
    <col min="8197" max="8197" width="1.7109375" style="17" customWidth="1"/>
    <col min="8198" max="8199" width="9.140625" style="17"/>
    <col min="8200" max="8223" width="0" style="17" hidden="1" customWidth="1"/>
    <col min="8224" max="8440" width="9.140625" style="17"/>
    <col min="8441" max="8441" width="1.7109375" style="17" customWidth="1"/>
    <col min="8442" max="8442" width="33.42578125" style="17" customWidth="1"/>
    <col min="8443" max="8443" width="15.28515625" style="17" customWidth="1"/>
    <col min="8444" max="8444" width="1.140625" style="17" customWidth="1"/>
    <col min="8445" max="8452" width="12" style="17" customWidth="1"/>
    <col min="8453" max="8453" width="1.7109375" style="17" customWidth="1"/>
    <col min="8454" max="8455" width="9.140625" style="17"/>
    <col min="8456" max="8479" width="0" style="17" hidden="1" customWidth="1"/>
    <col min="8480" max="8696" width="9.140625" style="17"/>
    <col min="8697" max="8697" width="1.7109375" style="17" customWidth="1"/>
    <col min="8698" max="8698" width="33.42578125" style="17" customWidth="1"/>
    <col min="8699" max="8699" width="15.28515625" style="17" customWidth="1"/>
    <col min="8700" max="8700" width="1.140625" style="17" customWidth="1"/>
    <col min="8701" max="8708" width="12" style="17" customWidth="1"/>
    <col min="8709" max="8709" width="1.7109375" style="17" customWidth="1"/>
    <col min="8710" max="8711" width="9.140625" style="17"/>
    <col min="8712" max="8735" width="0" style="17" hidden="1" customWidth="1"/>
    <col min="8736" max="8952" width="9.140625" style="17"/>
    <col min="8953" max="8953" width="1.7109375" style="17" customWidth="1"/>
    <col min="8954" max="8954" width="33.42578125" style="17" customWidth="1"/>
    <col min="8955" max="8955" width="15.28515625" style="17" customWidth="1"/>
    <col min="8956" max="8956" width="1.140625" style="17" customWidth="1"/>
    <col min="8957" max="8964" width="12" style="17" customWidth="1"/>
    <col min="8965" max="8965" width="1.7109375" style="17" customWidth="1"/>
    <col min="8966" max="8967" width="9.140625" style="17"/>
    <col min="8968" max="8991" width="0" style="17" hidden="1" customWidth="1"/>
    <col min="8992" max="9208" width="9.140625" style="17"/>
    <col min="9209" max="9209" width="1.7109375" style="17" customWidth="1"/>
    <col min="9210" max="9210" width="33.42578125" style="17" customWidth="1"/>
    <col min="9211" max="9211" width="15.28515625" style="17" customWidth="1"/>
    <col min="9212" max="9212" width="1.140625" style="17" customWidth="1"/>
    <col min="9213" max="9220" width="12" style="17" customWidth="1"/>
    <col min="9221" max="9221" width="1.7109375" style="17" customWidth="1"/>
    <col min="9222" max="9223" width="9.140625" style="17"/>
    <col min="9224" max="9247" width="0" style="17" hidden="1" customWidth="1"/>
    <col min="9248" max="9464" width="9.140625" style="17"/>
    <col min="9465" max="9465" width="1.7109375" style="17" customWidth="1"/>
    <col min="9466" max="9466" width="33.42578125" style="17" customWidth="1"/>
    <col min="9467" max="9467" width="15.28515625" style="17" customWidth="1"/>
    <col min="9468" max="9468" width="1.140625" style="17" customWidth="1"/>
    <col min="9469" max="9476" width="12" style="17" customWidth="1"/>
    <col min="9477" max="9477" width="1.7109375" style="17" customWidth="1"/>
    <col min="9478" max="9479" width="9.140625" style="17"/>
    <col min="9480" max="9503" width="0" style="17" hidden="1" customWidth="1"/>
    <col min="9504" max="9720" width="9.140625" style="17"/>
    <col min="9721" max="9721" width="1.7109375" style="17" customWidth="1"/>
    <col min="9722" max="9722" width="33.42578125" style="17" customWidth="1"/>
    <col min="9723" max="9723" width="15.28515625" style="17" customWidth="1"/>
    <col min="9724" max="9724" width="1.140625" style="17" customWidth="1"/>
    <col min="9725" max="9732" width="12" style="17" customWidth="1"/>
    <col min="9733" max="9733" width="1.7109375" style="17" customWidth="1"/>
    <col min="9734" max="9735" width="9.140625" style="17"/>
    <col min="9736" max="9759" width="0" style="17" hidden="1" customWidth="1"/>
    <col min="9760" max="9976" width="9.140625" style="17"/>
    <col min="9977" max="9977" width="1.7109375" style="17" customWidth="1"/>
    <col min="9978" max="9978" width="33.42578125" style="17" customWidth="1"/>
    <col min="9979" max="9979" width="15.28515625" style="17" customWidth="1"/>
    <col min="9980" max="9980" width="1.140625" style="17" customWidth="1"/>
    <col min="9981" max="9988" width="12" style="17" customWidth="1"/>
    <col min="9989" max="9989" width="1.7109375" style="17" customWidth="1"/>
    <col min="9990" max="9991" width="9.140625" style="17"/>
    <col min="9992" max="10015" width="0" style="17" hidden="1" customWidth="1"/>
    <col min="10016" max="10232" width="9.140625" style="17"/>
    <col min="10233" max="10233" width="1.7109375" style="17" customWidth="1"/>
    <col min="10234" max="10234" width="33.42578125" style="17" customWidth="1"/>
    <col min="10235" max="10235" width="15.28515625" style="17" customWidth="1"/>
    <col min="10236" max="10236" width="1.140625" style="17" customWidth="1"/>
    <col min="10237" max="10244" width="12" style="17" customWidth="1"/>
    <col min="10245" max="10245" width="1.7109375" style="17" customWidth="1"/>
    <col min="10246" max="10247" width="9.140625" style="17"/>
    <col min="10248" max="10271" width="0" style="17" hidden="1" customWidth="1"/>
    <col min="10272" max="10488" width="9.140625" style="17"/>
    <col min="10489" max="10489" width="1.7109375" style="17" customWidth="1"/>
    <col min="10490" max="10490" width="33.42578125" style="17" customWidth="1"/>
    <col min="10491" max="10491" width="15.28515625" style="17" customWidth="1"/>
    <col min="10492" max="10492" width="1.140625" style="17" customWidth="1"/>
    <col min="10493" max="10500" width="12" style="17" customWidth="1"/>
    <col min="10501" max="10501" width="1.7109375" style="17" customWidth="1"/>
    <col min="10502" max="10503" width="9.140625" style="17"/>
    <col min="10504" max="10527" width="0" style="17" hidden="1" customWidth="1"/>
    <col min="10528" max="10744" width="9.140625" style="17"/>
    <col min="10745" max="10745" width="1.7109375" style="17" customWidth="1"/>
    <col min="10746" max="10746" width="33.42578125" style="17" customWidth="1"/>
    <col min="10747" max="10747" width="15.28515625" style="17" customWidth="1"/>
    <col min="10748" max="10748" width="1.140625" style="17" customWidth="1"/>
    <col min="10749" max="10756" width="12" style="17" customWidth="1"/>
    <col min="10757" max="10757" width="1.7109375" style="17" customWidth="1"/>
    <col min="10758" max="10759" width="9.140625" style="17"/>
    <col min="10760" max="10783" width="0" style="17" hidden="1" customWidth="1"/>
    <col min="10784" max="11000" width="9.140625" style="17"/>
    <col min="11001" max="11001" width="1.7109375" style="17" customWidth="1"/>
    <col min="11002" max="11002" width="33.42578125" style="17" customWidth="1"/>
    <col min="11003" max="11003" width="15.28515625" style="17" customWidth="1"/>
    <col min="11004" max="11004" width="1.140625" style="17" customWidth="1"/>
    <col min="11005" max="11012" width="12" style="17" customWidth="1"/>
    <col min="11013" max="11013" width="1.7109375" style="17" customWidth="1"/>
    <col min="11014" max="11015" width="9.140625" style="17"/>
    <col min="11016" max="11039" width="0" style="17" hidden="1" customWidth="1"/>
    <col min="11040" max="11256" width="9.140625" style="17"/>
    <col min="11257" max="11257" width="1.7109375" style="17" customWidth="1"/>
    <col min="11258" max="11258" width="33.42578125" style="17" customWidth="1"/>
    <col min="11259" max="11259" width="15.28515625" style="17" customWidth="1"/>
    <col min="11260" max="11260" width="1.140625" style="17" customWidth="1"/>
    <col min="11261" max="11268" width="12" style="17" customWidth="1"/>
    <col min="11269" max="11269" width="1.7109375" style="17" customWidth="1"/>
    <col min="11270" max="11271" width="9.140625" style="17"/>
    <col min="11272" max="11295" width="0" style="17" hidden="1" customWidth="1"/>
    <col min="11296" max="11512" width="9.140625" style="17"/>
    <col min="11513" max="11513" width="1.7109375" style="17" customWidth="1"/>
    <col min="11514" max="11514" width="33.42578125" style="17" customWidth="1"/>
    <col min="11515" max="11515" width="15.28515625" style="17" customWidth="1"/>
    <col min="11516" max="11516" width="1.140625" style="17" customWidth="1"/>
    <col min="11517" max="11524" width="12" style="17" customWidth="1"/>
    <col min="11525" max="11525" width="1.7109375" style="17" customWidth="1"/>
    <col min="11526" max="11527" width="9.140625" style="17"/>
    <col min="11528" max="11551" width="0" style="17" hidden="1" customWidth="1"/>
    <col min="11552" max="11768" width="9.140625" style="17"/>
    <col min="11769" max="11769" width="1.7109375" style="17" customWidth="1"/>
    <col min="11770" max="11770" width="33.42578125" style="17" customWidth="1"/>
    <col min="11771" max="11771" width="15.28515625" style="17" customWidth="1"/>
    <col min="11772" max="11772" width="1.140625" style="17" customWidth="1"/>
    <col min="11773" max="11780" width="12" style="17" customWidth="1"/>
    <col min="11781" max="11781" width="1.7109375" style="17" customWidth="1"/>
    <col min="11782" max="11783" width="9.140625" style="17"/>
    <col min="11784" max="11807" width="0" style="17" hidden="1" customWidth="1"/>
    <col min="11808" max="12024" width="9.140625" style="17"/>
    <col min="12025" max="12025" width="1.7109375" style="17" customWidth="1"/>
    <col min="12026" max="12026" width="33.42578125" style="17" customWidth="1"/>
    <col min="12027" max="12027" width="15.28515625" style="17" customWidth="1"/>
    <col min="12028" max="12028" width="1.140625" style="17" customWidth="1"/>
    <col min="12029" max="12036" width="12" style="17" customWidth="1"/>
    <col min="12037" max="12037" width="1.7109375" style="17" customWidth="1"/>
    <col min="12038" max="12039" width="9.140625" style="17"/>
    <col min="12040" max="12063" width="0" style="17" hidden="1" customWidth="1"/>
    <col min="12064" max="12280" width="9.140625" style="17"/>
    <col min="12281" max="12281" width="1.7109375" style="17" customWidth="1"/>
    <col min="12282" max="12282" width="33.42578125" style="17" customWidth="1"/>
    <col min="12283" max="12283" width="15.28515625" style="17" customWidth="1"/>
    <col min="12284" max="12284" width="1.140625" style="17" customWidth="1"/>
    <col min="12285" max="12292" width="12" style="17" customWidth="1"/>
    <col min="12293" max="12293" width="1.7109375" style="17" customWidth="1"/>
    <col min="12294" max="12295" width="9.140625" style="17"/>
    <col min="12296" max="12319" width="0" style="17" hidden="1" customWidth="1"/>
    <col min="12320" max="12536" width="9.140625" style="17"/>
    <col min="12537" max="12537" width="1.7109375" style="17" customWidth="1"/>
    <col min="12538" max="12538" width="33.42578125" style="17" customWidth="1"/>
    <col min="12539" max="12539" width="15.28515625" style="17" customWidth="1"/>
    <col min="12540" max="12540" width="1.140625" style="17" customWidth="1"/>
    <col min="12541" max="12548" width="12" style="17" customWidth="1"/>
    <col min="12549" max="12549" width="1.7109375" style="17" customWidth="1"/>
    <col min="12550" max="12551" width="9.140625" style="17"/>
    <col min="12552" max="12575" width="0" style="17" hidden="1" customWidth="1"/>
    <col min="12576" max="12792" width="9.140625" style="17"/>
    <col min="12793" max="12793" width="1.7109375" style="17" customWidth="1"/>
    <col min="12794" max="12794" width="33.42578125" style="17" customWidth="1"/>
    <col min="12795" max="12795" width="15.28515625" style="17" customWidth="1"/>
    <col min="12796" max="12796" width="1.140625" style="17" customWidth="1"/>
    <col min="12797" max="12804" width="12" style="17" customWidth="1"/>
    <col min="12805" max="12805" width="1.7109375" style="17" customWidth="1"/>
    <col min="12806" max="12807" width="9.140625" style="17"/>
    <col min="12808" max="12831" width="0" style="17" hidden="1" customWidth="1"/>
    <col min="12832" max="13048" width="9.140625" style="17"/>
    <col min="13049" max="13049" width="1.7109375" style="17" customWidth="1"/>
    <col min="13050" max="13050" width="33.42578125" style="17" customWidth="1"/>
    <col min="13051" max="13051" width="15.28515625" style="17" customWidth="1"/>
    <col min="13052" max="13052" width="1.140625" style="17" customWidth="1"/>
    <col min="13053" max="13060" width="12" style="17" customWidth="1"/>
    <col min="13061" max="13061" width="1.7109375" style="17" customWidth="1"/>
    <col min="13062" max="13063" width="9.140625" style="17"/>
    <col min="13064" max="13087" width="0" style="17" hidden="1" customWidth="1"/>
    <col min="13088" max="13304" width="9.140625" style="17"/>
    <col min="13305" max="13305" width="1.7109375" style="17" customWidth="1"/>
    <col min="13306" max="13306" width="33.42578125" style="17" customWidth="1"/>
    <col min="13307" max="13307" width="15.28515625" style="17" customWidth="1"/>
    <col min="13308" max="13308" width="1.140625" style="17" customWidth="1"/>
    <col min="13309" max="13316" width="12" style="17" customWidth="1"/>
    <col min="13317" max="13317" width="1.7109375" style="17" customWidth="1"/>
    <col min="13318" max="13319" width="9.140625" style="17"/>
    <col min="13320" max="13343" width="0" style="17" hidden="1" customWidth="1"/>
    <col min="13344" max="13560" width="9.140625" style="17"/>
    <col min="13561" max="13561" width="1.7109375" style="17" customWidth="1"/>
    <col min="13562" max="13562" width="33.42578125" style="17" customWidth="1"/>
    <col min="13563" max="13563" width="15.28515625" style="17" customWidth="1"/>
    <col min="13564" max="13564" width="1.140625" style="17" customWidth="1"/>
    <col min="13565" max="13572" width="12" style="17" customWidth="1"/>
    <col min="13573" max="13573" width="1.7109375" style="17" customWidth="1"/>
    <col min="13574" max="13575" width="9.140625" style="17"/>
    <col min="13576" max="13599" width="0" style="17" hidden="1" customWidth="1"/>
    <col min="13600" max="13816" width="9.140625" style="17"/>
    <col min="13817" max="13817" width="1.7109375" style="17" customWidth="1"/>
    <col min="13818" max="13818" width="33.42578125" style="17" customWidth="1"/>
    <col min="13819" max="13819" width="15.28515625" style="17" customWidth="1"/>
    <col min="13820" max="13820" width="1.140625" style="17" customWidth="1"/>
    <col min="13821" max="13828" width="12" style="17" customWidth="1"/>
    <col min="13829" max="13829" width="1.7109375" style="17" customWidth="1"/>
    <col min="13830" max="13831" width="9.140625" style="17"/>
    <col min="13832" max="13855" width="0" style="17" hidden="1" customWidth="1"/>
    <col min="13856" max="14072" width="9.140625" style="17"/>
    <col min="14073" max="14073" width="1.7109375" style="17" customWidth="1"/>
    <col min="14074" max="14074" width="33.42578125" style="17" customWidth="1"/>
    <col min="14075" max="14075" width="15.28515625" style="17" customWidth="1"/>
    <col min="14076" max="14076" width="1.140625" style="17" customWidth="1"/>
    <col min="14077" max="14084" width="12" style="17" customWidth="1"/>
    <col min="14085" max="14085" width="1.7109375" style="17" customWidth="1"/>
    <col min="14086" max="14087" width="9.140625" style="17"/>
    <col min="14088" max="14111" width="0" style="17" hidden="1" customWidth="1"/>
    <col min="14112" max="14328" width="9.140625" style="17"/>
    <col min="14329" max="14329" width="1.7109375" style="17" customWidth="1"/>
    <col min="14330" max="14330" width="33.42578125" style="17" customWidth="1"/>
    <col min="14331" max="14331" width="15.28515625" style="17" customWidth="1"/>
    <col min="14332" max="14332" width="1.140625" style="17" customWidth="1"/>
    <col min="14333" max="14340" width="12" style="17" customWidth="1"/>
    <col min="14341" max="14341" width="1.7109375" style="17" customWidth="1"/>
    <col min="14342" max="14343" width="9.140625" style="17"/>
    <col min="14344" max="14367" width="0" style="17" hidden="1" customWidth="1"/>
    <col min="14368" max="14584" width="9.140625" style="17"/>
    <col min="14585" max="14585" width="1.7109375" style="17" customWidth="1"/>
    <col min="14586" max="14586" width="33.42578125" style="17" customWidth="1"/>
    <col min="14587" max="14587" width="15.28515625" style="17" customWidth="1"/>
    <col min="14588" max="14588" width="1.140625" style="17" customWidth="1"/>
    <col min="14589" max="14596" width="12" style="17" customWidth="1"/>
    <col min="14597" max="14597" width="1.7109375" style="17" customWidth="1"/>
    <col min="14598" max="14599" width="9.140625" style="17"/>
    <col min="14600" max="14623" width="0" style="17" hidden="1" customWidth="1"/>
    <col min="14624" max="14840" width="9.140625" style="17"/>
    <col min="14841" max="14841" width="1.7109375" style="17" customWidth="1"/>
    <col min="14842" max="14842" width="33.42578125" style="17" customWidth="1"/>
    <col min="14843" max="14843" width="15.28515625" style="17" customWidth="1"/>
    <col min="14844" max="14844" width="1.140625" style="17" customWidth="1"/>
    <col min="14845" max="14852" width="12" style="17" customWidth="1"/>
    <col min="14853" max="14853" width="1.7109375" style="17" customWidth="1"/>
    <col min="14854" max="14855" width="9.140625" style="17"/>
    <col min="14856" max="14879" width="0" style="17" hidden="1" customWidth="1"/>
    <col min="14880" max="15096" width="9.140625" style="17"/>
    <col min="15097" max="15097" width="1.7109375" style="17" customWidth="1"/>
    <col min="15098" max="15098" width="33.42578125" style="17" customWidth="1"/>
    <col min="15099" max="15099" width="15.28515625" style="17" customWidth="1"/>
    <col min="15100" max="15100" width="1.140625" style="17" customWidth="1"/>
    <col min="15101" max="15108" width="12" style="17" customWidth="1"/>
    <col min="15109" max="15109" width="1.7109375" style="17" customWidth="1"/>
    <col min="15110" max="15111" width="9.140625" style="17"/>
    <col min="15112" max="15135" width="0" style="17" hidden="1" customWidth="1"/>
    <col min="15136" max="15352" width="9.140625" style="17"/>
    <col min="15353" max="15353" width="1.7109375" style="17" customWidth="1"/>
    <col min="15354" max="15354" width="33.42578125" style="17" customWidth="1"/>
    <col min="15355" max="15355" width="15.28515625" style="17" customWidth="1"/>
    <col min="15356" max="15356" width="1.140625" style="17" customWidth="1"/>
    <col min="15357" max="15364" width="12" style="17" customWidth="1"/>
    <col min="15365" max="15365" width="1.7109375" style="17" customWidth="1"/>
    <col min="15366" max="15367" width="9.140625" style="17"/>
    <col min="15368" max="15391" width="0" style="17" hidden="1" customWidth="1"/>
    <col min="15392" max="15608" width="9.140625" style="17"/>
    <col min="15609" max="15609" width="1.7109375" style="17" customWidth="1"/>
    <col min="15610" max="15610" width="33.42578125" style="17" customWidth="1"/>
    <col min="15611" max="15611" width="15.28515625" style="17" customWidth="1"/>
    <col min="15612" max="15612" width="1.140625" style="17" customWidth="1"/>
    <col min="15613" max="15620" width="12" style="17" customWidth="1"/>
    <col min="15621" max="15621" width="1.7109375" style="17" customWidth="1"/>
    <col min="15622" max="15623" width="9.140625" style="17"/>
    <col min="15624" max="15647" width="0" style="17" hidden="1" customWidth="1"/>
    <col min="15648" max="15864" width="9.140625" style="17"/>
    <col min="15865" max="15865" width="1.7109375" style="17" customWidth="1"/>
    <col min="15866" max="15866" width="33.42578125" style="17" customWidth="1"/>
    <col min="15867" max="15867" width="15.28515625" style="17" customWidth="1"/>
    <col min="15868" max="15868" width="1.140625" style="17" customWidth="1"/>
    <col min="15869" max="15876" width="12" style="17" customWidth="1"/>
    <col min="15877" max="15877" width="1.7109375" style="17" customWidth="1"/>
    <col min="15878" max="15879" width="9.140625" style="17"/>
    <col min="15880" max="15903" width="0" style="17" hidden="1" customWidth="1"/>
    <col min="15904" max="16120" width="9.140625" style="17"/>
    <col min="16121" max="16121" width="1.7109375" style="17" customWidth="1"/>
    <col min="16122" max="16122" width="33.42578125" style="17" customWidth="1"/>
    <col min="16123" max="16123" width="15.28515625" style="17" customWidth="1"/>
    <col min="16124" max="16124" width="1.140625" style="17" customWidth="1"/>
    <col min="16125" max="16132" width="12" style="17" customWidth="1"/>
    <col min="16133" max="16133" width="1.7109375" style="17" customWidth="1"/>
    <col min="16134" max="16135" width="9.140625" style="17"/>
    <col min="16136" max="16159" width="0" style="17" hidden="1" customWidth="1"/>
    <col min="16160" max="16384" width="9.140625" style="17"/>
  </cols>
  <sheetData>
    <row r="1" spans="2:36" s="16" customFormat="1" ht="25.5" customHeight="1">
      <c r="B1" s="222"/>
      <c r="C1" s="11" t="s">
        <v>164</v>
      </c>
      <c r="D1" s="12"/>
      <c r="E1" s="13"/>
      <c r="F1" s="14"/>
      <c r="G1" s="14"/>
      <c r="H1" s="14"/>
      <c r="I1" s="14"/>
      <c r="J1" s="14"/>
      <c r="K1" s="14"/>
      <c r="L1" s="14"/>
      <c r="M1" s="14"/>
      <c r="N1" s="14"/>
      <c r="O1" s="14"/>
      <c r="P1" s="13"/>
      <c r="Q1" s="13"/>
      <c r="R1" s="13"/>
      <c r="S1" s="13"/>
      <c r="T1" s="13"/>
      <c r="U1" s="13"/>
      <c r="V1" s="13"/>
      <c r="W1" s="223"/>
      <c r="X1" s="31"/>
      <c r="Y1" s="31"/>
      <c r="Z1" s="31"/>
      <c r="AA1" s="31"/>
      <c r="AB1" s="31"/>
      <c r="AC1" s="31"/>
      <c r="AD1" s="31"/>
      <c r="AE1" s="31"/>
      <c r="AF1" s="31"/>
    </row>
    <row r="2" spans="2:36" s="127" customFormat="1">
      <c r="B2" s="112"/>
      <c r="C2" s="18"/>
      <c r="D2" s="18"/>
      <c r="E2" s="19"/>
      <c r="F2" s="20"/>
      <c r="G2" s="20"/>
      <c r="H2" s="20"/>
      <c r="I2" s="20"/>
      <c r="J2" s="20"/>
      <c r="K2" s="20"/>
      <c r="L2" s="20"/>
      <c r="M2" s="20"/>
      <c r="N2" s="20"/>
      <c r="O2" s="20"/>
      <c r="P2" s="21"/>
      <c r="Q2" s="18"/>
      <c r="R2" s="22"/>
      <c r="S2" s="22"/>
      <c r="T2" s="22"/>
      <c r="U2" s="22"/>
      <c r="V2" s="18"/>
      <c r="W2" s="18"/>
      <c r="X2" s="111"/>
      <c r="Y2" s="18"/>
      <c r="Z2" s="18"/>
      <c r="AA2" s="18"/>
      <c r="AB2" s="18"/>
      <c r="AC2" s="18"/>
      <c r="AD2" s="18"/>
      <c r="AE2" s="18"/>
      <c r="AF2" s="18"/>
    </row>
    <row r="3" spans="2:36" s="127" customFormat="1">
      <c r="B3" s="112"/>
      <c r="C3" s="224" t="str">
        <f>'GTO Multi Year MAR'!C3</f>
        <v>Date</v>
      </c>
      <c r="D3" s="24">
        <f>'GTO Multi Year MAR'!D3</f>
        <v>42491</v>
      </c>
      <c r="E3" s="19"/>
      <c r="F3" s="225"/>
      <c r="G3" s="225"/>
      <c r="H3" s="225"/>
      <c r="I3" s="225"/>
      <c r="J3" s="226"/>
      <c r="K3" s="226"/>
      <c r="L3" s="226"/>
      <c r="M3" s="226"/>
      <c r="N3" s="226"/>
      <c r="O3" s="225"/>
      <c r="Q3" s="25"/>
      <c r="R3" s="18" t="s">
        <v>199</v>
      </c>
      <c r="S3" s="226"/>
      <c r="T3" s="226"/>
      <c r="U3" s="226"/>
      <c r="V3" s="226"/>
      <c r="W3" s="226"/>
      <c r="X3" s="111"/>
      <c r="Y3" s="18"/>
      <c r="Z3" s="18"/>
      <c r="AA3" s="18"/>
      <c r="AB3" s="18"/>
      <c r="AC3" s="18"/>
      <c r="AD3" s="18"/>
      <c r="AE3" s="18"/>
      <c r="AF3" s="18"/>
    </row>
    <row r="4" spans="2:36" s="112" customFormat="1">
      <c r="C4" s="17"/>
      <c r="D4" s="17"/>
      <c r="E4" s="26"/>
      <c r="F4" s="27"/>
      <c r="G4" s="27"/>
      <c r="H4" s="27"/>
      <c r="I4" s="27"/>
      <c r="J4" s="27"/>
      <c r="K4" s="27"/>
      <c r="L4" s="27"/>
      <c r="M4" s="27"/>
      <c r="N4" s="27"/>
      <c r="O4" s="27"/>
      <c r="P4" s="17"/>
      <c r="Q4" s="227">
        <v>66.894000000000005</v>
      </c>
      <c r="R4" s="28" t="s">
        <v>202</v>
      </c>
      <c r="S4" s="28"/>
      <c r="T4" s="28"/>
      <c r="U4" s="28"/>
      <c r="V4" s="17"/>
      <c r="W4" s="17"/>
      <c r="X4" s="30"/>
      <c r="Y4" s="17"/>
      <c r="Z4" s="17"/>
      <c r="AA4" s="17"/>
      <c r="AB4" s="17"/>
      <c r="AC4" s="17"/>
      <c r="AD4" s="17"/>
      <c r="AE4" s="17"/>
      <c r="AF4" s="17"/>
    </row>
    <row r="5" spans="2:36" s="112" customFormat="1">
      <c r="C5" s="17"/>
      <c r="D5" s="17"/>
      <c r="E5" s="26"/>
      <c r="F5" s="27"/>
      <c r="G5" s="27"/>
      <c r="H5" s="27"/>
      <c r="I5" s="27"/>
      <c r="J5" s="27"/>
      <c r="K5" s="27"/>
      <c r="L5" s="27"/>
      <c r="M5" s="27"/>
      <c r="N5" s="27"/>
      <c r="O5" s="27"/>
      <c r="P5" s="17"/>
      <c r="Q5" s="17"/>
      <c r="R5" s="28"/>
      <c r="S5" s="28"/>
      <c r="T5" s="28"/>
      <c r="U5" s="28"/>
      <c r="V5" s="17"/>
      <c r="W5" s="17"/>
      <c r="X5" s="30"/>
      <c r="Y5" s="17"/>
      <c r="Z5" s="17"/>
      <c r="AA5" s="17"/>
      <c r="AB5" s="17"/>
      <c r="AC5" s="17"/>
      <c r="AD5" s="17"/>
      <c r="AE5" s="17"/>
      <c r="AF5" s="17"/>
    </row>
    <row r="6" spans="2:36">
      <c r="C6" s="35"/>
      <c r="D6" s="36" t="s">
        <v>41</v>
      </c>
      <c r="E6" s="37"/>
      <c r="F6" s="38"/>
      <c r="G6" s="38"/>
      <c r="H6" s="38"/>
      <c r="I6" s="38"/>
      <c r="J6" s="38"/>
      <c r="K6" s="38"/>
      <c r="L6" s="38"/>
      <c r="M6" s="38"/>
      <c r="N6" s="38"/>
      <c r="O6" s="228"/>
      <c r="P6" s="331"/>
      <c r="Q6" s="331"/>
      <c r="R6" s="331"/>
      <c r="S6" s="331"/>
      <c r="T6" s="331"/>
      <c r="U6" s="331"/>
      <c r="V6" s="331"/>
      <c r="W6" s="331"/>
      <c r="X6" s="157"/>
      <c r="Y6" s="229"/>
      <c r="Z6" s="228"/>
      <c r="AA6" s="228"/>
      <c r="AB6" s="228"/>
      <c r="AC6" s="228"/>
      <c r="AD6" s="228"/>
      <c r="AE6" s="228"/>
      <c r="AF6" s="230"/>
      <c r="AH6" s="229" t="s">
        <v>230</v>
      </c>
      <c r="AJ6" s="231" t="s">
        <v>209</v>
      </c>
    </row>
    <row r="7" spans="2:36" s="43" customFormat="1" ht="22.5">
      <c r="B7" s="232"/>
      <c r="C7" s="233" t="s">
        <v>197</v>
      </c>
      <c r="D7" s="234"/>
      <c r="E7" s="234"/>
      <c r="F7" s="235" t="s">
        <v>42</v>
      </c>
      <c r="G7" s="44" t="s">
        <v>163</v>
      </c>
      <c r="H7" s="44" t="s">
        <v>163</v>
      </c>
      <c r="I7" s="44" t="s">
        <v>173</v>
      </c>
      <c r="J7" s="44" t="s">
        <v>195</v>
      </c>
      <c r="K7" s="44" t="s">
        <v>195</v>
      </c>
      <c r="L7" s="44" t="s">
        <v>195</v>
      </c>
      <c r="M7" s="44" t="s">
        <v>195</v>
      </c>
      <c r="N7" s="236" t="s">
        <v>195</v>
      </c>
      <c r="O7" s="237"/>
      <c r="P7" s="44" t="s">
        <v>163</v>
      </c>
      <c r="Q7" s="44" t="s">
        <v>163</v>
      </c>
      <c r="R7" s="44" t="s">
        <v>173</v>
      </c>
      <c r="S7" s="44" t="s">
        <v>195</v>
      </c>
      <c r="T7" s="44" t="s">
        <v>195</v>
      </c>
      <c r="U7" s="44" t="s">
        <v>195</v>
      </c>
      <c r="V7" s="44" t="s">
        <v>195</v>
      </c>
      <c r="W7" s="236" t="s">
        <v>195</v>
      </c>
      <c r="X7" s="238"/>
      <c r="Y7" s="160" t="s">
        <v>163</v>
      </c>
      <c r="Z7" s="44" t="s">
        <v>163</v>
      </c>
      <c r="AA7" s="44" t="s">
        <v>173</v>
      </c>
      <c r="AB7" s="44" t="s">
        <v>195</v>
      </c>
      <c r="AC7" s="44" t="s">
        <v>195</v>
      </c>
      <c r="AD7" s="44" t="s">
        <v>195</v>
      </c>
      <c r="AE7" s="44" t="s">
        <v>195</v>
      </c>
      <c r="AF7" s="45" t="s">
        <v>195</v>
      </c>
      <c r="AH7" s="48"/>
      <c r="AJ7" s="48"/>
    </row>
    <row r="8" spans="2:36">
      <c r="C8" s="49"/>
      <c r="D8" s="28"/>
      <c r="E8" s="50"/>
      <c r="F8" s="51"/>
      <c r="G8" s="52" t="s">
        <v>2</v>
      </c>
      <c r="H8" s="52" t="s">
        <v>3</v>
      </c>
      <c r="I8" s="52" t="s">
        <v>4</v>
      </c>
      <c r="J8" s="52" t="s">
        <v>5</v>
      </c>
      <c r="K8" s="52" t="s">
        <v>6</v>
      </c>
      <c r="L8" s="52" t="s">
        <v>7</v>
      </c>
      <c r="M8" s="52" t="s">
        <v>8</v>
      </c>
      <c r="N8" s="52" t="s">
        <v>9</v>
      </c>
      <c r="O8" s="175"/>
      <c r="P8" s="52" t="s">
        <v>2</v>
      </c>
      <c r="Q8" s="52" t="s">
        <v>3</v>
      </c>
      <c r="R8" s="52" t="s">
        <v>4</v>
      </c>
      <c r="S8" s="52" t="s">
        <v>5</v>
      </c>
      <c r="T8" s="52" t="s">
        <v>6</v>
      </c>
      <c r="U8" s="52" t="s">
        <v>7</v>
      </c>
      <c r="V8" s="52" t="s">
        <v>8</v>
      </c>
      <c r="W8" s="52" t="s">
        <v>9</v>
      </c>
      <c r="X8" s="239"/>
      <c r="Y8" s="161" t="s">
        <v>2</v>
      </c>
      <c r="Z8" s="52" t="s">
        <v>3</v>
      </c>
      <c r="AA8" s="52" t="s">
        <v>4</v>
      </c>
      <c r="AB8" s="52" t="s">
        <v>5</v>
      </c>
      <c r="AC8" s="52" t="s">
        <v>6</v>
      </c>
      <c r="AD8" s="52" t="s">
        <v>7</v>
      </c>
      <c r="AE8" s="52" t="s">
        <v>8</v>
      </c>
      <c r="AF8" s="153" t="s">
        <v>9</v>
      </c>
      <c r="AH8" s="55"/>
      <c r="AJ8" s="55"/>
    </row>
    <row r="9" spans="2:36">
      <c r="C9" s="49"/>
      <c r="D9" s="28"/>
      <c r="E9" s="50"/>
      <c r="F9" s="51"/>
      <c r="G9" s="240" t="s">
        <v>10</v>
      </c>
      <c r="H9" s="240" t="s">
        <v>11</v>
      </c>
      <c r="I9" s="240" t="s">
        <v>12</v>
      </c>
      <c r="J9" s="240" t="s">
        <v>13</v>
      </c>
      <c r="K9" s="240" t="s">
        <v>14</v>
      </c>
      <c r="L9" s="240" t="s">
        <v>15</v>
      </c>
      <c r="M9" s="240" t="s">
        <v>16</v>
      </c>
      <c r="N9" s="240" t="s">
        <v>17</v>
      </c>
      <c r="O9" s="175"/>
      <c r="P9" s="240" t="s">
        <v>10</v>
      </c>
      <c r="Q9" s="240" t="s">
        <v>11</v>
      </c>
      <c r="R9" s="240" t="s">
        <v>12</v>
      </c>
      <c r="S9" s="240" t="s">
        <v>13</v>
      </c>
      <c r="T9" s="240" t="s">
        <v>14</v>
      </c>
      <c r="U9" s="240" t="s">
        <v>15</v>
      </c>
      <c r="V9" s="240" t="s">
        <v>16</v>
      </c>
      <c r="W9" s="240" t="s">
        <v>17</v>
      </c>
      <c r="X9" s="241"/>
      <c r="Y9" s="242" t="s">
        <v>10</v>
      </c>
      <c r="Z9" s="240" t="s">
        <v>11</v>
      </c>
      <c r="AA9" s="240" t="s">
        <v>12</v>
      </c>
      <c r="AB9" s="240" t="s">
        <v>13</v>
      </c>
      <c r="AC9" s="240" t="s">
        <v>14</v>
      </c>
      <c r="AD9" s="240" t="s">
        <v>15</v>
      </c>
      <c r="AE9" s="240" t="s">
        <v>16</v>
      </c>
      <c r="AF9" s="243" t="s">
        <v>17</v>
      </c>
      <c r="AH9" s="55"/>
      <c r="AJ9" s="55"/>
    </row>
    <row r="10" spans="2:36">
      <c r="C10" s="163" t="s">
        <v>19</v>
      </c>
      <c r="D10" s="59"/>
      <c r="E10" s="60"/>
      <c r="F10" s="53"/>
      <c r="G10" s="59"/>
      <c r="H10" s="59"/>
      <c r="I10" s="59"/>
      <c r="J10" s="59"/>
      <c r="K10" s="59"/>
      <c r="L10" s="59"/>
      <c r="M10" s="59"/>
      <c r="N10" s="59"/>
      <c r="O10" s="175"/>
      <c r="P10" s="59"/>
      <c r="Q10" s="59"/>
      <c r="R10" s="59"/>
      <c r="S10" s="59"/>
      <c r="T10" s="59"/>
      <c r="U10" s="59"/>
      <c r="V10" s="59"/>
      <c r="W10" s="59"/>
      <c r="X10" s="244"/>
      <c r="Y10" s="163"/>
      <c r="Z10" s="59"/>
      <c r="AA10" s="59"/>
      <c r="AB10" s="59"/>
      <c r="AC10" s="59"/>
      <c r="AD10" s="59"/>
      <c r="AE10" s="59"/>
      <c r="AF10" s="59"/>
      <c r="AG10" s="55"/>
      <c r="AH10" s="55"/>
      <c r="AJ10" s="55"/>
    </row>
    <row r="11" spans="2:36">
      <c r="B11" s="112">
        <v>1</v>
      </c>
      <c r="C11" s="49" t="str">
        <f>'GTO Multi Year MAR'!C12</f>
        <v>Forecast RPI Factor</v>
      </c>
      <c r="D11" s="28" t="s">
        <v>20</v>
      </c>
      <c r="E11" s="50"/>
      <c r="F11" s="51"/>
      <c r="G11" s="245">
        <v>1.163</v>
      </c>
      <c r="H11" s="245">
        <v>1.2050000000000001</v>
      </c>
      <c r="I11" s="245">
        <v>1.2270000000000001</v>
      </c>
      <c r="J11" s="245">
        <v>1.2330000000000001</v>
      </c>
      <c r="K11" s="245">
        <v>1.2589999999999999</v>
      </c>
      <c r="L11" s="245">
        <v>1.2969999999999999</v>
      </c>
      <c r="M11" s="245">
        <v>1.34</v>
      </c>
      <c r="N11" s="245">
        <v>1.379</v>
      </c>
      <c r="O11" s="175"/>
      <c r="P11" s="245">
        <v>1.1630161697108459</v>
      </c>
      <c r="Q11" s="245">
        <v>1.2050000000000001</v>
      </c>
      <c r="R11" s="245">
        <v>1.2270000000000001</v>
      </c>
      <c r="S11" s="245">
        <v>1.2350000000000001</v>
      </c>
      <c r="T11" s="245">
        <v>1.2729999999999999</v>
      </c>
      <c r="U11" s="245">
        <v>1.3149999999999999</v>
      </c>
      <c r="V11" s="245">
        <v>1.357</v>
      </c>
      <c r="W11" s="245">
        <v>1.3959999999999999</v>
      </c>
      <c r="X11" s="246"/>
      <c r="Y11" s="64">
        <f>G11-P11</f>
        <v>-1.616971084583696E-5</v>
      </c>
      <c r="Z11" s="64">
        <f t="shared" ref="Z11:AF11" si="0">H11-Q11</f>
        <v>0</v>
      </c>
      <c r="AA11" s="64">
        <f t="shared" si="0"/>
        <v>0</v>
      </c>
      <c r="AB11" s="64">
        <f t="shared" si="0"/>
        <v>-2.0000000000000018E-3</v>
      </c>
      <c r="AC11" s="64">
        <f t="shared" si="0"/>
        <v>-1.4000000000000012E-2</v>
      </c>
      <c r="AD11" s="64">
        <f t="shared" si="0"/>
        <v>-1.8000000000000016E-2</v>
      </c>
      <c r="AE11" s="64">
        <f t="shared" si="0"/>
        <v>-1.6999999999999904E-2</v>
      </c>
      <c r="AF11" s="64">
        <f t="shared" si="0"/>
        <v>-1.6999999999999904E-2</v>
      </c>
      <c r="AG11" s="55"/>
      <c r="AH11" s="55" t="s">
        <v>262</v>
      </c>
      <c r="AJ11" s="55"/>
    </row>
    <row r="12" spans="2:36" ht="26.25" customHeight="1">
      <c r="B12" s="112">
        <v>2</v>
      </c>
      <c r="C12" s="49" t="str">
        <f>'GTO Multi Year MAR'!C13</f>
        <v>RPI Actual</v>
      </c>
      <c r="D12" s="28" t="s">
        <v>21</v>
      </c>
      <c r="E12" s="50"/>
      <c r="F12" s="51"/>
      <c r="G12" s="245">
        <v>1.167</v>
      </c>
      <c r="H12" s="245">
        <v>1.19</v>
      </c>
      <c r="I12" s="245">
        <v>1.202</v>
      </c>
      <c r="J12" s="245">
        <v>1.2230000000000001</v>
      </c>
      <c r="K12" s="245">
        <v>1.2589999999999999</v>
      </c>
      <c r="L12" s="245">
        <v>1.2969999999999999</v>
      </c>
      <c r="M12" s="245">
        <v>1.34</v>
      </c>
      <c r="N12" s="245">
        <v>1.379</v>
      </c>
      <c r="O12" s="175"/>
      <c r="P12" s="245">
        <v>1.167</v>
      </c>
      <c r="Q12" s="245">
        <v>1.19</v>
      </c>
      <c r="R12" s="245">
        <v>1.2050000000000001</v>
      </c>
      <c r="S12" s="245">
        <v>1.2350000000000001</v>
      </c>
      <c r="T12" s="245">
        <v>1.2729999999999999</v>
      </c>
      <c r="U12" s="245">
        <v>1.3149999999999999</v>
      </c>
      <c r="V12" s="245">
        <v>1.357</v>
      </c>
      <c r="W12" s="245">
        <v>1.3959999999999999</v>
      </c>
      <c r="X12" s="246"/>
      <c r="Y12" s="64">
        <f>G12-P12</f>
        <v>0</v>
      </c>
      <c r="Z12" s="64">
        <f t="shared" ref="Z12" si="1">H12-Q12</f>
        <v>0</v>
      </c>
      <c r="AA12" s="64">
        <f t="shared" ref="AA12" si="2">I12-R12</f>
        <v>-3.0000000000001137E-3</v>
      </c>
      <c r="AB12" s="64">
        <f t="shared" ref="AB12" si="3">J12-S12</f>
        <v>-1.2000000000000011E-2</v>
      </c>
      <c r="AC12" s="64">
        <f t="shared" ref="AC12" si="4">K12-T12</f>
        <v>-1.4000000000000012E-2</v>
      </c>
      <c r="AD12" s="64">
        <f t="shared" ref="AD12" si="5">L12-U12</f>
        <v>-1.8000000000000016E-2</v>
      </c>
      <c r="AE12" s="64">
        <f t="shared" ref="AE12" si="6">M12-V12</f>
        <v>-1.6999999999999904E-2</v>
      </c>
      <c r="AF12" s="64">
        <f t="shared" ref="AF12" si="7">N12-W12</f>
        <v>-1.6999999999999904E-2</v>
      </c>
      <c r="AG12" s="55"/>
      <c r="AH12" s="55"/>
      <c r="AJ12" s="65" t="s">
        <v>218</v>
      </c>
    </row>
    <row r="13" spans="2:36">
      <c r="C13" s="58" t="s">
        <v>86</v>
      </c>
      <c r="D13" s="95"/>
      <c r="E13" s="60"/>
      <c r="F13" s="67"/>
      <c r="G13" s="68" t="s">
        <v>18</v>
      </c>
      <c r="H13" s="68" t="s">
        <v>18</v>
      </c>
      <c r="I13" s="68" t="s">
        <v>18</v>
      </c>
      <c r="J13" s="68" t="s">
        <v>18</v>
      </c>
      <c r="K13" s="68" t="s">
        <v>18</v>
      </c>
      <c r="L13" s="68" t="s">
        <v>18</v>
      </c>
      <c r="M13" s="68" t="s">
        <v>18</v>
      </c>
      <c r="N13" s="68" t="s">
        <v>18</v>
      </c>
      <c r="O13" s="247"/>
      <c r="P13" s="68" t="s">
        <v>18</v>
      </c>
      <c r="Q13" s="68" t="s">
        <v>18</v>
      </c>
      <c r="R13" s="68" t="s">
        <v>18</v>
      </c>
      <c r="S13" s="68" t="s">
        <v>18</v>
      </c>
      <c r="T13" s="68" t="s">
        <v>18</v>
      </c>
      <c r="U13" s="68" t="s">
        <v>18</v>
      </c>
      <c r="V13" s="68" t="s">
        <v>18</v>
      </c>
      <c r="W13" s="68" t="s">
        <v>18</v>
      </c>
      <c r="X13" s="248"/>
      <c r="Y13" s="64"/>
      <c r="Z13" s="64"/>
      <c r="AA13" s="64"/>
      <c r="AB13" s="64"/>
      <c r="AC13" s="64"/>
      <c r="AD13" s="64"/>
      <c r="AE13" s="64"/>
      <c r="AF13" s="64"/>
      <c r="AG13" s="55"/>
      <c r="AH13" s="55"/>
      <c r="AI13" s="28"/>
      <c r="AJ13" s="66"/>
    </row>
    <row r="14" spans="2:36" ht="18.75" customHeight="1">
      <c r="B14" s="112">
        <v>3</v>
      </c>
      <c r="C14" s="49" t="s">
        <v>94</v>
      </c>
      <c r="D14" s="28" t="s">
        <v>49</v>
      </c>
      <c r="E14" s="50"/>
      <c r="F14" s="69" t="s">
        <v>90</v>
      </c>
      <c r="G14" s="249">
        <v>66.894000000000005</v>
      </c>
      <c r="H14" s="249">
        <v>67.429000000000002</v>
      </c>
      <c r="I14" s="249">
        <v>68.826999999999998</v>
      </c>
      <c r="J14" s="249">
        <v>72.793000000000006</v>
      </c>
      <c r="K14" s="249">
        <v>73.599999999999994</v>
      </c>
      <c r="L14" s="249">
        <v>72.683000000000007</v>
      </c>
      <c r="M14" s="249">
        <v>74.766999999999996</v>
      </c>
      <c r="N14" s="249">
        <v>73.855000000000004</v>
      </c>
      <c r="O14" s="247"/>
      <c r="P14" s="249">
        <v>66.894000000000005</v>
      </c>
      <c r="Q14" s="249">
        <v>67.429000000000002</v>
      </c>
      <c r="R14" s="249">
        <v>68.826999999999998</v>
      </c>
      <c r="S14" s="249">
        <v>72.793000000000006</v>
      </c>
      <c r="T14" s="249">
        <v>73.599999999999994</v>
      </c>
      <c r="U14" s="249">
        <v>72.683000000000007</v>
      </c>
      <c r="V14" s="249">
        <v>74.766999999999996</v>
      </c>
      <c r="W14" s="249">
        <v>73.855000000000004</v>
      </c>
      <c r="X14" s="250"/>
      <c r="Y14" s="64">
        <f>G14-P14</f>
        <v>0</v>
      </c>
      <c r="Z14" s="64">
        <f t="shared" ref="Z14:AF14" si="8">H14-Q14</f>
        <v>0</v>
      </c>
      <c r="AA14" s="64">
        <f t="shared" si="8"/>
        <v>0</v>
      </c>
      <c r="AB14" s="64">
        <f t="shared" si="8"/>
        <v>0</v>
      </c>
      <c r="AC14" s="64">
        <f t="shared" si="8"/>
        <v>0</v>
      </c>
      <c r="AD14" s="64">
        <f t="shared" si="8"/>
        <v>0</v>
      </c>
      <c r="AE14" s="64">
        <f t="shared" si="8"/>
        <v>0</v>
      </c>
      <c r="AF14" s="64">
        <f t="shared" si="8"/>
        <v>0</v>
      </c>
      <c r="AG14" s="55"/>
      <c r="AH14" s="55"/>
      <c r="AJ14" s="66" t="s">
        <v>211</v>
      </c>
    </row>
    <row r="15" spans="2:36" ht="31.5" customHeight="1">
      <c r="B15" s="112">
        <v>4</v>
      </c>
      <c r="C15" s="49" t="s">
        <v>63</v>
      </c>
      <c r="D15" s="28" t="s">
        <v>50</v>
      </c>
      <c r="E15" s="50"/>
      <c r="F15" s="69" t="s">
        <v>90</v>
      </c>
      <c r="G15" s="251">
        <v>94.224999999999994</v>
      </c>
      <c r="H15" s="251">
        <v>87.484999999999999</v>
      </c>
      <c r="I15" s="251">
        <v>79.322999999999993</v>
      </c>
      <c r="J15" s="251">
        <v>58.722999999999999</v>
      </c>
      <c r="K15" s="251">
        <v>3.3000000000000002E-2</v>
      </c>
      <c r="L15" s="251">
        <v>3.3000000000000002E-2</v>
      </c>
      <c r="M15" s="251">
        <v>0</v>
      </c>
      <c r="N15" s="251">
        <v>0</v>
      </c>
      <c r="O15" s="247"/>
      <c r="P15" s="251">
        <v>94.224999999999994</v>
      </c>
      <c r="Q15" s="251">
        <v>87.484999999999999</v>
      </c>
      <c r="R15" s="251">
        <v>79.322999999999993</v>
      </c>
      <c r="S15" s="251">
        <v>58.722999999999999</v>
      </c>
      <c r="T15" s="251">
        <v>3.3000000000000002E-2</v>
      </c>
      <c r="U15" s="251">
        <v>3.3000000000000002E-2</v>
      </c>
      <c r="V15" s="251">
        <v>0</v>
      </c>
      <c r="W15" s="251">
        <v>0</v>
      </c>
      <c r="X15" s="252"/>
      <c r="Y15" s="64">
        <f t="shared" ref="Y15:Y17" si="9">G15-P15</f>
        <v>0</v>
      </c>
      <c r="Z15" s="64">
        <f t="shared" ref="Z15:Z18" si="10">H15-Q15</f>
        <v>0</v>
      </c>
      <c r="AA15" s="64">
        <f t="shared" ref="AA15:AA18" si="11">I15-R15</f>
        <v>0</v>
      </c>
      <c r="AB15" s="64">
        <f t="shared" ref="AB15:AB18" si="12">J15-S15</f>
        <v>0</v>
      </c>
      <c r="AC15" s="64">
        <f t="shared" ref="AC15:AC18" si="13">K15-T15</f>
        <v>0</v>
      </c>
      <c r="AD15" s="64">
        <f t="shared" ref="AD15:AD18" si="14">L15-U15</f>
        <v>0</v>
      </c>
      <c r="AE15" s="64">
        <f t="shared" ref="AE15:AE18" si="15">M15-V15</f>
        <v>0</v>
      </c>
      <c r="AF15" s="64">
        <f t="shared" ref="AF15:AF18" si="16">N15-W15</f>
        <v>0</v>
      </c>
      <c r="AG15" s="55"/>
      <c r="AH15" s="55"/>
      <c r="AJ15" s="65" t="s">
        <v>203</v>
      </c>
    </row>
    <row r="16" spans="2:36" ht="32.25" customHeight="1">
      <c r="B16" s="112">
        <v>5</v>
      </c>
      <c r="C16" s="327" t="s">
        <v>263</v>
      </c>
      <c r="D16" s="28" t="s">
        <v>51</v>
      </c>
      <c r="E16" s="50"/>
      <c r="F16" s="69" t="s">
        <v>90</v>
      </c>
      <c r="G16" s="251">
        <v>0</v>
      </c>
      <c r="H16" s="251">
        <v>-0.7</v>
      </c>
      <c r="I16" s="251">
        <v>-13.8</v>
      </c>
      <c r="J16" s="251">
        <v>1</v>
      </c>
      <c r="K16" s="251">
        <v>4.2327905915266033</v>
      </c>
      <c r="L16" s="251">
        <v>4.3835681077115858</v>
      </c>
      <c r="M16" s="251">
        <v>5.4565565776574045</v>
      </c>
      <c r="N16" s="251">
        <v>8.9827568055134837</v>
      </c>
      <c r="O16" s="247"/>
      <c r="P16" s="251">
        <v>0</v>
      </c>
      <c r="Q16" s="251">
        <v>-0.7</v>
      </c>
      <c r="R16" s="251">
        <v>-13.799999999999999</v>
      </c>
      <c r="S16" s="251">
        <v>1.0471542832417244</v>
      </c>
      <c r="T16" s="251">
        <v>4.1788130780762218</v>
      </c>
      <c r="U16" s="251">
        <v>4.3835681077115858</v>
      </c>
      <c r="V16" s="251">
        <v>5.4565565776574045</v>
      </c>
      <c r="W16" s="251">
        <v>8.9827568055134837</v>
      </c>
      <c r="X16" s="252"/>
      <c r="Y16" s="64">
        <f t="shared" si="9"/>
        <v>0</v>
      </c>
      <c r="Z16" s="64">
        <f t="shared" si="10"/>
        <v>0</v>
      </c>
      <c r="AA16" s="64">
        <f t="shared" si="11"/>
        <v>0</v>
      </c>
      <c r="AB16" s="64">
        <f t="shared" si="12"/>
        <v>-4.7154283241724437E-2</v>
      </c>
      <c r="AC16" s="64">
        <f t="shared" si="13"/>
        <v>5.3977513450381487E-2</v>
      </c>
      <c r="AD16" s="64">
        <f t="shared" si="14"/>
        <v>0</v>
      </c>
      <c r="AE16" s="64">
        <f t="shared" si="15"/>
        <v>0</v>
      </c>
      <c r="AF16" s="64">
        <f t="shared" si="16"/>
        <v>0</v>
      </c>
      <c r="AG16" s="55"/>
      <c r="AH16" s="326" t="s">
        <v>259</v>
      </c>
      <c r="AI16" s="55"/>
      <c r="AJ16" s="65" t="s">
        <v>231</v>
      </c>
    </row>
    <row r="17" spans="2:36" ht="47.25" customHeight="1">
      <c r="B17" s="112">
        <v>6</v>
      </c>
      <c r="C17" s="49" t="s">
        <v>83</v>
      </c>
      <c r="D17" s="28" t="s">
        <v>52</v>
      </c>
      <c r="E17" s="50" t="s">
        <v>25</v>
      </c>
      <c r="F17" s="69" t="s">
        <v>90</v>
      </c>
      <c r="G17" s="251">
        <v>0</v>
      </c>
      <c r="H17" s="251">
        <v>-6.2793840429874959E-2</v>
      </c>
      <c r="I17" s="251">
        <v>0.75393414681555315</v>
      </c>
      <c r="J17" s="251">
        <v>-2.564363596923855</v>
      </c>
      <c r="K17" s="251">
        <v>-3.3280230017719044</v>
      </c>
      <c r="L17" s="251">
        <v>-1.2490853552054102</v>
      </c>
      <c r="M17" s="251">
        <v>0</v>
      </c>
      <c r="N17" s="251">
        <v>0</v>
      </c>
      <c r="O17" s="247"/>
      <c r="P17" s="251">
        <v>0</v>
      </c>
      <c r="Q17" s="251">
        <v>-6.2793840429874959E-2</v>
      </c>
      <c r="R17" s="251">
        <v>0.75088642252785065</v>
      </c>
      <c r="S17" s="251">
        <v>-2.564363596923855</v>
      </c>
      <c r="T17" s="251">
        <v>-2.9228881479807476</v>
      </c>
      <c r="U17" s="251">
        <v>0</v>
      </c>
      <c r="V17" s="251">
        <v>0</v>
      </c>
      <c r="W17" s="251">
        <v>0</v>
      </c>
      <c r="X17" s="252"/>
      <c r="Y17" s="64">
        <f t="shared" si="9"/>
        <v>0</v>
      </c>
      <c r="Z17" s="64">
        <f t="shared" si="10"/>
        <v>0</v>
      </c>
      <c r="AA17" s="64">
        <f t="shared" si="11"/>
        <v>3.0477242877025024E-3</v>
      </c>
      <c r="AB17" s="64">
        <f t="shared" si="12"/>
        <v>0</v>
      </c>
      <c r="AC17" s="64">
        <f t="shared" si="13"/>
        <v>-0.40513485379115677</v>
      </c>
      <c r="AD17" s="64">
        <f t="shared" si="14"/>
        <v>-1.2490853552054102</v>
      </c>
      <c r="AE17" s="64">
        <f t="shared" si="15"/>
        <v>0</v>
      </c>
      <c r="AF17" s="64">
        <f t="shared" si="16"/>
        <v>0</v>
      </c>
      <c r="AG17" s="55"/>
      <c r="AH17" s="55"/>
      <c r="AJ17" s="65" t="s">
        <v>219</v>
      </c>
    </row>
    <row r="18" spans="2:36" s="18" customFormat="1">
      <c r="B18" s="112"/>
      <c r="C18" s="76"/>
      <c r="D18" s="22" t="s">
        <v>26</v>
      </c>
      <c r="E18" s="77"/>
      <c r="F18" s="51" t="s">
        <v>44</v>
      </c>
      <c r="G18" s="253">
        <f t="shared" ref="G18:N18" si="17">SUM(G14:G17)*G11</f>
        <v>187.38139699999999</v>
      </c>
      <c r="H18" s="253">
        <f t="shared" si="17"/>
        <v>185.75220342228204</v>
      </c>
      <c r="I18" s="253">
        <f t="shared" si="17"/>
        <v>165.77252719814268</v>
      </c>
      <c r="J18" s="253">
        <f t="shared" si="17"/>
        <v>160.2303676849929</v>
      </c>
      <c r="K18" s="253">
        <f t="shared" si="17"/>
        <v>93.843049395501154</v>
      </c>
      <c r="L18" s="253">
        <f t="shared" si="17"/>
        <v>98.378076130000508</v>
      </c>
      <c r="M18" s="253">
        <f t="shared" si="17"/>
        <v>107.49956581406093</v>
      </c>
      <c r="N18" s="253">
        <f t="shared" si="17"/>
        <v>114.2332666348031</v>
      </c>
      <c r="O18" s="175"/>
      <c r="P18" s="253">
        <f t="shared" ref="P18:W18" si="18">SUM(P14:P17)*P11</f>
        <v>187.38400224764177</v>
      </c>
      <c r="Q18" s="253">
        <f t="shared" si="18"/>
        <v>185.75220342228204</v>
      </c>
      <c r="R18" s="253">
        <f t="shared" si="18"/>
        <v>165.76878764044164</v>
      </c>
      <c r="S18" s="253">
        <f t="shared" si="18"/>
        <v>160.5485064976026</v>
      </c>
      <c r="T18" s="253">
        <f t="shared" si="18"/>
        <v>95.33360143601152</v>
      </c>
      <c r="U18" s="253">
        <f t="shared" si="18"/>
        <v>101.38593206164073</v>
      </c>
      <c r="V18" s="253">
        <f t="shared" si="18"/>
        <v>108.86336627588109</v>
      </c>
      <c r="W18" s="253">
        <f t="shared" si="18"/>
        <v>115.64150850049683</v>
      </c>
      <c r="X18" s="254"/>
      <c r="Y18" s="306">
        <f>G18-P18</f>
        <v>-2.6052476417817161E-3</v>
      </c>
      <c r="Z18" s="307">
        <f t="shared" si="10"/>
        <v>0</v>
      </c>
      <c r="AA18" s="307">
        <f t="shared" si="11"/>
        <v>3.7395577010386205E-3</v>
      </c>
      <c r="AB18" s="307">
        <f t="shared" si="12"/>
        <v>-0.31813881260970334</v>
      </c>
      <c r="AC18" s="307">
        <f t="shared" si="13"/>
        <v>-1.4905520405103658</v>
      </c>
      <c r="AD18" s="307">
        <f t="shared" si="14"/>
        <v>-3.007855931640222</v>
      </c>
      <c r="AE18" s="307">
        <f t="shared" si="15"/>
        <v>-1.363800461820162</v>
      </c>
      <c r="AF18" s="307">
        <f t="shared" si="16"/>
        <v>-1.408241865693725</v>
      </c>
      <c r="AG18" s="107"/>
      <c r="AH18" s="107"/>
      <c r="AJ18" s="82"/>
    </row>
    <row r="19" spans="2:36">
      <c r="C19" s="58" t="s">
        <v>100</v>
      </c>
      <c r="D19" s="95"/>
      <c r="E19" s="60"/>
      <c r="F19" s="53"/>
      <c r="G19" s="255"/>
      <c r="H19" s="255"/>
      <c r="I19" s="255"/>
      <c r="J19" s="255"/>
      <c r="K19" s="255"/>
      <c r="L19" s="255"/>
      <c r="M19" s="255"/>
      <c r="N19" s="255"/>
      <c r="O19" s="175"/>
      <c r="P19" s="255"/>
      <c r="Q19" s="255"/>
      <c r="R19" s="255"/>
      <c r="S19" s="255"/>
      <c r="T19" s="255"/>
      <c r="U19" s="255"/>
      <c r="V19" s="255"/>
      <c r="W19" s="255"/>
      <c r="X19" s="256"/>
      <c r="Y19" s="64"/>
      <c r="Z19" s="64"/>
      <c r="AA19" s="64"/>
      <c r="AB19" s="64"/>
      <c r="AC19" s="64"/>
      <c r="AD19" s="64"/>
      <c r="AE19" s="64"/>
      <c r="AF19" s="64"/>
      <c r="AG19" s="55"/>
      <c r="AH19" s="55"/>
      <c r="AJ19" s="66"/>
    </row>
    <row r="20" spans="2:36">
      <c r="B20" s="112">
        <v>7</v>
      </c>
      <c r="C20" s="49" t="s">
        <v>64</v>
      </c>
      <c r="D20" s="28" t="s">
        <v>53</v>
      </c>
      <c r="E20" s="50"/>
      <c r="F20" s="51" t="s">
        <v>90</v>
      </c>
      <c r="G20" s="249">
        <v>26</v>
      </c>
      <c r="H20" s="249">
        <v>26</v>
      </c>
      <c r="I20" s="249">
        <v>26</v>
      </c>
      <c r="J20" s="249">
        <v>25.999999999999996</v>
      </c>
      <c r="K20" s="249">
        <v>25.999999999999996</v>
      </c>
      <c r="L20" s="249">
        <v>26.000000000000004</v>
      </c>
      <c r="M20" s="249">
        <v>26</v>
      </c>
      <c r="N20" s="249">
        <v>26</v>
      </c>
      <c r="O20" s="175"/>
      <c r="P20" s="249">
        <v>26</v>
      </c>
      <c r="Q20" s="249">
        <v>26</v>
      </c>
      <c r="R20" s="249">
        <v>26</v>
      </c>
      <c r="S20" s="249">
        <v>25.999999999999996</v>
      </c>
      <c r="T20" s="249">
        <v>26</v>
      </c>
      <c r="U20" s="249">
        <v>26</v>
      </c>
      <c r="V20" s="249">
        <v>25.999999999999996</v>
      </c>
      <c r="W20" s="249">
        <v>26</v>
      </c>
      <c r="X20" s="250"/>
      <c r="Y20" s="64">
        <f>G20-P20</f>
        <v>0</v>
      </c>
      <c r="Z20" s="64">
        <f t="shared" ref="Z20:AF20" si="19">H20-Q20</f>
        <v>0</v>
      </c>
      <c r="AA20" s="64">
        <f t="shared" si="19"/>
        <v>0</v>
      </c>
      <c r="AB20" s="64">
        <f t="shared" si="19"/>
        <v>0</v>
      </c>
      <c r="AC20" s="64">
        <f t="shared" si="19"/>
        <v>0</v>
      </c>
      <c r="AD20" s="64">
        <f t="shared" si="19"/>
        <v>0</v>
      </c>
      <c r="AE20" s="64">
        <f t="shared" si="19"/>
        <v>0</v>
      </c>
      <c r="AF20" s="64">
        <f t="shared" si="19"/>
        <v>0</v>
      </c>
      <c r="AG20" s="55"/>
      <c r="AH20" s="55"/>
      <c r="AJ20" s="66" t="s">
        <v>201</v>
      </c>
    </row>
    <row r="21" spans="2:36" ht="22.5">
      <c r="B21" s="112">
        <v>8</v>
      </c>
      <c r="C21" s="49" t="s">
        <v>95</v>
      </c>
      <c r="D21" s="28" t="s">
        <v>54</v>
      </c>
      <c r="E21" s="50"/>
      <c r="F21" s="51" t="s">
        <v>90</v>
      </c>
      <c r="G21" s="251">
        <v>0</v>
      </c>
      <c r="H21" s="251">
        <v>0</v>
      </c>
      <c r="I21" s="251">
        <v>11.778770100173967</v>
      </c>
      <c r="J21" s="251">
        <v>10.536865426253412</v>
      </c>
      <c r="K21" s="251">
        <v>11.332045336828738</v>
      </c>
      <c r="L21" s="251">
        <v>0</v>
      </c>
      <c r="M21" s="251">
        <v>0</v>
      </c>
      <c r="N21" s="251">
        <v>0</v>
      </c>
      <c r="O21" s="175"/>
      <c r="P21" s="251">
        <v>0</v>
      </c>
      <c r="Q21" s="251">
        <v>0</v>
      </c>
      <c r="R21" s="251">
        <v>11.778770100173967</v>
      </c>
      <c r="S21" s="251">
        <v>10.536865426253412</v>
      </c>
      <c r="T21" s="251">
        <v>0</v>
      </c>
      <c r="U21" s="251">
        <v>0</v>
      </c>
      <c r="V21" s="251">
        <v>0</v>
      </c>
      <c r="W21" s="251">
        <v>0</v>
      </c>
      <c r="X21" s="252"/>
      <c r="Y21" s="64">
        <f t="shared" ref="Y21:Y23" si="20">G21-P21</f>
        <v>0</v>
      </c>
      <c r="Z21" s="64">
        <f t="shared" ref="Z21:Z23" si="21">H21-Q21</f>
        <v>0</v>
      </c>
      <c r="AA21" s="64">
        <f t="shared" ref="AA21:AA23" si="22">I21-R21</f>
        <v>0</v>
      </c>
      <c r="AB21" s="64">
        <f t="shared" ref="AB21:AB23" si="23">J21-S21</f>
        <v>0</v>
      </c>
      <c r="AC21" s="64">
        <f t="shared" ref="AC21:AC23" si="24">K21-T21</f>
        <v>11.332045336828738</v>
      </c>
      <c r="AD21" s="64">
        <f t="shared" ref="AD21:AD23" si="25">L21-U21</f>
        <v>0</v>
      </c>
      <c r="AE21" s="64">
        <f t="shared" ref="AE21:AE23" si="26">M21-V21</f>
        <v>0</v>
      </c>
      <c r="AF21" s="64">
        <f t="shared" ref="AF21:AF23" si="27">N21-W21</f>
        <v>0</v>
      </c>
      <c r="AG21" s="55"/>
      <c r="AH21" s="308" t="s">
        <v>239</v>
      </c>
      <c r="AJ21" s="257" t="s">
        <v>237</v>
      </c>
    </row>
    <row r="22" spans="2:36" ht="33.75" customHeight="1">
      <c r="B22" s="112">
        <v>9</v>
      </c>
      <c r="C22" s="49" t="s">
        <v>96</v>
      </c>
      <c r="D22" s="28" t="s">
        <v>55</v>
      </c>
      <c r="E22" s="50"/>
      <c r="F22" s="51" t="s">
        <v>90</v>
      </c>
      <c r="G22" s="251">
        <v>0</v>
      </c>
      <c r="H22" s="251">
        <v>0</v>
      </c>
      <c r="I22" s="251">
        <v>-28.069035963921912</v>
      </c>
      <c r="J22" s="251">
        <v>-28.095872432379199</v>
      </c>
      <c r="K22" s="251">
        <v>-29.879580877685388</v>
      </c>
      <c r="L22" s="251">
        <v>0</v>
      </c>
      <c r="M22" s="251">
        <v>0</v>
      </c>
      <c r="N22" s="251">
        <v>0</v>
      </c>
      <c r="O22" s="175"/>
      <c r="P22" s="251">
        <v>0</v>
      </c>
      <c r="Q22" s="251">
        <v>0</v>
      </c>
      <c r="R22" s="251">
        <v>-28.069035963921912</v>
      </c>
      <c r="S22" s="251">
        <v>-28.095872432379199</v>
      </c>
      <c r="T22" s="251">
        <v>0</v>
      </c>
      <c r="U22" s="251">
        <v>0</v>
      </c>
      <c r="V22" s="251">
        <v>0</v>
      </c>
      <c r="W22" s="251">
        <v>0</v>
      </c>
      <c r="X22" s="252"/>
      <c r="Y22" s="64">
        <f t="shared" si="20"/>
        <v>0</v>
      </c>
      <c r="Z22" s="64">
        <f t="shared" si="21"/>
        <v>0</v>
      </c>
      <c r="AA22" s="64">
        <f t="shared" si="22"/>
        <v>0</v>
      </c>
      <c r="AB22" s="64">
        <f t="shared" si="23"/>
        <v>0</v>
      </c>
      <c r="AC22" s="64">
        <f t="shared" si="24"/>
        <v>-29.879580877685388</v>
      </c>
      <c r="AD22" s="64">
        <f t="shared" si="25"/>
        <v>0</v>
      </c>
      <c r="AE22" s="64">
        <f t="shared" si="26"/>
        <v>0</v>
      </c>
      <c r="AF22" s="64">
        <f t="shared" si="27"/>
        <v>0</v>
      </c>
      <c r="AG22" s="55"/>
      <c r="AH22" s="308" t="s">
        <v>240</v>
      </c>
      <c r="AJ22" s="258" t="s">
        <v>238</v>
      </c>
    </row>
    <row r="23" spans="2:36" s="18" customFormat="1">
      <c r="B23" s="112"/>
      <c r="C23" s="76"/>
      <c r="D23" s="22" t="s">
        <v>56</v>
      </c>
      <c r="E23" s="77"/>
      <c r="F23" s="51" t="s">
        <v>44</v>
      </c>
      <c r="G23" s="253">
        <f t="shared" ref="G23:N23" si="28">SUM(G20:G22)*G11</f>
        <v>30.238</v>
      </c>
      <c r="H23" s="253">
        <f t="shared" si="28"/>
        <v>31.330000000000002</v>
      </c>
      <c r="I23" s="253">
        <f t="shared" si="28"/>
        <v>11.913843785181269</v>
      </c>
      <c r="J23" s="253">
        <f t="shared" si="28"/>
        <v>10.407744361446898</v>
      </c>
      <c r="K23" s="253">
        <f t="shared" si="28"/>
        <v>9.382652754061473</v>
      </c>
      <c r="L23" s="253">
        <f t="shared" si="28"/>
        <v>33.722000000000001</v>
      </c>
      <c r="M23" s="253">
        <f t="shared" si="28"/>
        <v>34.840000000000003</v>
      </c>
      <c r="N23" s="253">
        <f t="shared" si="28"/>
        <v>35.853999999999999</v>
      </c>
      <c r="O23" s="175"/>
      <c r="P23" s="253">
        <f t="shared" ref="P23:W23" si="29">SUM(P20:P22)*P11</f>
        <v>30.238420412481993</v>
      </c>
      <c r="Q23" s="253">
        <f t="shared" si="29"/>
        <v>31.330000000000002</v>
      </c>
      <c r="R23" s="253">
        <f t="shared" si="29"/>
        <v>11.913843785181269</v>
      </c>
      <c r="S23" s="253">
        <f t="shared" si="29"/>
        <v>10.424626347434646</v>
      </c>
      <c r="T23" s="253">
        <f t="shared" si="29"/>
        <v>33.097999999999999</v>
      </c>
      <c r="U23" s="253">
        <f t="shared" si="29"/>
        <v>34.19</v>
      </c>
      <c r="V23" s="253">
        <f t="shared" si="29"/>
        <v>35.281999999999996</v>
      </c>
      <c r="W23" s="253">
        <f t="shared" si="29"/>
        <v>36.295999999999999</v>
      </c>
      <c r="X23" s="254"/>
      <c r="Y23" s="64">
        <f t="shared" si="20"/>
        <v>-4.2041248199353731E-4</v>
      </c>
      <c r="Z23" s="64">
        <f t="shared" si="21"/>
        <v>0</v>
      </c>
      <c r="AA23" s="64">
        <f t="shared" si="22"/>
        <v>0</v>
      </c>
      <c r="AB23" s="64">
        <f t="shared" si="23"/>
        <v>-1.6881985987748038E-2</v>
      </c>
      <c r="AC23" s="64">
        <f t="shared" si="24"/>
        <v>-23.715347245938524</v>
      </c>
      <c r="AD23" s="64">
        <f t="shared" si="25"/>
        <v>-0.46799999999999642</v>
      </c>
      <c r="AE23" s="64">
        <f t="shared" si="26"/>
        <v>-0.44199999999999307</v>
      </c>
      <c r="AF23" s="64">
        <f t="shared" si="27"/>
        <v>-0.44200000000000017</v>
      </c>
      <c r="AG23" s="107"/>
      <c r="AH23" s="107"/>
      <c r="AJ23" s="82"/>
    </row>
    <row r="24" spans="2:36">
      <c r="C24" s="259" t="s">
        <v>99</v>
      </c>
      <c r="D24" s="260"/>
      <c r="E24" s="60"/>
      <c r="F24" s="53"/>
      <c r="G24" s="255"/>
      <c r="H24" s="255"/>
      <c r="I24" s="255"/>
      <c r="J24" s="255"/>
      <c r="K24" s="255"/>
      <c r="L24" s="255"/>
      <c r="M24" s="255"/>
      <c r="N24" s="255"/>
      <c r="O24" s="175"/>
      <c r="P24" s="255"/>
      <c r="Q24" s="255"/>
      <c r="R24" s="255"/>
      <c r="S24" s="255"/>
      <c r="T24" s="255"/>
      <c r="U24" s="255"/>
      <c r="V24" s="255"/>
      <c r="W24" s="255"/>
      <c r="X24" s="256"/>
      <c r="Y24" s="64"/>
      <c r="Z24" s="64"/>
      <c r="AA24" s="64"/>
      <c r="AB24" s="64"/>
      <c r="AC24" s="64"/>
      <c r="AD24" s="64"/>
      <c r="AE24" s="64"/>
      <c r="AF24" s="64"/>
      <c r="AG24" s="55"/>
      <c r="AH24" s="55"/>
      <c r="AJ24" s="66"/>
    </row>
    <row r="25" spans="2:36">
      <c r="B25" s="112">
        <v>10</v>
      </c>
      <c r="C25" s="49" t="s">
        <v>65</v>
      </c>
      <c r="D25" s="28" t="s">
        <v>57</v>
      </c>
      <c r="E25" s="50"/>
      <c r="F25" s="51" t="s">
        <v>90</v>
      </c>
      <c r="G25" s="249">
        <v>7.23</v>
      </c>
      <c r="H25" s="249">
        <v>7.23</v>
      </c>
      <c r="I25" s="249">
        <v>7.23</v>
      </c>
      <c r="J25" s="249">
        <v>7.2299999999999995</v>
      </c>
      <c r="K25" s="249">
        <v>7.23</v>
      </c>
      <c r="L25" s="249">
        <v>3.6200000000000006</v>
      </c>
      <c r="M25" s="249">
        <v>0</v>
      </c>
      <c r="N25" s="249">
        <v>0</v>
      </c>
      <c r="O25" s="175"/>
      <c r="P25" s="249">
        <v>7.23</v>
      </c>
      <c r="Q25" s="249">
        <v>7.23</v>
      </c>
      <c r="R25" s="249">
        <v>7.23</v>
      </c>
      <c r="S25" s="249">
        <v>7.2300000000000013</v>
      </c>
      <c r="T25" s="249">
        <v>7.23</v>
      </c>
      <c r="U25" s="249">
        <v>3.62</v>
      </c>
      <c r="V25" s="249">
        <v>0</v>
      </c>
      <c r="W25" s="249">
        <v>0</v>
      </c>
      <c r="X25" s="250"/>
      <c r="Y25" s="64">
        <f t="shared" ref="Y25" si="30">G25-P25</f>
        <v>0</v>
      </c>
      <c r="Z25" s="64">
        <f t="shared" ref="Z25" si="31">H25-Q25</f>
        <v>0</v>
      </c>
      <c r="AA25" s="64">
        <f t="shared" ref="AA25" si="32">I25-R25</f>
        <v>0</v>
      </c>
      <c r="AB25" s="64">
        <f t="shared" ref="AB25" si="33">J25-S25</f>
        <v>0</v>
      </c>
      <c r="AC25" s="64">
        <f t="shared" ref="AC25" si="34">K25-T25</f>
        <v>0</v>
      </c>
      <c r="AD25" s="64">
        <f t="shared" ref="AD25" si="35">L25-U25</f>
        <v>0</v>
      </c>
      <c r="AE25" s="64">
        <f t="shared" ref="AE25" si="36">M25-V25</f>
        <v>0</v>
      </c>
      <c r="AF25" s="64">
        <f t="shared" ref="AF25" si="37">N25-W25</f>
        <v>0</v>
      </c>
      <c r="AG25" s="55"/>
      <c r="AH25" s="55"/>
      <c r="AJ25" s="66" t="s">
        <v>201</v>
      </c>
    </row>
    <row r="26" spans="2:36" ht="22.5">
      <c r="B26" s="112">
        <v>11</v>
      </c>
      <c r="C26" s="49" t="s">
        <v>97</v>
      </c>
      <c r="D26" s="28" t="s">
        <v>58</v>
      </c>
      <c r="E26" s="50"/>
      <c r="F26" s="51" t="s">
        <v>90</v>
      </c>
      <c r="G26" s="261">
        <v>0</v>
      </c>
      <c r="H26" s="261">
        <v>0</v>
      </c>
      <c r="I26" s="261">
        <v>3.4773937937212103</v>
      </c>
      <c r="J26" s="261">
        <v>3.4820829294356255</v>
      </c>
      <c r="K26" s="261">
        <v>3.4749851584763443</v>
      </c>
      <c r="L26" s="261">
        <v>-4.2609472290511274E-16</v>
      </c>
      <c r="M26" s="261">
        <v>0</v>
      </c>
      <c r="N26" s="261">
        <v>-2.1220308970004709E-16</v>
      </c>
      <c r="O26" s="175"/>
      <c r="P26" s="261">
        <v>0</v>
      </c>
      <c r="Q26" s="261">
        <v>0</v>
      </c>
      <c r="R26" s="261">
        <v>3.4773937937212103</v>
      </c>
      <c r="S26" s="261">
        <v>3.4820829294356255</v>
      </c>
      <c r="T26" s="261">
        <v>0</v>
      </c>
      <c r="U26" s="261">
        <v>-4.2650452947851083E-16</v>
      </c>
      <c r="V26" s="261">
        <v>0</v>
      </c>
      <c r="W26" s="261">
        <v>0</v>
      </c>
      <c r="X26" s="252"/>
      <c r="Y26" s="64">
        <f>G26-P26</f>
        <v>0</v>
      </c>
      <c r="Z26" s="64">
        <f t="shared" ref="Z26:Z28" si="38">H26-Q26</f>
        <v>0</v>
      </c>
      <c r="AA26" s="64">
        <f t="shared" ref="AA26:AA28" si="39">I26-R26</f>
        <v>0</v>
      </c>
      <c r="AB26" s="64">
        <f t="shared" ref="AB26:AB28" si="40">J26-S26</f>
        <v>0</v>
      </c>
      <c r="AC26" s="64">
        <f t="shared" ref="AC26:AC28" si="41">K26-T26</f>
        <v>3.4749851584763443</v>
      </c>
      <c r="AD26" s="64">
        <f t="shared" ref="AD26:AD28" si="42">L26-U26</f>
        <v>4.0980657339808981E-19</v>
      </c>
      <c r="AE26" s="64">
        <f t="shared" ref="AE26:AE28" si="43">M26-V26</f>
        <v>0</v>
      </c>
      <c r="AF26" s="64">
        <f t="shared" ref="AF26:AF28" si="44">N26-W26</f>
        <v>-2.1220308970004709E-16</v>
      </c>
      <c r="AG26" s="55"/>
      <c r="AH26" s="308" t="s">
        <v>241</v>
      </c>
      <c r="AJ26" s="257" t="s">
        <v>235</v>
      </c>
    </row>
    <row r="27" spans="2:36" ht="22.5">
      <c r="B27" s="112">
        <v>12</v>
      </c>
      <c r="C27" s="49" t="s">
        <v>98</v>
      </c>
      <c r="D27" s="28" t="s">
        <v>59</v>
      </c>
      <c r="E27" s="50"/>
      <c r="F27" s="51" t="s">
        <v>90</v>
      </c>
      <c r="G27" s="261">
        <v>0</v>
      </c>
      <c r="H27" s="261">
        <v>0</v>
      </c>
      <c r="I27" s="261">
        <v>-7.8390301932398776</v>
      </c>
      <c r="J27" s="261">
        <v>-7.8496008328125004</v>
      </c>
      <c r="K27" s="261">
        <v>-7.8336004474218761</v>
      </c>
      <c r="L27" s="261">
        <v>0</v>
      </c>
      <c r="M27" s="261">
        <v>0</v>
      </c>
      <c r="N27" s="261">
        <v>0</v>
      </c>
      <c r="O27" s="175"/>
      <c r="P27" s="261">
        <v>0</v>
      </c>
      <c r="Q27" s="261">
        <v>0</v>
      </c>
      <c r="R27" s="261">
        <v>-7.8390301932398776</v>
      </c>
      <c r="S27" s="261">
        <v>-7.8496008328124995</v>
      </c>
      <c r="T27" s="261">
        <v>0</v>
      </c>
      <c r="U27" s="261">
        <v>0</v>
      </c>
      <c r="V27" s="261">
        <v>0</v>
      </c>
      <c r="W27" s="261">
        <v>0</v>
      </c>
      <c r="X27" s="252"/>
      <c r="Y27" s="64">
        <f t="shared" ref="Y27:Y28" si="45">G27-P27</f>
        <v>0</v>
      </c>
      <c r="Z27" s="64">
        <f t="shared" si="38"/>
        <v>0</v>
      </c>
      <c r="AA27" s="64">
        <f t="shared" si="39"/>
        <v>0</v>
      </c>
      <c r="AB27" s="64">
        <f t="shared" si="40"/>
        <v>0</v>
      </c>
      <c r="AC27" s="64">
        <f t="shared" si="41"/>
        <v>-7.8336004474218761</v>
      </c>
      <c r="AD27" s="64">
        <f t="shared" si="42"/>
        <v>0</v>
      </c>
      <c r="AE27" s="64">
        <f t="shared" si="43"/>
        <v>0</v>
      </c>
      <c r="AF27" s="64">
        <f t="shared" si="44"/>
        <v>0</v>
      </c>
      <c r="AG27" s="55"/>
      <c r="AH27" s="308" t="s">
        <v>242</v>
      </c>
      <c r="AJ27" s="258" t="s">
        <v>236</v>
      </c>
    </row>
    <row r="28" spans="2:36" s="18" customFormat="1">
      <c r="B28" s="112"/>
      <c r="C28" s="76"/>
      <c r="D28" s="22" t="s">
        <v>35</v>
      </c>
      <c r="E28" s="77"/>
      <c r="F28" s="51" t="s">
        <v>44</v>
      </c>
      <c r="G28" s="262">
        <f t="shared" ref="G28:N28" si="46">SUM(G25:G27)*G11</f>
        <v>8.4084900000000005</v>
      </c>
      <c r="H28" s="262">
        <f t="shared" si="46"/>
        <v>8.7121500000000012</v>
      </c>
      <c r="I28" s="262">
        <f t="shared" si="46"/>
        <v>3.5194821377905967</v>
      </c>
      <c r="J28" s="262">
        <f t="shared" si="46"/>
        <v>3.5294404251363116</v>
      </c>
      <c r="K28" s="262">
        <f t="shared" si="46"/>
        <v>3.6150733512175743</v>
      </c>
      <c r="L28" s="262">
        <f t="shared" si="46"/>
        <v>4.6951400000000003</v>
      </c>
      <c r="M28" s="262">
        <f t="shared" si="46"/>
        <v>0</v>
      </c>
      <c r="N28" s="262">
        <f t="shared" si="46"/>
        <v>-2.9262806069636493E-16</v>
      </c>
      <c r="O28" s="175"/>
      <c r="P28" s="262">
        <f t="shared" ref="P28:W28" si="47">SUM(P25:P27)*P11</f>
        <v>8.4086069070094158</v>
      </c>
      <c r="Q28" s="262">
        <f t="shared" si="47"/>
        <v>8.7121500000000012</v>
      </c>
      <c r="R28" s="262">
        <f t="shared" si="47"/>
        <v>3.5194821377905967</v>
      </c>
      <c r="S28" s="262">
        <f t="shared" si="47"/>
        <v>3.5351653893295634</v>
      </c>
      <c r="T28" s="262">
        <f t="shared" si="47"/>
        <v>9.2037899999999997</v>
      </c>
      <c r="U28" s="262">
        <f t="shared" si="47"/>
        <v>4.7602999999999991</v>
      </c>
      <c r="V28" s="262">
        <f t="shared" si="47"/>
        <v>0</v>
      </c>
      <c r="W28" s="262">
        <f t="shared" si="47"/>
        <v>0</v>
      </c>
      <c r="X28" s="254"/>
      <c r="Y28" s="64">
        <f t="shared" si="45"/>
        <v>-1.1690700941535681E-4</v>
      </c>
      <c r="Z28" s="64">
        <f t="shared" si="38"/>
        <v>0</v>
      </c>
      <c r="AA28" s="64">
        <f t="shared" si="39"/>
        <v>0</v>
      </c>
      <c r="AB28" s="64">
        <f t="shared" si="40"/>
        <v>-5.724964193251747E-3</v>
      </c>
      <c r="AC28" s="64">
        <f t="shared" si="41"/>
        <v>-5.5887166487824249</v>
      </c>
      <c r="AD28" s="64">
        <f t="shared" si="42"/>
        <v>-6.5159999999998774E-2</v>
      </c>
      <c r="AE28" s="64">
        <f t="shared" si="43"/>
        <v>0</v>
      </c>
      <c r="AF28" s="64">
        <f t="shared" si="44"/>
        <v>-2.9262806069636493E-16</v>
      </c>
      <c r="AG28" s="107"/>
      <c r="AH28" s="107"/>
      <c r="AJ28" s="82"/>
    </row>
    <row r="29" spans="2:36" s="18" customFormat="1">
      <c r="B29" s="112"/>
      <c r="C29" s="58" t="s">
        <v>60</v>
      </c>
      <c r="D29" s="95"/>
      <c r="E29" s="96"/>
      <c r="F29" s="92"/>
      <c r="G29" s="255"/>
      <c r="H29" s="255"/>
      <c r="I29" s="255"/>
      <c r="J29" s="255"/>
      <c r="K29" s="255"/>
      <c r="L29" s="255"/>
      <c r="M29" s="255"/>
      <c r="N29" s="255"/>
      <c r="O29" s="263"/>
      <c r="P29" s="255"/>
      <c r="Q29" s="255"/>
      <c r="R29" s="255"/>
      <c r="S29" s="255"/>
      <c r="T29" s="255"/>
      <c r="U29" s="255"/>
      <c r="V29" s="255"/>
      <c r="W29" s="255"/>
      <c r="X29" s="256"/>
      <c r="Y29" s="64"/>
      <c r="Z29" s="64"/>
      <c r="AA29" s="64"/>
      <c r="AB29" s="64"/>
      <c r="AC29" s="64"/>
      <c r="AD29" s="64"/>
      <c r="AE29" s="64"/>
      <c r="AF29" s="64"/>
      <c r="AG29" s="107"/>
      <c r="AH29" s="107"/>
      <c r="AJ29" s="82"/>
    </row>
    <row r="30" spans="2:36" s="18" customFormat="1">
      <c r="B30" s="112">
        <v>13</v>
      </c>
      <c r="C30" s="49" t="s">
        <v>102</v>
      </c>
      <c r="D30" s="28" t="s">
        <v>60</v>
      </c>
      <c r="E30" s="50"/>
      <c r="F30" s="264" t="s">
        <v>44</v>
      </c>
      <c r="G30" s="251">
        <v>9.0715959047147798</v>
      </c>
      <c r="H30" s="265"/>
      <c r="I30" s="265"/>
      <c r="J30" s="265"/>
      <c r="K30" s="265"/>
      <c r="L30" s="265"/>
      <c r="M30" s="265"/>
      <c r="N30" s="265"/>
      <c r="O30" s="266"/>
      <c r="P30" s="251">
        <v>9.0715959047147798</v>
      </c>
      <c r="Q30" s="265"/>
      <c r="R30" s="265"/>
      <c r="S30" s="265"/>
      <c r="T30" s="265"/>
      <c r="U30" s="265"/>
      <c r="V30" s="265"/>
      <c r="W30" s="265"/>
      <c r="X30" s="252"/>
      <c r="Y30" s="64"/>
      <c r="Z30" s="64"/>
      <c r="AA30" s="64"/>
      <c r="AB30" s="64"/>
      <c r="AC30" s="64"/>
      <c r="AD30" s="64"/>
      <c r="AE30" s="64"/>
      <c r="AF30" s="64"/>
      <c r="AG30" s="107"/>
      <c r="AH30" s="107"/>
      <c r="AJ30" s="66" t="s">
        <v>224</v>
      </c>
    </row>
    <row r="31" spans="2:36" s="18" customFormat="1">
      <c r="B31" s="112"/>
      <c r="C31" s="76"/>
      <c r="D31" s="22" t="s">
        <v>60</v>
      </c>
      <c r="E31" s="77"/>
      <c r="F31" s="91"/>
      <c r="G31" s="253">
        <f t="shared" ref="G31" si="48">SUM(G30)</f>
        <v>9.0715959047147798</v>
      </c>
      <c r="H31" s="267"/>
      <c r="I31" s="267"/>
      <c r="J31" s="267"/>
      <c r="K31" s="267"/>
      <c r="L31" s="267"/>
      <c r="M31" s="267"/>
      <c r="N31" s="267"/>
      <c r="O31" s="263"/>
      <c r="P31" s="253">
        <f t="shared" ref="P31" si="49">SUM(P30)</f>
        <v>9.0715959047147798</v>
      </c>
      <c r="Q31" s="267"/>
      <c r="R31" s="267"/>
      <c r="S31" s="267"/>
      <c r="T31" s="267"/>
      <c r="U31" s="267"/>
      <c r="V31" s="267"/>
      <c r="W31" s="267"/>
      <c r="X31" s="254"/>
      <c r="Y31" s="64"/>
      <c r="Z31" s="64"/>
      <c r="AA31" s="64"/>
      <c r="AB31" s="64"/>
      <c r="AC31" s="64"/>
      <c r="AD31" s="64"/>
      <c r="AE31" s="64"/>
      <c r="AF31" s="64"/>
      <c r="AG31" s="107"/>
      <c r="AH31" s="107"/>
      <c r="AJ31" s="82"/>
    </row>
    <row r="32" spans="2:36" s="18" customFormat="1">
      <c r="B32" s="112"/>
      <c r="C32" s="268" t="s">
        <v>61</v>
      </c>
      <c r="D32" s="269"/>
      <c r="E32" s="60"/>
      <c r="F32" s="53"/>
      <c r="G32" s="255"/>
      <c r="H32" s="255"/>
      <c r="I32" s="270"/>
      <c r="J32" s="255"/>
      <c r="K32" s="255"/>
      <c r="L32" s="255"/>
      <c r="M32" s="255"/>
      <c r="N32" s="255"/>
      <c r="O32" s="175"/>
      <c r="P32" s="255"/>
      <c r="Q32" s="255"/>
      <c r="R32" s="270"/>
      <c r="S32" s="255"/>
      <c r="T32" s="255"/>
      <c r="U32" s="255"/>
      <c r="V32" s="255"/>
      <c r="W32" s="255"/>
      <c r="X32" s="256"/>
      <c r="Y32" s="64"/>
      <c r="Z32" s="64"/>
      <c r="AA32" s="64"/>
      <c r="AB32" s="64"/>
      <c r="AC32" s="64"/>
      <c r="AD32" s="64"/>
      <c r="AE32" s="64"/>
      <c r="AF32" s="64"/>
      <c r="AG32" s="107"/>
      <c r="AH32" s="76"/>
      <c r="AI32" s="107"/>
      <c r="AJ32" s="82"/>
    </row>
    <row r="33" spans="2:37" s="18" customFormat="1" ht="33.75" customHeight="1">
      <c r="B33" s="112">
        <v>14</v>
      </c>
      <c r="C33" s="49" t="s">
        <v>61</v>
      </c>
      <c r="D33" s="28" t="s">
        <v>62</v>
      </c>
      <c r="E33" s="50"/>
      <c r="F33" s="264" t="s">
        <v>44</v>
      </c>
      <c r="G33" s="251">
        <v>124.52507564144604</v>
      </c>
      <c r="H33" s="251">
        <v>114.47414539257232</v>
      </c>
      <c r="I33" s="251">
        <v>114.706</v>
      </c>
      <c r="J33" s="251">
        <v>90.14322337479004</v>
      </c>
      <c r="K33" s="251">
        <v>90.14322337479004</v>
      </c>
      <c r="L33" s="251">
        <v>90.14322337479004</v>
      </c>
      <c r="M33" s="251">
        <v>90.14322337479004</v>
      </c>
      <c r="N33" s="251">
        <v>90.14322337479004</v>
      </c>
      <c r="O33" s="266"/>
      <c r="P33" s="251">
        <v>124.52507564144604</v>
      </c>
      <c r="Q33" s="251">
        <v>114.47414539257232</v>
      </c>
      <c r="R33" s="251">
        <v>101.417</v>
      </c>
      <c r="S33" s="251">
        <v>102.21015</v>
      </c>
      <c r="T33" s="251">
        <v>102.21015</v>
      </c>
      <c r="U33" s="251">
        <v>102.21015</v>
      </c>
      <c r="V33" s="251">
        <v>102.21015</v>
      </c>
      <c r="W33" s="251">
        <v>102.21015</v>
      </c>
      <c r="X33" s="252"/>
      <c r="Y33" s="64">
        <f>G33-P33</f>
        <v>0</v>
      </c>
      <c r="Z33" s="64">
        <f t="shared" ref="Z33:AF33" si="50">H33-Q33</f>
        <v>0</v>
      </c>
      <c r="AA33" s="64">
        <f t="shared" si="50"/>
        <v>13.289000000000001</v>
      </c>
      <c r="AB33" s="64">
        <f t="shared" si="50"/>
        <v>-12.066926625209959</v>
      </c>
      <c r="AC33" s="64">
        <f t="shared" si="50"/>
        <v>-12.066926625209959</v>
      </c>
      <c r="AD33" s="64">
        <f t="shared" si="50"/>
        <v>-12.066926625209959</v>
      </c>
      <c r="AE33" s="64">
        <f t="shared" si="50"/>
        <v>-12.066926625209959</v>
      </c>
      <c r="AF33" s="64">
        <f t="shared" si="50"/>
        <v>-12.066926625209959</v>
      </c>
      <c r="AG33" s="107"/>
      <c r="AH33" s="1" t="s">
        <v>260</v>
      </c>
      <c r="AI33" s="107"/>
      <c r="AJ33" s="271" t="s">
        <v>243</v>
      </c>
    </row>
    <row r="34" spans="2:37" s="18" customFormat="1">
      <c r="B34" s="112"/>
      <c r="C34" s="76"/>
      <c r="D34" s="22" t="s">
        <v>62</v>
      </c>
      <c r="E34" s="77"/>
      <c r="F34" s="91"/>
      <c r="G34" s="253">
        <f t="shared" ref="G34:N34" si="51">SUM(G33)</f>
        <v>124.52507564144604</v>
      </c>
      <c r="H34" s="253">
        <f t="shared" si="51"/>
        <v>114.47414539257232</v>
      </c>
      <c r="I34" s="253">
        <f t="shared" si="51"/>
        <v>114.706</v>
      </c>
      <c r="J34" s="253">
        <f t="shared" si="51"/>
        <v>90.14322337479004</v>
      </c>
      <c r="K34" s="253">
        <f t="shared" si="51"/>
        <v>90.14322337479004</v>
      </c>
      <c r="L34" s="253">
        <f t="shared" si="51"/>
        <v>90.14322337479004</v>
      </c>
      <c r="M34" s="253">
        <f t="shared" si="51"/>
        <v>90.14322337479004</v>
      </c>
      <c r="N34" s="253">
        <f t="shared" si="51"/>
        <v>90.14322337479004</v>
      </c>
      <c r="O34" s="263"/>
      <c r="P34" s="253">
        <f t="shared" ref="P34:W34" si="52">SUM(P33)</f>
        <v>124.52507564144604</v>
      </c>
      <c r="Q34" s="253">
        <f t="shared" si="52"/>
        <v>114.47414539257232</v>
      </c>
      <c r="R34" s="253">
        <f t="shared" si="52"/>
        <v>101.417</v>
      </c>
      <c r="S34" s="253">
        <f t="shared" si="52"/>
        <v>102.21015</v>
      </c>
      <c r="T34" s="253">
        <f t="shared" si="52"/>
        <v>102.21015</v>
      </c>
      <c r="U34" s="253">
        <f t="shared" si="52"/>
        <v>102.21015</v>
      </c>
      <c r="V34" s="253">
        <f t="shared" si="52"/>
        <v>102.21015</v>
      </c>
      <c r="W34" s="253">
        <f t="shared" si="52"/>
        <v>102.21015</v>
      </c>
      <c r="X34" s="254"/>
      <c r="Y34" s="64">
        <f>G34-P34</f>
        <v>0</v>
      </c>
      <c r="Z34" s="64">
        <f t="shared" ref="Z34" si="53">H34-Q34</f>
        <v>0</v>
      </c>
      <c r="AA34" s="64">
        <f t="shared" ref="AA34" si="54">I34-R34</f>
        <v>13.289000000000001</v>
      </c>
      <c r="AB34" s="64">
        <f t="shared" ref="AB34" si="55">J34-S34</f>
        <v>-12.066926625209959</v>
      </c>
      <c r="AC34" s="64">
        <f t="shared" ref="AC34" si="56">K34-T34</f>
        <v>-12.066926625209959</v>
      </c>
      <c r="AD34" s="64">
        <f t="shared" ref="AD34" si="57">L34-U34</f>
        <v>-12.066926625209959</v>
      </c>
      <c r="AE34" s="64">
        <f t="shared" ref="AE34" si="58">M34-V34</f>
        <v>-12.066926625209959</v>
      </c>
      <c r="AF34" s="64">
        <f t="shared" ref="AF34" si="59">N34-W34</f>
        <v>-12.066926625209959</v>
      </c>
      <c r="AG34" s="107"/>
      <c r="AH34" s="107"/>
      <c r="AJ34" s="82"/>
    </row>
    <row r="35" spans="2:37" s="18" customFormat="1">
      <c r="B35" s="112"/>
      <c r="C35" s="58" t="s">
        <v>101</v>
      </c>
      <c r="D35" s="95"/>
      <c r="E35" s="96"/>
      <c r="F35" s="92"/>
      <c r="G35" s="255"/>
      <c r="H35" s="255"/>
      <c r="I35" s="255"/>
      <c r="J35" s="255"/>
      <c r="K35" s="255"/>
      <c r="L35" s="255"/>
      <c r="M35" s="255"/>
      <c r="N35" s="255"/>
      <c r="O35" s="263"/>
      <c r="P35" s="255"/>
      <c r="Q35" s="255"/>
      <c r="R35" s="255"/>
      <c r="S35" s="255"/>
      <c r="T35" s="255"/>
      <c r="U35" s="255"/>
      <c r="V35" s="255"/>
      <c r="W35" s="255"/>
      <c r="X35" s="256"/>
      <c r="Y35" s="64"/>
      <c r="Z35" s="64"/>
      <c r="AA35" s="64"/>
      <c r="AB35" s="64"/>
      <c r="AC35" s="64"/>
      <c r="AD35" s="64"/>
      <c r="AE35" s="64"/>
      <c r="AF35" s="64"/>
      <c r="AG35" s="107"/>
      <c r="AH35" s="107"/>
      <c r="AJ35" s="82"/>
    </row>
    <row r="36" spans="2:37" s="18" customFormat="1" ht="12">
      <c r="B36" s="112">
        <v>15</v>
      </c>
      <c r="C36" s="49" t="s">
        <v>40</v>
      </c>
      <c r="D36" s="28" t="s">
        <v>120</v>
      </c>
      <c r="E36" s="22"/>
      <c r="F36" s="272" t="s">
        <v>119</v>
      </c>
      <c r="G36" s="251">
        <v>0.93718286680062302</v>
      </c>
      <c r="H36" s="251">
        <v>0</v>
      </c>
      <c r="I36" s="251">
        <v>10.246263014653801</v>
      </c>
      <c r="J36" s="251">
        <v>-4.1747914540285596</v>
      </c>
      <c r="K36" s="251">
        <v>11.6985633347883</v>
      </c>
      <c r="L36" s="251">
        <v>0</v>
      </c>
      <c r="M36" s="251">
        <v>0</v>
      </c>
      <c r="N36" s="251">
        <v>0</v>
      </c>
      <c r="O36" s="273"/>
      <c r="P36" s="274">
        <v>0.93718286680062302</v>
      </c>
      <c r="Q36" s="274">
        <v>0</v>
      </c>
      <c r="R36" s="274">
        <v>10.2428622676552</v>
      </c>
      <c r="S36" s="274">
        <v>-4.1747914540285596</v>
      </c>
      <c r="T36" s="274">
        <v>0</v>
      </c>
      <c r="U36" s="274">
        <v>0</v>
      </c>
      <c r="V36" s="274">
        <v>0</v>
      </c>
      <c r="W36" s="274">
        <v>0</v>
      </c>
      <c r="X36" s="256"/>
      <c r="Y36" s="64">
        <f>G36-P36</f>
        <v>0</v>
      </c>
      <c r="Z36" s="64">
        <f t="shared" ref="Z36:AF36" si="60">H36-Q36</f>
        <v>0</v>
      </c>
      <c r="AA36" s="64">
        <f t="shared" si="60"/>
        <v>3.4007469986008232E-3</v>
      </c>
      <c r="AB36" s="64">
        <f t="shared" si="60"/>
        <v>0</v>
      </c>
      <c r="AC36" s="64">
        <f t="shared" si="60"/>
        <v>11.6985633347883</v>
      </c>
      <c r="AD36" s="64">
        <f t="shared" si="60"/>
        <v>0</v>
      </c>
      <c r="AE36" s="64">
        <f t="shared" si="60"/>
        <v>0</v>
      </c>
      <c r="AF36" s="64">
        <f t="shared" si="60"/>
        <v>0</v>
      </c>
      <c r="AG36" s="107"/>
      <c r="AH36" s="328" t="s">
        <v>261</v>
      </c>
      <c r="AJ36" s="66" t="s">
        <v>223</v>
      </c>
    </row>
    <row r="37" spans="2:37" s="18" customFormat="1">
      <c r="B37" s="112"/>
      <c r="C37" s="76"/>
      <c r="D37" s="22" t="s">
        <v>67</v>
      </c>
      <c r="E37" s="77"/>
      <c r="F37" s="91"/>
      <c r="G37" s="253">
        <f t="shared" ref="G37:N37" si="61">SUM(G36)</f>
        <v>0.93718286680062302</v>
      </c>
      <c r="H37" s="253">
        <f t="shared" si="61"/>
        <v>0</v>
      </c>
      <c r="I37" s="253">
        <f t="shared" si="61"/>
        <v>10.246263014653801</v>
      </c>
      <c r="J37" s="253">
        <f t="shared" si="61"/>
        <v>-4.1747914540285596</v>
      </c>
      <c r="K37" s="253">
        <f t="shared" si="61"/>
        <v>11.6985633347883</v>
      </c>
      <c r="L37" s="253">
        <f t="shared" si="61"/>
        <v>0</v>
      </c>
      <c r="M37" s="253">
        <f t="shared" si="61"/>
        <v>0</v>
      </c>
      <c r="N37" s="253">
        <f t="shared" si="61"/>
        <v>0</v>
      </c>
      <c r="O37" s="263"/>
      <c r="P37" s="253">
        <f t="shared" ref="P37:W37" si="62">SUM(P36)</f>
        <v>0.93718286680062302</v>
      </c>
      <c r="Q37" s="253">
        <f t="shared" si="62"/>
        <v>0</v>
      </c>
      <c r="R37" s="253">
        <f t="shared" si="62"/>
        <v>10.2428622676552</v>
      </c>
      <c r="S37" s="253">
        <f t="shared" si="62"/>
        <v>-4.1747914540285596</v>
      </c>
      <c r="T37" s="253">
        <f t="shared" si="62"/>
        <v>0</v>
      </c>
      <c r="U37" s="253">
        <f t="shared" si="62"/>
        <v>0</v>
      </c>
      <c r="V37" s="253">
        <f t="shared" si="62"/>
        <v>0</v>
      </c>
      <c r="W37" s="253">
        <f t="shared" si="62"/>
        <v>0</v>
      </c>
      <c r="X37" s="254"/>
      <c r="Y37" s="64">
        <f>G37-P37</f>
        <v>0</v>
      </c>
      <c r="Z37" s="64">
        <f t="shared" ref="Z37" si="63">H37-Q37</f>
        <v>0</v>
      </c>
      <c r="AA37" s="64">
        <f t="shared" ref="AA37" si="64">I37-R37</f>
        <v>3.4007469986008232E-3</v>
      </c>
      <c r="AB37" s="64">
        <f t="shared" ref="AB37" si="65">J37-S37</f>
        <v>0</v>
      </c>
      <c r="AC37" s="64">
        <f t="shared" ref="AC37" si="66">K37-T37</f>
        <v>11.6985633347883</v>
      </c>
      <c r="AD37" s="64">
        <f t="shared" ref="AD37" si="67">L37-U37</f>
        <v>0</v>
      </c>
      <c r="AE37" s="64">
        <f t="shared" ref="AE37" si="68">M37-V37</f>
        <v>0</v>
      </c>
      <c r="AF37" s="64">
        <f t="shared" ref="AF37" si="69">N37-W37</f>
        <v>0</v>
      </c>
      <c r="AG37" s="107"/>
      <c r="AH37" s="107"/>
      <c r="AJ37" s="98" t="s">
        <v>121</v>
      </c>
      <c r="AK37" s="76"/>
    </row>
    <row r="38" spans="2:37" s="18" customFormat="1">
      <c r="B38" s="112">
        <v>16</v>
      </c>
      <c r="C38" s="100" t="s">
        <v>245</v>
      </c>
      <c r="D38" s="42" t="s">
        <v>1</v>
      </c>
      <c r="E38" s="101"/>
      <c r="F38" s="102"/>
      <c r="G38" s="275">
        <f t="shared" ref="G38:N38" si="70">G18+G23+G28+G31+G34-G37</f>
        <v>358.68737567936017</v>
      </c>
      <c r="H38" s="275">
        <f t="shared" si="70"/>
        <v>340.26849881485441</v>
      </c>
      <c r="I38" s="275">
        <f t="shared" si="70"/>
        <v>285.66559010646074</v>
      </c>
      <c r="J38" s="275">
        <f t="shared" si="70"/>
        <v>268.48556730039468</v>
      </c>
      <c r="K38" s="275">
        <f t="shared" si="70"/>
        <v>185.28543554078195</v>
      </c>
      <c r="L38" s="275">
        <f t="shared" si="70"/>
        <v>226.93843950479055</v>
      </c>
      <c r="M38" s="275">
        <f t="shared" si="70"/>
        <v>232.48278918885097</v>
      </c>
      <c r="N38" s="275">
        <f t="shared" si="70"/>
        <v>240.23049000959313</v>
      </c>
      <c r="O38" s="157"/>
      <c r="P38" s="275">
        <f t="shared" ref="P38:W38" si="71">P18+P23+P28+P31+P34-P37</f>
        <v>358.69051824649335</v>
      </c>
      <c r="Q38" s="275">
        <f t="shared" si="71"/>
        <v>340.26849881485441</v>
      </c>
      <c r="R38" s="275">
        <f t="shared" si="71"/>
        <v>272.37625129575832</v>
      </c>
      <c r="S38" s="275">
        <f t="shared" si="71"/>
        <v>280.89323968839534</v>
      </c>
      <c r="T38" s="275">
        <f t="shared" si="71"/>
        <v>239.84554143601153</v>
      </c>
      <c r="U38" s="275">
        <f t="shared" si="71"/>
        <v>242.54638206164074</v>
      </c>
      <c r="V38" s="275">
        <f t="shared" si="71"/>
        <v>246.35551627588109</v>
      </c>
      <c r="W38" s="275">
        <f t="shared" si="71"/>
        <v>254.14765850049682</v>
      </c>
      <c r="X38" s="276"/>
      <c r="Y38" s="64">
        <f>G38-P38</f>
        <v>-3.1425671331817284E-3</v>
      </c>
      <c r="Z38" s="64">
        <f t="shared" ref="Z38" si="72">H38-Q38</f>
        <v>0</v>
      </c>
      <c r="AA38" s="64">
        <f t="shared" ref="AA38" si="73">I38-R38</f>
        <v>13.289338810702418</v>
      </c>
      <c r="AB38" s="64">
        <f t="shared" ref="AB38" si="74">J38-S38</f>
        <v>-12.407672388000663</v>
      </c>
      <c r="AC38" s="64">
        <f t="shared" ref="AC38" si="75">K38-T38</f>
        <v>-54.560105895229583</v>
      </c>
      <c r="AD38" s="64">
        <f t="shared" ref="AD38" si="76">L38-U38</f>
        <v>-15.60794255685019</v>
      </c>
      <c r="AE38" s="64">
        <f t="shared" ref="AE38" si="77">M38-V38</f>
        <v>-13.872727087030114</v>
      </c>
      <c r="AF38" s="64">
        <f t="shared" ref="AF38" si="78">N38-W38</f>
        <v>-13.917168490903691</v>
      </c>
      <c r="AG38" s="107"/>
      <c r="AH38" s="107"/>
      <c r="AJ38" s="107"/>
    </row>
    <row r="39" spans="2:37" s="111" customFormat="1" ht="31.5" customHeight="1">
      <c r="B39" s="112"/>
      <c r="C39" s="108"/>
      <c r="D39" s="16"/>
      <c r="E39" s="31"/>
      <c r="F39" s="32"/>
      <c r="G39" s="140"/>
      <c r="H39" s="140"/>
      <c r="I39" s="140"/>
      <c r="J39" s="140"/>
      <c r="K39" s="140"/>
      <c r="L39" s="140"/>
      <c r="M39" s="140"/>
      <c r="N39" s="140"/>
      <c r="O39" s="157"/>
      <c r="P39" s="140"/>
      <c r="Q39" s="140"/>
      <c r="R39" s="140"/>
      <c r="S39" s="140"/>
      <c r="T39" s="140"/>
      <c r="U39" s="140"/>
      <c r="V39" s="140"/>
      <c r="W39" s="140"/>
      <c r="X39" s="276"/>
      <c r="Y39" s="200"/>
      <c r="Z39" s="140"/>
      <c r="AA39" s="140"/>
      <c r="AB39" s="140"/>
      <c r="AC39" s="140"/>
      <c r="AD39" s="140"/>
      <c r="AE39" s="140"/>
      <c r="AF39" s="140"/>
      <c r="AG39" s="82"/>
      <c r="AH39" s="82"/>
      <c r="AJ39" s="82"/>
    </row>
    <row r="40" spans="2:37" s="111" customFormat="1" ht="16.5" customHeight="1">
      <c r="B40" s="112">
        <v>17</v>
      </c>
      <c r="C40" s="100" t="s">
        <v>198</v>
      </c>
      <c r="D40" s="42" t="s">
        <v>66</v>
      </c>
      <c r="E40" s="101"/>
      <c r="F40" s="102"/>
      <c r="G40" s="278">
        <f>SUM(G46:G52)</f>
        <v>368.32850175128999</v>
      </c>
      <c r="H40" s="278">
        <f t="shared" ref="H40:I40" si="79">SUM(H46:H52)</f>
        <v>336.26672277000011</v>
      </c>
      <c r="I40" s="278">
        <f t="shared" si="79"/>
        <v>295.3185798400001</v>
      </c>
      <c r="J40" s="278"/>
      <c r="K40" s="278"/>
      <c r="L40" s="278"/>
      <c r="M40" s="278"/>
      <c r="N40" s="278"/>
      <c r="O40" s="157"/>
      <c r="P40" s="278">
        <f>SUM(P46:P52)</f>
        <v>368.32850175128999</v>
      </c>
      <c r="Q40" s="278">
        <f t="shared" ref="Q40" si="80">SUM(Q46:Q52)</f>
        <v>336.26672277000011</v>
      </c>
      <c r="R40" s="278"/>
      <c r="S40" s="278"/>
      <c r="T40" s="278"/>
      <c r="U40" s="278"/>
      <c r="V40" s="278"/>
      <c r="W40" s="278"/>
      <c r="X40" s="279"/>
      <c r="Y40" s="280"/>
      <c r="Z40" s="278"/>
      <c r="AA40" s="278"/>
      <c r="AB40" s="278"/>
      <c r="AC40" s="278"/>
      <c r="AD40" s="278"/>
      <c r="AE40" s="278"/>
      <c r="AF40" s="278"/>
      <c r="AG40" s="82"/>
      <c r="AH40" s="82"/>
      <c r="AJ40" s="82"/>
    </row>
    <row r="41" spans="2:37" s="111" customFormat="1" ht="12.75" customHeight="1">
      <c r="B41" s="112"/>
      <c r="C41" s="108"/>
      <c r="D41" s="16"/>
      <c r="E41" s="31"/>
      <c r="F41" s="32"/>
      <c r="G41" s="140"/>
      <c r="H41" s="140"/>
      <c r="I41" s="140"/>
      <c r="J41" s="140"/>
      <c r="K41" s="140"/>
      <c r="L41" s="140"/>
      <c r="M41" s="140"/>
      <c r="N41" s="140"/>
      <c r="O41" s="157"/>
      <c r="P41" s="140"/>
      <c r="Q41" s="140"/>
      <c r="R41" s="140"/>
      <c r="S41" s="140"/>
      <c r="T41" s="140"/>
      <c r="U41" s="140"/>
      <c r="V41" s="140"/>
      <c r="W41" s="140"/>
      <c r="X41" s="276"/>
      <c r="Y41" s="200"/>
      <c r="Z41" s="140"/>
      <c r="AA41" s="140"/>
      <c r="AB41" s="140"/>
      <c r="AC41" s="140"/>
      <c r="AD41" s="140"/>
      <c r="AE41" s="140"/>
      <c r="AF41" s="140"/>
      <c r="AG41" s="82"/>
      <c r="AH41" s="82"/>
      <c r="AJ41" s="82"/>
    </row>
    <row r="42" spans="2:37" s="111" customFormat="1" ht="48.75" customHeight="1">
      <c r="B42" s="112">
        <v>18</v>
      </c>
      <c r="C42" s="282" t="s">
        <v>177</v>
      </c>
      <c r="D42" s="8" t="s">
        <v>178</v>
      </c>
      <c r="E42" s="283" t="s">
        <v>25</v>
      </c>
      <c r="F42" s="284" t="s">
        <v>172</v>
      </c>
      <c r="G42" s="285">
        <f>G40-G38</f>
        <v>9.6411260719298184</v>
      </c>
      <c r="H42" s="285">
        <f>H40-H38</f>
        <v>-4.0017760448542958</v>
      </c>
      <c r="I42" s="285">
        <f>I40-I38</f>
        <v>9.6529897335393571</v>
      </c>
      <c r="J42" s="285" t="str">
        <f>IF(J40&gt;0,J40-J38,"")</f>
        <v/>
      </c>
      <c r="K42" s="285" t="str">
        <f>IF(K40&gt;0,K40-K38,"")</f>
        <v/>
      </c>
      <c r="L42" s="285" t="str">
        <f>IF(L40&gt;0,L40-L38,"")</f>
        <v/>
      </c>
      <c r="M42" s="285" t="str">
        <f>IF(M40&gt;0,M40-M38,"")</f>
        <v/>
      </c>
      <c r="N42" s="285" t="str">
        <f>IF(N40&gt;0,N40-N38,"")</f>
        <v/>
      </c>
      <c r="O42" s="273"/>
      <c r="P42" s="285">
        <f>P40-P38</f>
        <v>9.6379835047966367</v>
      </c>
      <c r="Q42" s="285">
        <f>Q40-Q38</f>
        <v>-4.0017760448542958</v>
      </c>
      <c r="R42" s="285"/>
      <c r="S42" s="285" t="str">
        <f>IF(S40&gt;0,S40-S38,"")</f>
        <v/>
      </c>
      <c r="T42" s="285" t="str">
        <f>IF(T40&gt;0,T40-T38,"")</f>
        <v/>
      </c>
      <c r="U42" s="285" t="str">
        <f>IF(U40&gt;0,U40-U38,"")</f>
        <v/>
      </c>
      <c r="V42" s="285" t="str">
        <f>IF(V40&gt;0,V40-V38,"")</f>
        <v/>
      </c>
      <c r="W42" s="285" t="str">
        <f>IF(W40&gt;0,W40-W38,"")</f>
        <v/>
      </c>
      <c r="X42" s="286"/>
      <c r="Y42" s="287"/>
      <c r="Z42" s="288"/>
      <c r="AA42" s="288"/>
      <c r="AB42" s="288"/>
      <c r="AC42" s="288"/>
      <c r="AD42" s="288"/>
      <c r="AE42" s="288"/>
      <c r="AF42" s="288"/>
      <c r="AG42" s="82"/>
      <c r="AH42" s="82"/>
      <c r="AJ42" s="135"/>
    </row>
    <row r="43" spans="2:37" s="111" customFormat="1" ht="40.5" customHeight="1">
      <c r="B43" s="112"/>
      <c r="C43" s="127"/>
      <c r="D43" s="112"/>
      <c r="E43" s="289"/>
      <c r="F43" s="32"/>
      <c r="G43" s="140"/>
      <c r="H43" s="140"/>
      <c r="I43" s="140"/>
      <c r="J43" s="140"/>
      <c r="K43" s="140"/>
      <c r="L43" s="140"/>
      <c r="M43" s="140"/>
      <c r="N43" s="140"/>
      <c r="O43" s="157"/>
      <c r="P43" s="140"/>
      <c r="Q43" s="140"/>
      <c r="R43" s="140"/>
      <c r="S43" s="140"/>
      <c r="T43" s="140"/>
      <c r="U43" s="140"/>
      <c r="V43" s="140"/>
      <c r="W43" s="140"/>
      <c r="X43" s="276"/>
      <c r="Y43" s="200"/>
      <c r="Z43" s="140"/>
      <c r="AA43" s="140"/>
      <c r="AB43" s="140"/>
      <c r="AC43" s="140"/>
      <c r="AD43" s="140"/>
      <c r="AE43" s="140"/>
      <c r="AF43" s="277"/>
      <c r="AG43" s="127"/>
      <c r="AH43" s="82"/>
      <c r="AI43" s="127"/>
      <c r="AJ43" s="127"/>
      <c r="AK43" s="127"/>
    </row>
    <row r="44" spans="2:37" s="111" customFormat="1" ht="17.25" customHeight="1">
      <c r="B44" s="112"/>
      <c r="C44" s="35" t="s">
        <v>198</v>
      </c>
      <c r="D44" s="36" t="s">
        <v>106</v>
      </c>
      <c r="E44" s="37"/>
      <c r="F44" s="38"/>
      <c r="G44" s="139"/>
      <c r="H44" s="139"/>
      <c r="I44" s="139"/>
      <c r="J44" s="139"/>
      <c r="K44" s="139"/>
      <c r="L44" s="139"/>
      <c r="M44" s="139"/>
      <c r="N44" s="139"/>
      <c r="O44" s="157"/>
      <c r="P44" s="139"/>
      <c r="Q44" s="139"/>
      <c r="R44" s="139"/>
      <c r="S44" s="139"/>
      <c r="T44" s="139"/>
      <c r="U44" s="139"/>
      <c r="V44" s="139"/>
      <c r="W44" s="139"/>
      <c r="X44" s="279"/>
      <c r="Y44" s="280"/>
      <c r="Z44" s="278"/>
      <c r="AA44" s="278"/>
      <c r="AB44" s="278"/>
      <c r="AC44" s="278"/>
      <c r="AD44" s="278"/>
      <c r="AE44" s="278"/>
      <c r="AF44" s="281"/>
      <c r="AH44" s="82"/>
      <c r="AJ44" s="127"/>
    </row>
    <row r="45" spans="2:37" s="111" customFormat="1" ht="20.25" customHeight="1">
      <c r="B45" s="112"/>
      <c r="C45" s="108"/>
      <c r="D45" s="127"/>
      <c r="E45" s="31"/>
      <c r="F45" s="32"/>
      <c r="G45" s="140"/>
      <c r="H45" s="140"/>
      <c r="I45" s="140"/>
      <c r="J45" s="140"/>
      <c r="K45" s="140"/>
      <c r="L45" s="140"/>
      <c r="M45" s="140"/>
      <c r="N45" s="140"/>
      <c r="O45" s="157"/>
      <c r="P45" s="140"/>
      <c r="Q45" s="140"/>
      <c r="R45" s="140"/>
      <c r="S45" s="140"/>
      <c r="T45" s="140"/>
      <c r="U45" s="140"/>
      <c r="V45" s="140"/>
      <c r="W45" s="140"/>
      <c r="X45" s="276"/>
      <c r="Y45" s="200"/>
      <c r="Z45" s="140"/>
      <c r="AA45" s="140"/>
      <c r="AB45" s="140"/>
      <c r="AC45" s="140"/>
      <c r="AD45" s="140"/>
      <c r="AE45" s="140"/>
      <c r="AF45" s="277"/>
      <c r="AH45" s="82"/>
      <c r="AJ45" s="127"/>
    </row>
    <row r="46" spans="2:37" s="111" customFormat="1" ht="15" customHeight="1">
      <c r="B46" s="112">
        <v>19</v>
      </c>
      <c r="C46" s="108" t="s">
        <v>107</v>
      </c>
      <c r="D46" s="127" t="s">
        <v>115</v>
      </c>
      <c r="E46" s="31"/>
      <c r="F46" s="32"/>
      <c r="G46" s="141">
        <v>14.44148268</v>
      </c>
      <c r="H46" s="141">
        <v>10.748841019999999</v>
      </c>
      <c r="I46" s="141">
        <v>13.421820439999999</v>
      </c>
      <c r="J46" s="140"/>
      <c r="K46" s="140"/>
      <c r="L46" s="140"/>
      <c r="M46" s="140"/>
      <c r="N46" s="140"/>
      <c r="O46" s="157"/>
      <c r="P46" s="141">
        <v>14.44148268</v>
      </c>
      <c r="Q46" s="141">
        <v>10.748841019999999</v>
      </c>
      <c r="R46" s="141"/>
      <c r="S46" s="140"/>
      <c r="T46" s="140"/>
      <c r="U46" s="140"/>
      <c r="V46" s="140"/>
      <c r="W46" s="140"/>
      <c r="X46" s="276"/>
      <c r="Y46" s="200"/>
      <c r="Z46" s="140"/>
      <c r="AA46" s="140"/>
      <c r="AB46" s="140"/>
      <c r="AC46" s="140"/>
      <c r="AD46" s="140"/>
      <c r="AE46" s="140"/>
      <c r="AF46" s="277"/>
      <c r="AH46" s="82"/>
      <c r="AJ46" s="127"/>
    </row>
    <row r="47" spans="2:37" s="111" customFormat="1" ht="15" customHeight="1">
      <c r="B47" s="112">
        <v>20</v>
      </c>
      <c r="C47" s="108" t="s">
        <v>108</v>
      </c>
      <c r="D47" s="127" t="s">
        <v>115</v>
      </c>
      <c r="E47" s="31"/>
      <c r="F47" s="32"/>
      <c r="G47" s="141">
        <v>16.990505349999999</v>
      </c>
      <c r="H47" s="141">
        <v>24.6098681</v>
      </c>
      <c r="I47" s="141">
        <v>30.872620260000001</v>
      </c>
      <c r="J47" s="140"/>
      <c r="K47" s="140"/>
      <c r="L47" s="140"/>
      <c r="M47" s="140"/>
      <c r="N47" s="140"/>
      <c r="O47" s="157"/>
      <c r="P47" s="141">
        <v>16.990505349999999</v>
      </c>
      <c r="Q47" s="141">
        <v>24.6098681</v>
      </c>
      <c r="R47" s="141"/>
      <c r="S47" s="140"/>
      <c r="T47" s="140"/>
      <c r="U47" s="140"/>
      <c r="V47" s="140"/>
      <c r="W47" s="140"/>
      <c r="X47" s="276"/>
      <c r="Y47" s="200"/>
      <c r="Z47" s="140"/>
      <c r="AA47" s="140"/>
      <c r="AB47" s="140"/>
      <c r="AC47" s="140"/>
      <c r="AD47" s="140"/>
      <c r="AE47" s="140"/>
      <c r="AF47" s="277"/>
      <c r="AH47" s="82"/>
      <c r="AJ47" s="127"/>
    </row>
    <row r="48" spans="2:37" s="111" customFormat="1" ht="15" customHeight="1">
      <c r="B48" s="112">
        <v>21</v>
      </c>
      <c r="C48" s="108" t="s">
        <v>116</v>
      </c>
      <c r="D48" s="127" t="s">
        <v>117</v>
      </c>
      <c r="E48" s="31"/>
      <c r="F48" s="32"/>
      <c r="G48" s="141">
        <v>14.923853960000002</v>
      </c>
      <c r="H48" s="141">
        <v>6.6000000000000227</v>
      </c>
      <c r="I48" s="141">
        <v>9.2080171499999999</v>
      </c>
      <c r="J48" s="140"/>
      <c r="K48" s="140"/>
      <c r="L48" s="140"/>
      <c r="M48" s="140"/>
      <c r="N48" s="140"/>
      <c r="O48" s="157"/>
      <c r="P48" s="141">
        <v>14.923853960000002</v>
      </c>
      <c r="Q48" s="141">
        <v>6.6000000000000227</v>
      </c>
      <c r="R48" s="141"/>
      <c r="S48" s="140"/>
      <c r="T48" s="140"/>
      <c r="U48" s="140"/>
      <c r="V48" s="140"/>
      <c r="W48" s="140"/>
      <c r="X48" s="276"/>
      <c r="Y48" s="200"/>
      <c r="Z48" s="140"/>
      <c r="AA48" s="140"/>
      <c r="AB48" s="140"/>
      <c r="AC48" s="140"/>
      <c r="AD48" s="140"/>
      <c r="AE48" s="140"/>
      <c r="AF48" s="277"/>
      <c r="AH48" s="82"/>
      <c r="AJ48" s="127"/>
    </row>
    <row r="49" spans="1:36" s="111" customFormat="1" ht="15" customHeight="1">
      <c r="B49" s="112">
        <v>22</v>
      </c>
      <c r="C49" s="108" t="s">
        <v>111</v>
      </c>
      <c r="D49" s="127" t="s">
        <v>112</v>
      </c>
      <c r="E49" s="31"/>
      <c r="F49" s="32"/>
      <c r="G49" s="141">
        <v>42.781217310000009</v>
      </c>
      <c r="H49" s="141">
        <v>40.040919819999999</v>
      </c>
      <c r="I49" s="141">
        <v>38.223253360000001</v>
      </c>
      <c r="J49" s="140"/>
      <c r="K49" s="140"/>
      <c r="L49" s="140"/>
      <c r="M49" s="140"/>
      <c r="N49" s="140"/>
      <c r="O49" s="157"/>
      <c r="P49" s="141">
        <v>42.781217310000009</v>
      </c>
      <c r="Q49" s="141">
        <v>40.040919819999999</v>
      </c>
      <c r="R49" s="290"/>
      <c r="S49" s="291"/>
      <c r="T49" s="291"/>
      <c r="U49" s="291"/>
      <c r="V49" s="291"/>
      <c r="W49" s="291"/>
      <c r="X49" s="276"/>
      <c r="Y49" s="292"/>
      <c r="Z49" s="291"/>
      <c r="AA49" s="291"/>
      <c r="AB49" s="291"/>
      <c r="AC49" s="291"/>
      <c r="AD49" s="291"/>
      <c r="AE49" s="291"/>
      <c r="AF49" s="293"/>
      <c r="AH49" s="82"/>
      <c r="AJ49" s="127"/>
    </row>
    <row r="50" spans="1:36" s="111" customFormat="1" ht="15" customHeight="1">
      <c r="B50" s="112">
        <v>23</v>
      </c>
      <c r="C50" s="108" t="s">
        <v>113</v>
      </c>
      <c r="D50" s="127" t="s">
        <v>114</v>
      </c>
      <c r="E50" s="31"/>
      <c r="F50" s="32"/>
      <c r="G50" s="141">
        <v>8.5790520512900006</v>
      </c>
      <c r="H50" s="141">
        <v>11.65801836</v>
      </c>
      <c r="I50" s="141">
        <v>11.2633828</v>
      </c>
      <c r="J50" s="140"/>
      <c r="K50" s="140"/>
      <c r="L50" s="140"/>
      <c r="M50" s="140"/>
      <c r="N50" s="140"/>
      <c r="O50" s="157"/>
      <c r="P50" s="141">
        <v>8.5790520512900006</v>
      </c>
      <c r="Q50" s="141">
        <v>11.65801836</v>
      </c>
      <c r="R50" s="141"/>
      <c r="S50" s="140"/>
      <c r="T50" s="140"/>
      <c r="U50" s="140"/>
      <c r="V50" s="140"/>
      <c r="W50" s="140"/>
      <c r="X50" s="276"/>
      <c r="Y50" s="200"/>
      <c r="Z50" s="140"/>
      <c r="AA50" s="140"/>
      <c r="AB50" s="140"/>
      <c r="AC50" s="140"/>
      <c r="AD50" s="140"/>
      <c r="AE50" s="140"/>
      <c r="AF50" s="277"/>
      <c r="AH50" s="82"/>
      <c r="AJ50" s="127"/>
    </row>
    <row r="51" spans="1:36" s="111" customFormat="1" ht="16.5" customHeight="1">
      <c r="B51" s="112">
        <v>24</v>
      </c>
      <c r="C51" s="108" t="s">
        <v>109</v>
      </c>
      <c r="D51" s="127" t="s">
        <v>115</v>
      </c>
      <c r="E51" s="31"/>
      <c r="F51" s="32"/>
      <c r="G51" s="141">
        <v>137.11626737</v>
      </c>
      <c r="H51" s="141">
        <v>119.73627703000002</v>
      </c>
      <c r="I51" s="141">
        <v>95.971514280000093</v>
      </c>
      <c r="J51" s="140"/>
      <c r="K51" s="140"/>
      <c r="L51" s="140"/>
      <c r="M51" s="140"/>
      <c r="N51" s="140"/>
      <c r="O51" s="157"/>
      <c r="P51" s="141">
        <v>137.11626737</v>
      </c>
      <c r="Q51" s="141">
        <v>119.73627703000002</v>
      </c>
      <c r="R51" s="141"/>
      <c r="S51" s="140"/>
      <c r="T51" s="140"/>
      <c r="U51" s="140"/>
      <c r="V51" s="140"/>
      <c r="W51" s="140"/>
      <c r="X51" s="276"/>
      <c r="Y51" s="200"/>
      <c r="Z51" s="140"/>
      <c r="AA51" s="140"/>
      <c r="AB51" s="140"/>
      <c r="AC51" s="140"/>
      <c r="AD51" s="140"/>
      <c r="AE51" s="140"/>
      <c r="AF51" s="277"/>
      <c r="AH51" s="82"/>
      <c r="AJ51" s="127"/>
    </row>
    <row r="52" spans="1:36" s="111" customFormat="1" ht="18" customHeight="1">
      <c r="B52" s="112">
        <v>25</v>
      </c>
      <c r="C52" s="108" t="s">
        <v>110</v>
      </c>
      <c r="D52" s="127" t="s">
        <v>115</v>
      </c>
      <c r="E52" s="31"/>
      <c r="F52" s="32"/>
      <c r="G52" s="141">
        <v>133.49612303000001</v>
      </c>
      <c r="H52" s="141">
        <v>122.87279844000003</v>
      </c>
      <c r="I52" s="141">
        <v>96.357971550000002</v>
      </c>
      <c r="J52" s="140"/>
      <c r="K52" s="140"/>
      <c r="L52" s="140"/>
      <c r="M52" s="140"/>
      <c r="N52" s="140"/>
      <c r="O52" s="157"/>
      <c r="P52" s="146">
        <v>133.49612303000001</v>
      </c>
      <c r="Q52" s="146">
        <v>122.87279844000003</v>
      </c>
      <c r="R52" s="146"/>
      <c r="S52" s="147"/>
      <c r="T52" s="147"/>
      <c r="U52" s="147"/>
      <c r="V52" s="147"/>
      <c r="W52" s="147"/>
      <c r="X52" s="276"/>
      <c r="Y52" s="294"/>
      <c r="Z52" s="147"/>
      <c r="AA52" s="147"/>
      <c r="AB52" s="147"/>
      <c r="AC52" s="147"/>
      <c r="AD52" s="147"/>
      <c r="AE52" s="147"/>
      <c r="AF52" s="295"/>
      <c r="AH52" s="82"/>
      <c r="AJ52" s="127"/>
    </row>
    <row r="53" spans="1:36" s="111" customFormat="1" ht="18" customHeight="1">
      <c r="B53" s="112">
        <v>26</v>
      </c>
      <c r="C53" s="108" t="s">
        <v>249</v>
      </c>
      <c r="D53" s="127" t="s">
        <v>115</v>
      </c>
      <c r="E53" s="31"/>
      <c r="F53" s="32"/>
      <c r="G53" s="141"/>
      <c r="H53" s="141"/>
      <c r="I53" s="141">
        <v>-0.63556864000000002</v>
      </c>
      <c r="J53" s="140"/>
      <c r="K53" s="140"/>
      <c r="L53" s="140"/>
      <c r="M53" s="140"/>
      <c r="N53" s="140"/>
      <c r="O53" s="205"/>
      <c r="P53" s="146"/>
      <c r="Q53" s="146"/>
      <c r="R53" s="146"/>
      <c r="S53" s="147"/>
      <c r="T53" s="147"/>
      <c r="U53" s="147"/>
      <c r="V53" s="147"/>
      <c r="W53" s="147"/>
      <c r="X53" s="276"/>
      <c r="Y53" s="294"/>
      <c r="Z53" s="147"/>
      <c r="AA53" s="147"/>
      <c r="AB53" s="147"/>
      <c r="AC53" s="147"/>
      <c r="AD53" s="147"/>
      <c r="AE53" s="147"/>
      <c r="AF53" s="295"/>
      <c r="AH53" s="82"/>
      <c r="AJ53" s="127"/>
    </row>
    <row r="54" spans="1:36" s="111" customFormat="1" ht="17.25" customHeight="1">
      <c r="B54" s="112"/>
      <c r="C54" s="35"/>
      <c r="D54" s="36" t="s">
        <v>234</v>
      </c>
      <c r="E54" s="36"/>
      <c r="F54" s="36"/>
      <c r="G54" s="296">
        <f>SUM(G46:G52)</f>
        <v>368.32850175128999</v>
      </c>
      <c r="H54" s="296">
        <f>SUM(H46:H52)</f>
        <v>336.26672277000011</v>
      </c>
      <c r="I54" s="296">
        <f>SUM(I46:I53)</f>
        <v>294.68301120000012</v>
      </c>
      <c r="J54" s="36"/>
      <c r="K54" s="36"/>
      <c r="L54" s="36"/>
      <c r="M54" s="36"/>
      <c r="N54" s="297"/>
      <c r="O54" s="205"/>
      <c r="P54" s="298">
        <f>SUM(P46:P52)</f>
        <v>368.32850175128999</v>
      </c>
      <c r="Q54" s="299">
        <f>SUM(Q46:Q52)</f>
        <v>336.26672277000011</v>
      </c>
      <c r="R54" s="300"/>
      <c r="S54" s="300"/>
      <c r="T54" s="300"/>
      <c r="U54" s="300"/>
      <c r="V54" s="300"/>
      <c r="W54" s="300"/>
      <c r="X54" s="276"/>
      <c r="Y54" s="294"/>
      <c r="Z54" s="147"/>
      <c r="AA54" s="147"/>
      <c r="AB54" s="147"/>
      <c r="AC54" s="147"/>
      <c r="AD54" s="147"/>
      <c r="AE54" s="147"/>
      <c r="AF54" s="295"/>
      <c r="AH54" s="135"/>
    </row>
    <row r="55" spans="1:36" s="111" customFormat="1" ht="15" customHeight="1">
      <c r="A55" s="301"/>
      <c r="B55" s="59"/>
      <c r="C55" s="95"/>
      <c r="D55" s="15"/>
      <c r="E55" s="302"/>
      <c r="F55" s="33"/>
      <c r="G55" s="303"/>
      <c r="H55" s="304"/>
      <c r="I55" s="303"/>
      <c r="J55" s="303"/>
      <c r="K55" s="303"/>
      <c r="L55" s="303"/>
      <c r="M55" s="303"/>
      <c r="N55" s="303"/>
      <c r="O55" s="33"/>
      <c r="P55" s="303"/>
      <c r="Q55" s="304"/>
      <c r="R55" s="303"/>
      <c r="S55" s="303"/>
      <c r="T55" s="303"/>
      <c r="U55" s="303"/>
      <c r="V55" s="303"/>
      <c r="W55" s="303"/>
      <c r="X55" s="303"/>
      <c r="Y55" s="303"/>
      <c r="Z55" s="303"/>
      <c r="AA55" s="303"/>
      <c r="AB55" s="140"/>
      <c r="AC55" s="140"/>
      <c r="AD55" s="140"/>
      <c r="AE55" s="140"/>
      <c r="AF55" s="140"/>
    </row>
    <row r="56" spans="1:36">
      <c r="C56" s="28"/>
      <c r="D56" s="28"/>
      <c r="E56" s="50"/>
      <c r="F56" s="51"/>
      <c r="G56" s="51"/>
      <c r="H56" s="51"/>
      <c r="I56" s="305"/>
      <c r="J56" s="51"/>
      <c r="K56" s="51"/>
      <c r="L56" s="51"/>
      <c r="M56" s="51"/>
      <c r="N56" s="51"/>
      <c r="O56" s="51"/>
      <c r="P56" s="28"/>
      <c r="Q56" s="28"/>
      <c r="V56" s="28"/>
      <c r="W56" s="28"/>
      <c r="X56" s="28"/>
      <c r="Y56" s="28"/>
      <c r="Z56" s="28"/>
      <c r="AA56" s="28"/>
      <c r="AB56" s="28"/>
      <c r="AC56" s="28"/>
      <c r="AD56" s="28"/>
      <c r="AE56" s="28"/>
      <c r="AF56" s="28"/>
    </row>
    <row r="58" spans="1:36">
      <c r="I58" s="323"/>
    </row>
  </sheetData>
  <mergeCells count="1">
    <mergeCell ref="P6:W6"/>
  </mergeCells>
  <pageMargins left="0.70866141732283472" right="0.70866141732283472" top="0.74803149606299213" bottom="0.74803149606299213" header="0.31496062992125984" footer="0.31496062992125984"/>
  <pageSetup paperSize="8" scale="74"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GTO Multi Year MAR</vt:lpstr>
      <vt:lpstr>GSO Multi Year MAR</vt:lpstr>
      <vt:lpstr>'GSO Multi Year MAR'!Print_Area</vt:lpstr>
      <vt:lpstr>'GTO Multi Year MAR'!Print_Area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Grid;Karin.Elmhirst@nationalgrid.com</dc:creator>
  <cp:lastModifiedBy>National Grid</cp:lastModifiedBy>
  <cp:lastPrinted>2016-05-26T11:41:18Z</cp:lastPrinted>
  <dcterms:created xsi:type="dcterms:W3CDTF">2015-04-07T12:10:32Z</dcterms:created>
  <dcterms:modified xsi:type="dcterms:W3CDTF">2016-07-06T12:30:14Z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1692557037</vt:i4>
  </property>
  <property fmtid="{D5CDD505-2E9C-101B-9397-08002B2CF9AE}" pid="3" name="_NewReviewCycle">
    <vt:lpwstr/>
  </property>
  <property fmtid="{D5CDD505-2E9C-101B-9397-08002B2CF9AE}" pid="4" name="_EmailSubject">
    <vt:lpwstr>lt rev report</vt:lpwstr>
  </property>
  <property fmtid="{D5CDD505-2E9C-101B-9397-08002B2CF9AE}" pid="5" name="_AuthorEmail">
    <vt:lpwstr>Karin.Elmhirst@nationalgrid.com</vt:lpwstr>
  </property>
  <property fmtid="{D5CDD505-2E9C-101B-9397-08002B2CF9AE}" pid="6" name="_AuthorEmailDisplayName">
    <vt:lpwstr>Elmhirst, Karin</vt:lpwstr>
  </property>
  <property fmtid="{D5CDD505-2E9C-101B-9397-08002B2CF9AE}" pid="7" name="_PreviousAdHocReviewCycleID">
    <vt:i4>984995476</vt:i4>
  </property>
  <property fmtid="{D5CDD505-2E9C-101B-9397-08002B2CF9AE}" pid="8" name="_ReviewingToolsShownOnce">
    <vt:lpwstr/>
  </property>
</Properties>
</file>