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<sst xmlns="http://schemas.openxmlformats.org/spreadsheetml/2006/main" count="500" uniqueCount="296">
  <si>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</si>
  <si>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</si>
  <si>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</si>
  <si>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Q2, in September the Average LPM was higher than the desired target (3.41 mcm), but July and August were within target (2.13 mcm for July, 2.12 mcm for August).</t>
  </si>
  <si>
    <t>The chart compares the average Price Performance Measure in the month (the blue line) to the incentive target (the orange line), where the target is a PPM of 1.5%.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</si>
  <si>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LM of 2.8mcm.  For Q2, in September the Average LPM was higher than the desired target (3.41 mcm), but July and August were within target (2.13 mcm for July, 2.12 mcm for August).</t>
  </si>
  <si>
    <t>2011-2012 Q2 Performance Data</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</si>
  <si>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Q2, performance for both July and August was above target, but the performance for September was below target levels, resulting in an overall Q1 and Q2 profit of £8,814 for the Timeliness portion of this incentive.</t>
  </si>
  <si>
    <t>The chart compares the average timeliness of the incentivised reports for the month (the blue columns) to the incentive target (the orange line), where the target represents 90.5% published within 10 minutes.The chart shows that in Q2, performance for both July and August was above target, but the performance for September was below target levels, resulting in an overall Q1 and Q2 profit of £8,814 for the Timeliness portion of this incentive.</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</si>
  <si>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</si>
  <si>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</si>
  <si>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</si>
  <si>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</si>
  <si>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</si>
  <si>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</si>
  <si>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</si>
  <si>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</si>
  <si>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</si>
  <si>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</si>
  <si>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</si>
  <si>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</si>
  <si>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</si>
  <si>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</si>
  <si>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</si>
  <si>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</si>
  <si>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</si>
  <si>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</si>
  <si>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</si>
  <si>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</si>
  <si>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</si>
  <si>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</si>
  <si>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</si>
  <si>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</si>
  <si>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</si>
  <si>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</si>
  <si>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</si>
  <si>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</si>
  <si>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</si>
  <si>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</si>
  <si>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</si>
  <si>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</si>
  <si>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</si>
  <si>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</si>
  <si>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</si>
  <si>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</si>
  <si>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</si>
  <si>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</si>
  <si>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</si>
  <si>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</si>
  <si>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</si>
  <si>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</si>
  <si>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</si>
  <si>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</si>
  <si>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</si>
  <si>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</si>
  <si>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</si>
  <si>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</si>
  <si>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</si>
  <si>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</si>
  <si>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</si>
  <si>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</si>
  <si>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</si>
  <si>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</si>
  <si>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</si>
  <si>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</si>
  <si>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</si>
  <si>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</si>
  <si>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</si>
  <si>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</si>
  <si>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</si>
  <si>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</si>
  <si>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</si>
  <si>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</si>
  <si>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</si>
  <si>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</si>
  <si>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</si>
  <si>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</si>
  <si>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</si>
  <si>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</si>
  <si>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</si>
  <si>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</si>
  <si>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</si>
  <si>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</si>
  <si>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</si>
  <si>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</si>
  <si>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</si>
  <si>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</si>
  <si>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</si>
  <si>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</si>
  <si>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</si>
  <si>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</si>
  <si>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</si>
  <si>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</si>
  <si>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</si>
  <si>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</si>
  <si>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</si>
  <si>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</si>
  <si>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</si>
  <si>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</si>
  <si>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</si>
  <si>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</si>
  <si>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</si>
  <si>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</si>
  <si>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</si>
  <si>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</si>
  <si>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</si>
  <si>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</si>
  <si>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</si>
  <si>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</si>
  <si>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</si>
  <si>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</si>
  <si>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</si>
  <si>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</si>
  <si>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</si>
  <si>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</si>
  <si>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</si>
  <si>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</si>
  <si>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</si>
  <si>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</si>
  <si>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</si>
  <si>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</si>
  <si>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</si>
  <si>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</si>
  <si>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</si>
  <si>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</si>
  <si>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</si>
  <si>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</si>
  <si>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</si>
  <si>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</si>
  <si>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</si>
  <si>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</si>
  <si>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</si>
  <si>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</si>
  <si>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</si>
  <si>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</si>
  <si>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</si>
  <si>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</si>
  <si>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</si>
  <si>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</si>
  <si>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</si>
  <si>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</si>
  <si>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</si>
  <si>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</si>
  <si>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</si>
  <si>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</si>
  <si>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</si>
  <si>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</si>
  <si>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</si>
  <si>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</si>
  <si>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</si>
  <si>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</si>
  <si>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</si>
  <si>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</si>
  <si>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</si>
  <si>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</si>
  <si>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</si>
  <si>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</si>
  <si>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</si>
  <si>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</si>
  <si>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</si>
  <si>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</si>
  <si>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</si>
  <si>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</si>
  <si>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</si>
  <si>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</si>
  <si>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</si>
  <si>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</si>
  <si>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</si>
  <si>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</si>
  <si>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</si>
  <si>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</si>
  <si>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</si>
  <si>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</si>
  <si>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</si>
  <si>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</si>
  <si>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</si>
  <si>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</si>
  <si>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</si>
  <si>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</si>
  <si>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</si>
  <si>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</si>
  <si>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</si>
  <si>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</si>
  <si>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</si>
  <si>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</si>
  <si>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</si>
  <si>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</si>
  <si>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</si>
  <si>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</si>
  <si>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</si>
  <si>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</si>
  <si>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</si>
  <si>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</si>
  <si>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</si>
  <si>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</si>
  <si>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</si>
  <si>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</si>
  <si>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</si>
  <si>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</si>
  <si>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</si>
  <si>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</si>
  <si>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</si>
  <si>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</si>
  <si>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</si>
  <si>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</si>
  <si>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</si>
  <si>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</si>
  <si>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</si>
  <si>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</si>
  <si>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</si>
  <si>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</si>
  <si>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</si>
  <si>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</si>
  <si>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</si>
  <si>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</si>
  <si>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</si>
  <si>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</si>
  <si>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</si>
  <si>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</si>
  <si>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</si>
  <si>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</si>
  <si>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</si>
  <si>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</si>
  <si>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</si>
  <si>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</si>
  <si>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</si>
  <si>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</si>
  <si>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</si>
  <si>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</si>
  <si>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</si>
  <si>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</si>
  <si>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</si>
  <si>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</si>
  <si>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</si>
  <si>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</si>
  <si>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</si>
  <si>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</si>
  <si>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</si>
  <si>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</si>
  <si>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</si>
  <si>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</si>
  <si>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</si>
  <si>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</si>
  <si>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</si>
  <si>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</si>
  <si>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</si>
  <si>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</si>
  <si>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</si>
  <si>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</si>
  <si>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</si>
  <si>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</si>
  <si>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</si>
  <si>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</si>
  <si>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</si>
  <si>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</si>
  <si>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</si>
  <si>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</si>
  <si>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</si>
  <si>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</si>
  <si>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</si>
  <si>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</si>
  <si>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</si>
  <si>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</si>
  <si>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</si>
  <si>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</si>
  <si>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</si>
  <si>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</si>
  <si>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</si>
  <si>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</si>
  <si>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</si>
  <si>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</si>
  <si>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</si>
  <si>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</si>
  <si>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</si>
  <si>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</si>
  <si>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</si>
  <si>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</si>
  <si>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</si>
  <si>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</si>
  <si>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</si>
  <si>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Q2 2011-2012 (July 2011 to September 2011)</t>
  </si>
  <si>
    <t>The chart shows the cumulative costs of Operating Margins availability and utilisation. The total costs for Q1 and Q2 were £7.78m (Q1 = £3.99m, Q2 = £3.79m).</t>
  </si>
  <si>
    <t>The chart shows the costs of Operating Margins availability and utilisation. The target Incentive Cost for 2011/12 for the Operating Margins incentive is £17.32m, with an Incentive Payment capped at £1m and collared at -£1m. The total costs for Q1 and Q2 were £7.78m (Q1 = £3.99m, Q2 = £3.79m).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</si>
  <si>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and Q2 is 3.29%.</t>
  </si>
  <si>
    <t>The chart compares the monthly cumulative absolute forecast error (the blue line) to the incentive target (the orange line), where the target is a cumulative absolute error of 2.75% for the full year. The Cumulative Absolute Percentage Error for Q1 and Q2 is 3.29%.</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</si>
  <si>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Q2 position is a Cumulative Absolute UAG of 2,665 GWh.</t>
  </si>
  <si>
    <t>The chart compares cumulative absolute UAG (the blue columns) to a cumulative target (the orange line). The end of Q2 position is a Cumulative Absolute UAG of 2,665 GWh.</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</si>
  <si>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</si>
  <si>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</si>
  <si>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chart shows the monthly cumulative buy-back cost performance measure. The annual target cost for this incentive is £16.71m. The end of Q2 performance is a cost of -£1.4m (revenue of £1.4m).</t>
  </si>
  <si>
    <t>The chart shows the monthly cumulative buy-back cost performance measure. The annual target cost for this incentive is £16.71m. The scheme has upside and downside sharing factors of 50% with a profit cap of £16.71m and a loss collar of £12.38m. The end of Q2 performance is a cost of -£1.4m (revenue of £1.4m).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</si>
  <si>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September 2011) are £53.13m.</t>
  </si>
  <si>
    <t>The chart compares cumulative total shrinkage costs (the blue bars) to an indicative cumulative target (the orange line). The current Cumulative Incentive Costs (as of September 2011) are £53.13m.</t>
  </si>
  <si>
    <t>The chart compares the average number of minutes for which the incentivised web pages were unavailable in the month (the blue columns) to the incentive target (the orange line), where the target represents 99.3% availability.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</si>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</sst>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ck">
        <color indexed="28"/>
      </right>
      <top style="thin"/>
      <bottom style="thin"/>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5" fillId="3" borderId="136" xfId="0" applyFont="1" applyFill="1" applyBorder="1" applyAlignment="1" applyProtection="1">
      <alignment horizontal="center" vertical="center"/>
      <protection locked="0"/>
    </xf>
    <xf numFmtId="0" fontId="5" fillId="3" borderId="150"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3"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4"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0"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0"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0</c:v>
                </c:pt>
                <c:pt idx="7">
                  <c:v>0</c:v>
                </c:pt>
                <c:pt idx="8">
                  <c:v>0</c:v>
                </c:pt>
                <c:pt idx="9">
                  <c:v>0</c:v>
                </c:pt>
                <c:pt idx="10">
                  <c:v>0</c:v>
                </c:pt>
                <c:pt idx="11">
                  <c:v>0</c:v>
                </c:pt>
              </c:numCache>
            </c:numRef>
          </c:val>
        </c:ser>
        <c:overlap val="100"/>
        <c:gapWidth val="10"/>
        <c:axId val="58431019"/>
        <c:axId val="56117124"/>
      </c:barChart>
      <c:dateAx>
        <c:axId val="58431019"/>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56117124"/>
        <c:crosses val="autoZero"/>
        <c:auto val="0"/>
        <c:noMultiLvlLbl val="0"/>
      </c:dateAx>
      <c:valAx>
        <c:axId val="56117124"/>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8431019"/>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47715317"/>
        <c:axId val="2678467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47715317"/>
        <c:axId val="2678467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47715317"/>
        <c:axId val="26784670"/>
      </c:lineChart>
      <c:catAx>
        <c:axId val="4771531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784670"/>
        <c:crosses val="autoZero"/>
        <c:auto val="0"/>
        <c:lblOffset val="0"/>
        <c:tickLblSkip val="1"/>
        <c:noMultiLvlLbl val="0"/>
      </c:catAx>
      <c:valAx>
        <c:axId val="2678467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715317"/>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9735439"/>
        <c:axId val="22074632"/>
      </c:barChart>
      <c:dateAx>
        <c:axId val="39735439"/>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2074632"/>
        <c:crosses val="autoZero"/>
        <c:auto val="0"/>
        <c:noMultiLvlLbl val="0"/>
      </c:dateAx>
      <c:valAx>
        <c:axId val="22074632"/>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9735439"/>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64453961"/>
        <c:axId val="43214738"/>
      </c:barChart>
      <c:dateAx>
        <c:axId val="64453961"/>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43214738"/>
        <c:crosses val="autoZero"/>
        <c:auto val="0"/>
        <c:noMultiLvlLbl val="0"/>
      </c:dateAx>
      <c:valAx>
        <c:axId val="4321473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4453961"/>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53388323"/>
        <c:axId val="10732860"/>
      </c:scatterChart>
      <c:valAx>
        <c:axId val="53388323"/>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732860"/>
        <c:crosses val="autoZero"/>
        <c:crossBetween val="midCat"/>
        <c:dispUnits/>
        <c:majorUnit val="20"/>
      </c:valAx>
      <c:valAx>
        <c:axId val="1073286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388323"/>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9486877"/>
        <c:axId val="64055302"/>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9626807"/>
        <c:axId val="21096944"/>
      </c:lineChart>
      <c:catAx>
        <c:axId val="2948687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64055302"/>
        <c:crosses val="autoZero"/>
        <c:auto val="0"/>
        <c:lblOffset val="100"/>
        <c:tickLblSkip val="1"/>
        <c:noMultiLvlLbl val="0"/>
      </c:catAx>
      <c:valAx>
        <c:axId val="64055302"/>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29486877"/>
        <c:crossesAt val="1"/>
        <c:crossBetween val="between"/>
        <c:dispUnits/>
      </c:valAx>
      <c:catAx>
        <c:axId val="39626807"/>
        <c:scaling>
          <c:orientation val="minMax"/>
        </c:scaling>
        <c:axPos val="b"/>
        <c:delete val="1"/>
        <c:majorTickMark val="in"/>
        <c:minorTickMark val="none"/>
        <c:tickLblPos val="nextTo"/>
        <c:crossAx val="21096944"/>
        <c:crosses val="autoZero"/>
        <c:auto val="0"/>
        <c:lblOffset val="100"/>
        <c:tickLblSkip val="1"/>
        <c:noMultiLvlLbl val="0"/>
      </c:catAx>
      <c:valAx>
        <c:axId val="21096944"/>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9626807"/>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55654769"/>
        <c:axId val="31130874"/>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c:v>
                </c:pt>
                <c:pt idx="1">
                  <c:v>0</c:v>
                </c:pt>
                <c:pt idx="2">
                  <c:v>0</c:v>
                </c:pt>
                <c:pt idx="3">
                  <c:v>0</c:v>
                </c:pt>
                <c:pt idx="4">
                  <c:v>0</c:v>
                </c:pt>
                <c:pt idx="5">
                  <c:v>0</c:v>
                </c:pt>
              </c:numCache>
            </c:numRef>
          </c:val>
          <c:smooth val="0"/>
        </c:ser>
        <c:axId val="55654769"/>
        <c:axId val="31130874"/>
      </c:lineChart>
      <c:catAx>
        <c:axId val="556547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130874"/>
        <c:crosses val="autoZero"/>
        <c:auto val="0"/>
        <c:lblOffset val="100"/>
        <c:tickLblSkip val="1"/>
        <c:noMultiLvlLbl val="0"/>
      </c:catAx>
      <c:valAx>
        <c:axId val="31130874"/>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5654769"/>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11742411"/>
        <c:axId val="38572836"/>
      </c:scatterChart>
      <c:valAx>
        <c:axId val="11742411"/>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572836"/>
        <c:crosses val="autoZero"/>
        <c:crossBetween val="midCat"/>
        <c:dispUnits/>
        <c:minorUnit val="0.005"/>
      </c:valAx>
      <c:valAx>
        <c:axId val="38572836"/>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742411"/>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1611205"/>
        <c:axId val="37391982"/>
      </c:barChart>
      <c:dateAx>
        <c:axId val="1161120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7391982"/>
        <c:crosses val="autoZero"/>
        <c:auto val="0"/>
        <c:noMultiLvlLbl val="0"/>
      </c:dateAx>
      <c:valAx>
        <c:axId val="37391982"/>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611205"/>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983519"/>
        <c:axId val="8851672"/>
      </c:lineChart>
      <c:dateAx>
        <c:axId val="98351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851672"/>
        <c:crosses val="autoZero"/>
        <c:auto val="0"/>
        <c:noMultiLvlLbl val="0"/>
      </c:dateAx>
      <c:valAx>
        <c:axId val="8851672"/>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83519"/>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2556185"/>
        <c:axId val="45896802"/>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2556185"/>
        <c:axId val="45896802"/>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2556185"/>
        <c:axId val="45896802"/>
      </c:lineChart>
      <c:catAx>
        <c:axId val="125561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896802"/>
        <c:crosses val="autoZero"/>
        <c:auto val="0"/>
        <c:lblOffset val="100"/>
        <c:tickLblSkip val="1"/>
        <c:noMultiLvlLbl val="0"/>
      </c:catAx>
      <c:valAx>
        <c:axId val="45896802"/>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556185"/>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5292069"/>
        <c:axId val="4919316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0.03269479569935114</c:v>
                </c:pt>
                <c:pt idx="1">
                  <c:v>0.0337394327311189</c:v>
                </c:pt>
                <c:pt idx="2">
                  <c:v>0.03132118849246266</c:v>
                </c:pt>
                <c:pt idx="3">
                  <c:v>0.031862208724126415</c:v>
                </c:pt>
                <c:pt idx="4">
                  <c:v>0.03245122592025576</c:v>
                </c:pt>
                <c:pt idx="5">
                  <c:v>0.032908613115666174</c:v>
                </c:pt>
              </c:numCache>
            </c:numRef>
          </c:val>
          <c:smooth val="0"/>
        </c:ser>
        <c:axId val="35292069"/>
        <c:axId val="49193166"/>
      </c:lineChart>
      <c:catAx>
        <c:axId val="352920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193166"/>
        <c:crosses val="autoZero"/>
        <c:auto val="0"/>
        <c:lblOffset val="100"/>
        <c:tickLblSkip val="1"/>
        <c:noMultiLvlLbl val="0"/>
      </c:catAx>
      <c:valAx>
        <c:axId val="49193166"/>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5292069"/>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10418035"/>
        <c:axId val="26653452"/>
      </c:scatterChart>
      <c:valAx>
        <c:axId val="10418035"/>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653452"/>
        <c:crosses val="autoZero"/>
        <c:crossBetween val="midCat"/>
        <c:dispUnits/>
        <c:majorUnit val="0.25"/>
      </c:valAx>
      <c:valAx>
        <c:axId val="26653452"/>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418035"/>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8554477"/>
        <c:axId val="11445974"/>
      </c:lineChart>
      <c:catAx>
        <c:axId val="3855447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1445974"/>
        <c:crosses val="autoZero"/>
        <c:auto val="0"/>
        <c:lblOffset val="100"/>
        <c:tickLblSkip val="1"/>
        <c:noMultiLvlLbl val="0"/>
      </c:catAx>
      <c:valAx>
        <c:axId val="11445974"/>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554477"/>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35904903"/>
        <c:axId val="54708672"/>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5904903"/>
        <c:axId val="54708672"/>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5904903"/>
        <c:axId val="54708672"/>
      </c:lineChart>
      <c:catAx>
        <c:axId val="3590490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708672"/>
        <c:crosses val="autoZero"/>
        <c:auto val="0"/>
        <c:lblOffset val="100"/>
        <c:tickLblSkip val="1"/>
        <c:noMultiLvlLbl val="0"/>
      </c:catAx>
      <c:valAx>
        <c:axId val="54708672"/>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904903"/>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22616001"/>
        <c:axId val="2217418"/>
      </c:scatterChart>
      <c:valAx>
        <c:axId val="2261600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17418"/>
        <c:crosses val="autoZero"/>
        <c:crossBetween val="midCat"/>
        <c:dispUnits/>
      </c:valAx>
      <c:valAx>
        <c:axId val="2217418"/>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616001"/>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19956763"/>
        <c:axId val="45393140"/>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5885077"/>
        <c:axId val="52965694"/>
      </c:lineChart>
      <c:catAx>
        <c:axId val="1995676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393140"/>
        <c:crosses val="autoZero"/>
        <c:auto val="0"/>
        <c:lblOffset val="100"/>
        <c:tickLblSkip val="1"/>
        <c:noMultiLvlLbl val="0"/>
      </c:catAx>
      <c:valAx>
        <c:axId val="45393140"/>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956763"/>
        <c:crossesAt val="1"/>
        <c:crossBetween val="between"/>
        <c:dispUnits/>
      </c:valAx>
      <c:catAx>
        <c:axId val="5885077"/>
        <c:scaling>
          <c:orientation val="minMax"/>
        </c:scaling>
        <c:axPos val="b"/>
        <c:delete val="1"/>
        <c:majorTickMark val="in"/>
        <c:minorTickMark val="none"/>
        <c:tickLblPos val="nextTo"/>
        <c:crossAx val="52965694"/>
        <c:crosses val="autoZero"/>
        <c:auto val="0"/>
        <c:lblOffset val="100"/>
        <c:tickLblSkip val="1"/>
        <c:noMultiLvlLbl val="0"/>
      </c:catAx>
      <c:valAx>
        <c:axId val="52965694"/>
        <c:scaling>
          <c:orientation val="minMax"/>
        </c:scaling>
        <c:axPos val="l"/>
        <c:delete val="1"/>
        <c:majorTickMark val="in"/>
        <c:minorTickMark val="none"/>
        <c:tickLblPos val="nextTo"/>
        <c:crossAx val="5885077"/>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6929199"/>
        <c:axId val="62362792"/>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24394217"/>
        <c:axId val="18221362"/>
      </c:lineChart>
      <c:catAx>
        <c:axId val="692919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2362792"/>
        <c:crosses val="autoZero"/>
        <c:auto val="0"/>
        <c:lblOffset val="100"/>
        <c:tickLblSkip val="1"/>
        <c:noMultiLvlLbl val="0"/>
      </c:catAx>
      <c:valAx>
        <c:axId val="62362792"/>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929199"/>
        <c:crossesAt val="1"/>
        <c:crossBetween val="between"/>
        <c:dispUnits/>
      </c:valAx>
      <c:catAx>
        <c:axId val="24394217"/>
        <c:scaling>
          <c:orientation val="minMax"/>
        </c:scaling>
        <c:axPos val="b"/>
        <c:delete val="1"/>
        <c:majorTickMark val="in"/>
        <c:minorTickMark val="none"/>
        <c:tickLblPos val="nextTo"/>
        <c:crossAx val="18221362"/>
        <c:crosses val="autoZero"/>
        <c:auto val="0"/>
        <c:lblOffset val="100"/>
        <c:tickLblSkip val="1"/>
        <c:noMultiLvlLbl val="0"/>
      </c:catAx>
      <c:valAx>
        <c:axId val="18221362"/>
        <c:scaling>
          <c:orientation val="minMax"/>
        </c:scaling>
        <c:axPos val="l"/>
        <c:delete val="1"/>
        <c:majorTickMark val="in"/>
        <c:minorTickMark val="none"/>
        <c:tickLblPos val="nextTo"/>
        <c:crossAx val="24394217"/>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29774531"/>
        <c:axId val="66644188"/>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29774531"/>
        <c:axId val="66644188"/>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29774531"/>
        <c:axId val="66644188"/>
      </c:lineChart>
      <c:catAx>
        <c:axId val="2977453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644188"/>
        <c:crosses val="autoZero"/>
        <c:auto val="0"/>
        <c:lblOffset val="100"/>
        <c:tickLblSkip val="1"/>
        <c:noMultiLvlLbl val="0"/>
      </c:catAx>
      <c:valAx>
        <c:axId val="66644188"/>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774531"/>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2926781"/>
        <c:axId val="2947011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62926781"/>
        <c:axId val="29470118"/>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2926781"/>
        <c:axId val="29470118"/>
      </c:lineChart>
      <c:dateAx>
        <c:axId val="6292678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470118"/>
        <c:crosses val="autoZero"/>
        <c:auto val="0"/>
        <c:noMultiLvlLbl val="0"/>
      </c:dateAx>
      <c:valAx>
        <c:axId val="29470118"/>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926781"/>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904471"/>
        <c:axId val="38269328"/>
      </c:barChart>
      <c:dateAx>
        <c:axId val="63904471"/>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38269328"/>
        <c:crosses val="autoZero"/>
        <c:auto val="0"/>
        <c:noMultiLvlLbl val="0"/>
      </c:dateAx>
      <c:valAx>
        <c:axId val="38269328"/>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6390447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8879633"/>
        <c:axId val="12807834"/>
      </c:scatterChart>
      <c:valAx>
        <c:axId val="8879633"/>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12807834"/>
        <c:crosses val="autoZero"/>
        <c:crossBetween val="midCat"/>
        <c:dispUnits/>
        <c:majorUnit val="1"/>
      </c:valAx>
      <c:valAx>
        <c:axId val="12807834"/>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887963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0085311"/>
        <c:axId val="25223480"/>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0</c:v>
                </c:pt>
                <c:pt idx="7">
                  <c:v>0</c:v>
                </c:pt>
                <c:pt idx="8">
                  <c:v>0</c:v>
                </c:pt>
                <c:pt idx="9">
                  <c:v>0</c:v>
                </c:pt>
                <c:pt idx="10">
                  <c:v>0</c:v>
                </c:pt>
                <c:pt idx="11">
                  <c:v>0</c:v>
                </c:pt>
              </c:numCache>
            </c:numRef>
          </c:val>
        </c:ser>
        <c:axId val="40085311"/>
        <c:axId val="25223480"/>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40085311"/>
        <c:axId val="25223480"/>
      </c:lineChart>
      <c:catAx>
        <c:axId val="4008531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223480"/>
        <c:crosses val="autoZero"/>
        <c:auto val="0"/>
        <c:lblOffset val="100"/>
        <c:tickLblSkip val="1"/>
        <c:noMultiLvlLbl val="0"/>
      </c:catAx>
      <c:valAx>
        <c:axId val="25223480"/>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085311"/>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48161643"/>
        <c:axId val="30801604"/>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Balancing'!$F$84:$F$89</c:f>
              <c:numCache>
                <c:ptCount val="6"/>
                <c:pt idx="0">
                  <c:v>0</c:v>
                </c:pt>
                <c:pt idx="1">
                  <c:v>0</c:v>
                </c:pt>
                <c:pt idx="2">
                  <c:v>0</c:v>
                </c:pt>
                <c:pt idx="3">
                  <c:v>0</c:v>
                </c:pt>
                <c:pt idx="4">
                  <c:v>0</c:v>
                </c:pt>
                <c:pt idx="5">
                  <c:v>0</c:v>
                </c:pt>
              </c:numCache>
            </c:numRef>
          </c:val>
          <c:smooth val="0"/>
        </c:ser>
        <c:axId val="8778981"/>
        <c:axId val="11901966"/>
      </c:lineChart>
      <c:catAx>
        <c:axId val="4816164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0801604"/>
        <c:crosses val="autoZero"/>
        <c:auto val="0"/>
        <c:lblOffset val="100"/>
        <c:tickLblSkip val="1"/>
        <c:noMultiLvlLbl val="0"/>
      </c:catAx>
      <c:valAx>
        <c:axId val="30801604"/>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8161643"/>
        <c:crossesAt val="1"/>
        <c:crossBetween val="between"/>
        <c:dispUnits/>
      </c:valAx>
      <c:catAx>
        <c:axId val="8778981"/>
        <c:scaling>
          <c:orientation val="minMax"/>
        </c:scaling>
        <c:axPos val="b"/>
        <c:delete val="1"/>
        <c:majorTickMark val="in"/>
        <c:minorTickMark val="none"/>
        <c:tickLblPos val="nextTo"/>
        <c:crossAx val="11901966"/>
        <c:crosses val="autoZero"/>
        <c:auto val="0"/>
        <c:lblOffset val="100"/>
        <c:tickLblSkip val="1"/>
        <c:noMultiLvlLbl val="0"/>
      </c:catAx>
      <c:valAx>
        <c:axId val="11901966"/>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8778981"/>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Balancing'!$H$84:$H$95</c:f>
              <c:numCache>
                <c:ptCount val="12"/>
                <c:pt idx="0">
                  <c:v>0</c:v>
                </c:pt>
                <c:pt idx="1">
                  <c:v>0</c:v>
                </c:pt>
                <c:pt idx="2">
                  <c:v>0</c:v>
                </c:pt>
                <c:pt idx="3">
                  <c:v>0</c:v>
                </c:pt>
                <c:pt idx="4">
                  <c:v>0</c:v>
                </c:pt>
                <c:pt idx="5">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Balancing'!$I$84:$I$95</c:f>
              <c:numCache>
                <c:ptCount val="12"/>
                <c:pt idx="0">
                  <c:v>11.77</c:v>
                </c:pt>
                <c:pt idx="1">
                  <c:v>4.2</c:v>
                </c:pt>
                <c:pt idx="2">
                  <c:v>3.55</c:v>
                </c:pt>
                <c:pt idx="3">
                  <c:v>5.27</c:v>
                </c:pt>
                <c:pt idx="4">
                  <c:v>4.15</c:v>
                </c:pt>
                <c:pt idx="5">
                  <c:v>21.17</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2.72</c:v>
                </c:pt>
                <c:pt idx="1">
                  <c:v>0.87</c:v>
                </c:pt>
                <c:pt idx="2">
                  <c:v>0.57</c:v>
                </c:pt>
                <c:pt idx="3">
                  <c:v>1.03</c:v>
                </c:pt>
                <c:pt idx="4">
                  <c:v>1.02</c:v>
                </c:pt>
                <c:pt idx="5">
                  <c:v>2.79</c:v>
                </c:pt>
              </c:numCache>
            </c:numRef>
          </c:val>
          <c:smooth val="0"/>
        </c:ser>
        <c:hiLowLines>
          <c:spPr>
            <a:ln w="3175">
              <a:solidFill/>
            </a:ln>
          </c:spPr>
        </c:hiLowLines>
        <c:axId val="40008831"/>
        <c:axId val="24535160"/>
      </c:lineChart>
      <c:catAx>
        <c:axId val="4000883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535160"/>
        <c:crosses val="autoZero"/>
        <c:auto val="0"/>
        <c:lblOffset val="100"/>
        <c:tickLblSkip val="1"/>
        <c:noMultiLvlLbl val="0"/>
      </c:catAx>
      <c:valAx>
        <c:axId val="24535160"/>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0008831"/>
        <c:crossesAt val="1"/>
        <c:crossBetween val="between"/>
        <c:dispUnits/>
      </c:valAx>
      <c:spPr>
        <a:noFill/>
      </c:spPr>
    </c:plotArea>
    <c:legend>
      <c:legendPos val="b"/>
      <c:layout>
        <c:manualLayout>
          <c:xMode val="edge"/>
          <c:yMode val="edge"/>
          <c:x val="0.153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Balancing'!$L$84:$L$95</c:f>
              <c:numCache>
                <c:ptCount val="12"/>
                <c:pt idx="0">
                  <c:v>10.149531200000007</c:v>
                </c:pt>
                <c:pt idx="1">
                  <c:v>56.074582</c:v>
                </c:pt>
                <c:pt idx="2">
                  <c:v>76.68292600000001</c:v>
                </c:pt>
                <c:pt idx="3">
                  <c:v>34.339392100000005</c:v>
                </c:pt>
                <c:pt idx="4">
                  <c:v>43.52100229999999</c:v>
                </c:pt>
                <c:pt idx="5">
                  <c:v>-48.607704299999995</c:v>
                </c:pt>
                <c:pt idx="6">
                  <c:v>0</c:v>
                </c:pt>
                <c:pt idx="7">
                  <c:v>0</c:v>
                </c:pt>
                <c:pt idx="8">
                  <c:v>0</c:v>
                </c:pt>
                <c:pt idx="9">
                  <c:v>0</c:v>
                </c:pt>
                <c:pt idx="10">
                  <c:v>0</c:v>
                </c:pt>
                <c:pt idx="11">
                  <c:v>0</c:v>
                </c:pt>
              </c:numCache>
            </c:numRef>
          </c:val>
        </c:ser>
        <c:gapWidth val="0"/>
        <c:axId val="19489849"/>
        <c:axId val="41190914"/>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40634</c:v>
                </c:pt>
                <c:pt idx="1">
                  <c:v>40664</c:v>
                </c:pt>
              </c:strCache>
            </c:strRef>
          </c:cat>
          <c:val>
            <c:numRef>
              <c:f>'Residual Balancing'!$M$84:$M$89</c:f>
              <c:numCache>
                <c:ptCount val="6"/>
                <c:pt idx="0">
                  <c:v>0.010149531200000006</c:v>
                </c:pt>
                <c:pt idx="1">
                  <c:v>0.0662241132</c:v>
                </c:pt>
                <c:pt idx="2">
                  <c:v>0.1429070392</c:v>
                </c:pt>
                <c:pt idx="3">
                  <c:v>0.1772464313</c:v>
                </c:pt>
                <c:pt idx="4">
                  <c:v>0.22076743359999998</c:v>
                </c:pt>
                <c:pt idx="5">
                  <c:v>0.1721597293</c:v>
                </c:pt>
              </c:numCache>
            </c:numRef>
          </c:val>
          <c:smooth val="0"/>
        </c:ser>
        <c:axId val="35173907"/>
        <c:axId val="48129708"/>
      </c:lineChart>
      <c:catAx>
        <c:axId val="1948984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1190914"/>
        <c:crosses val="autoZero"/>
        <c:auto val="0"/>
        <c:lblOffset val="100"/>
        <c:tickLblSkip val="1"/>
        <c:noMultiLvlLbl val="0"/>
      </c:catAx>
      <c:valAx>
        <c:axId val="41190914"/>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9489849"/>
        <c:crossesAt val="1"/>
        <c:crossBetween val="between"/>
        <c:dispUnits/>
      </c:valAx>
      <c:catAx>
        <c:axId val="35173907"/>
        <c:scaling>
          <c:orientation val="minMax"/>
        </c:scaling>
        <c:axPos val="b"/>
        <c:delete val="1"/>
        <c:majorTickMark val="in"/>
        <c:minorTickMark val="none"/>
        <c:tickLblPos val="nextTo"/>
        <c:crossAx val="48129708"/>
        <c:crosses val="autoZero"/>
        <c:auto val="0"/>
        <c:lblOffset val="100"/>
        <c:tickLblSkip val="1"/>
        <c:noMultiLvlLbl val="0"/>
      </c:catAx>
      <c:valAx>
        <c:axId val="48129708"/>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35173907"/>
        <c:crosses val="max"/>
        <c:crossBetween val="between"/>
        <c:dispUnits/>
      </c:valAx>
      <c:spPr>
        <a:noFill/>
      </c:spPr>
    </c:plotArea>
    <c:legend>
      <c:legendPos val="b"/>
      <c:layout>
        <c:manualLayout>
          <c:xMode val="edge"/>
          <c:yMode val="edge"/>
          <c:x val="0.197"/>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Balancing'!$O$84:$O$95</c:f>
              <c:numCache>
                <c:ptCount val="12"/>
                <c:pt idx="0">
                  <c:v>0</c:v>
                </c:pt>
                <c:pt idx="1">
                  <c:v>0.08</c:v>
                </c:pt>
                <c:pt idx="2">
                  <c:v>0.07</c:v>
                </c:pt>
                <c:pt idx="3">
                  <c:v>0.04</c:v>
                </c:pt>
                <c:pt idx="4">
                  <c:v>0.04</c:v>
                </c:pt>
                <c:pt idx="5">
                  <c:v>0.29</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Balancing'!$P$84:$P$95</c:f>
              <c:numCache>
                <c:ptCount val="12"/>
                <c:pt idx="0">
                  <c:v>7.67</c:v>
                </c:pt>
                <c:pt idx="1">
                  <c:v>3.92</c:v>
                </c:pt>
                <c:pt idx="2">
                  <c:v>4.59</c:v>
                </c:pt>
                <c:pt idx="3">
                  <c:v>5.4</c:v>
                </c:pt>
                <c:pt idx="4">
                  <c:v>5.11</c:v>
                </c:pt>
                <c:pt idx="5">
                  <c:v>12.5</c:v>
                </c:pt>
              </c:numCache>
            </c:numRef>
          </c:val>
          <c:smooth val="0"/>
        </c:ser>
        <c:hiLowLines>
          <c:spPr>
            <a:ln w="3175">
              <a:solidFill/>
            </a:ln>
          </c:spPr>
        </c:hiLowLines>
        <c:axId val="30514189"/>
        <c:axId val="6192246"/>
      </c:lineChart>
      <c:catAx>
        <c:axId val="3051418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192246"/>
        <c:crosses val="autoZero"/>
        <c:auto val="0"/>
        <c:lblOffset val="100"/>
        <c:tickLblSkip val="1"/>
        <c:noMultiLvlLbl val="0"/>
      </c:catAx>
      <c:valAx>
        <c:axId val="6192246"/>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0514189"/>
        <c:crossesAt val="1"/>
        <c:crossBetween val="between"/>
        <c:dispUnits/>
      </c:valAx>
      <c:spPr>
        <a:noFill/>
      </c:spPr>
    </c:plotArea>
    <c:legend>
      <c:legendPos val="b"/>
      <c:layout>
        <c:manualLayout>
          <c:xMode val="edge"/>
          <c:yMode val="edge"/>
          <c:x val="0.028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Balancing'!$F$100:$F$111</c:f>
              <c:numCache>
                <c:ptCount val="12"/>
                <c:pt idx="0">
                  <c:v>1</c:v>
                </c:pt>
                <c:pt idx="1">
                  <c:v>41</c:v>
                </c:pt>
                <c:pt idx="2">
                  <c:v>23</c:v>
                </c:pt>
                <c:pt idx="3">
                  <c:v>42</c:v>
                </c:pt>
                <c:pt idx="4">
                  <c:v>97</c:v>
                </c:pt>
                <c:pt idx="5">
                  <c:v>37</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Balancing'!$G$100:$G$111</c:f>
              <c:numCache>
                <c:ptCount val="12"/>
                <c:pt idx="0">
                  <c:v>-382</c:v>
                </c:pt>
                <c:pt idx="1">
                  <c:v>-205</c:v>
                </c:pt>
                <c:pt idx="2">
                  <c:v>-166</c:v>
                </c:pt>
                <c:pt idx="3">
                  <c:v>-332</c:v>
                </c:pt>
                <c:pt idx="4">
                  <c:v>-178</c:v>
                </c:pt>
                <c:pt idx="5">
                  <c:v>-316</c:v>
                </c:pt>
              </c:numCache>
            </c:numRef>
          </c:val>
        </c:ser>
        <c:overlap val="100"/>
        <c:gapWidth val="0"/>
        <c:axId val="55730215"/>
        <c:axId val="31809888"/>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Balancing'!$H$100:$H$111</c:f>
              <c:numCache>
                <c:ptCount val="12"/>
                <c:pt idx="0">
                  <c:v>1</c:v>
                </c:pt>
                <c:pt idx="1">
                  <c:v>5</c:v>
                </c:pt>
                <c:pt idx="2">
                  <c:v>5</c:v>
                </c:pt>
                <c:pt idx="3">
                  <c:v>4</c:v>
                </c:pt>
                <c:pt idx="4">
                  <c:v>9</c:v>
                </c:pt>
                <c:pt idx="5">
                  <c:v>5</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Balancing'!$I$100:$I$111</c:f>
              <c:numCache>
                <c:ptCount val="12"/>
                <c:pt idx="0">
                  <c:v>-16</c:v>
                </c:pt>
                <c:pt idx="1">
                  <c:v>-11</c:v>
                </c:pt>
                <c:pt idx="2">
                  <c:v>-11</c:v>
                </c:pt>
                <c:pt idx="3">
                  <c:v>-15</c:v>
                </c:pt>
                <c:pt idx="4">
                  <c:v>-10</c:v>
                </c:pt>
                <c:pt idx="5">
                  <c:v>-11</c:v>
                </c:pt>
              </c:numCache>
            </c:numRef>
          </c:val>
          <c:smooth val="0"/>
        </c:ser>
        <c:axId val="17853537"/>
        <c:axId val="26464106"/>
      </c:lineChart>
      <c:catAx>
        <c:axId val="5573021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1809888"/>
        <c:crosses val="autoZero"/>
        <c:auto val="0"/>
        <c:lblOffset val="100"/>
        <c:tickLblSkip val="1"/>
        <c:noMultiLvlLbl val="0"/>
      </c:catAx>
      <c:valAx>
        <c:axId val="31809888"/>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730215"/>
        <c:crossesAt val="1"/>
        <c:crossBetween val="between"/>
        <c:dispUnits/>
      </c:valAx>
      <c:catAx>
        <c:axId val="17853537"/>
        <c:scaling>
          <c:orientation val="minMax"/>
        </c:scaling>
        <c:axPos val="b"/>
        <c:delete val="1"/>
        <c:majorTickMark val="in"/>
        <c:minorTickMark val="none"/>
        <c:tickLblPos val="nextTo"/>
        <c:crossAx val="26464106"/>
        <c:crossesAt val="0"/>
        <c:auto val="0"/>
        <c:lblOffset val="100"/>
        <c:tickLblSkip val="1"/>
        <c:noMultiLvlLbl val="0"/>
      </c:catAx>
      <c:valAx>
        <c:axId val="26464106"/>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853537"/>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Balancing'!$C$100:$C$111</c:f>
              <c:numCache>
                <c:ptCount val="12"/>
                <c:pt idx="0">
                  <c:v>1465355</c:v>
                </c:pt>
                <c:pt idx="1">
                  <c:v>94544705</c:v>
                </c:pt>
                <c:pt idx="2">
                  <c:v>59874405</c:v>
                </c:pt>
                <c:pt idx="3">
                  <c:v>127544499</c:v>
                </c:pt>
                <c:pt idx="4">
                  <c:v>217517296.2</c:v>
                </c:pt>
                <c:pt idx="5">
                  <c:v>97299572</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Balancing'!$E$100:$E$111</c:f>
              <c:numCache>
                <c:ptCount val="12"/>
                <c:pt idx="0">
                  <c:v>-953389270</c:v>
                </c:pt>
                <c:pt idx="1">
                  <c:v>-583269904</c:v>
                </c:pt>
                <c:pt idx="2">
                  <c:v>-393389203</c:v>
                </c:pt>
                <c:pt idx="3">
                  <c:v>-771568021.6999999</c:v>
                </c:pt>
                <c:pt idx="4">
                  <c:v>-388494917.59999996</c:v>
                </c:pt>
                <c:pt idx="5">
                  <c:v>-735373753.1999999</c:v>
                </c:pt>
                <c:pt idx="6">
                  <c:v>0</c:v>
                </c:pt>
                <c:pt idx="7">
                  <c:v>0</c:v>
                </c:pt>
                <c:pt idx="8">
                  <c:v>0</c:v>
                </c:pt>
                <c:pt idx="9">
                  <c:v>0</c:v>
                </c:pt>
                <c:pt idx="10">
                  <c:v>0</c:v>
                </c:pt>
                <c:pt idx="11">
                  <c:v>0</c:v>
                </c:pt>
              </c:numCache>
            </c:numRef>
          </c:val>
        </c:ser>
        <c:overlap val="100"/>
        <c:gapWidth val="0"/>
        <c:axId val="36850363"/>
        <c:axId val="63217812"/>
      </c:barChart>
      <c:catAx>
        <c:axId val="3685036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3217812"/>
        <c:crosses val="autoZero"/>
        <c:auto val="0"/>
        <c:lblOffset val="100"/>
        <c:tickLblSkip val="1"/>
        <c:noMultiLvlLbl val="0"/>
      </c:catAx>
      <c:valAx>
        <c:axId val="63217812"/>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6850363"/>
        <c:crossesAt val="1"/>
        <c:crossBetween val="between"/>
        <c:dispUnits>
          <c:builtInUnit val="millions"/>
        </c:dispUnits>
      </c:valAx>
      <c:spPr>
        <a:noFill/>
      </c:spPr>
    </c:plotArea>
    <c:legend>
      <c:legendPos val="b"/>
      <c:layout>
        <c:manualLayout>
          <c:xMode val="edge"/>
          <c:yMode val="edge"/>
          <c:x val="0.286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32089397"/>
        <c:axId val="20369118"/>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32089397"/>
        <c:axId val="20369118"/>
      </c:lineChart>
      <c:dateAx>
        <c:axId val="3208939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369118"/>
        <c:crosses val="autoZero"/>
        <c:auto val="0"/>
        <c:noMultiLvlLbl val="0"/>
      </c:dateAx>
      <c:valAx>
        <c:axId val="20369118"/>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2089397"/>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49104335"/>
        <c:axId val="39285832"/>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49104335"/>
        <c:axId val="39285832"/>
      </c:lineChart>
      <c:dateAx>
        <c:axId val="4910433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285832"/>
        <c:crosses val="autoZero"/>
        <c:auto val="0"/>
        <c:noMultiLvlLbl val="0"/>
      </c:dateAx>
      <c:valAx>
        <c:axId val="39285832"/>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9104335"/>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18028169"/>
        <c:axId val="28035794"/>
      </c:scatterChart>
      <c:valAx>
        <c:axId val="18028169"/>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035794"/>
        <c:crosses val="autoZero"/>
        <c:crossBetween val="midCat"/>
        <c:dispUnits/>
        <c:majorUnit val="0.1"/>
        <c:minorUnit val="0.1"/>
      </c:valAx>
      <c:valAx>
        <c:axId val="28035794"/>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028169"/>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50995555"/>
        <c:axId val="56306812"/>
      </c:scatterChart>
      <c:valAx>
        <c:axId val="50995555"/>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306812"/>
        <c:crosses val="autoZero"/>
        <c:crossBetween val="midCat"/>
        <c:dispUnits/>
        <c:majorUnit val="2.5"/>
      </c:valAx>
      <c:valAx>
        <c:axId val="56306812"/>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995555"/>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5684729"/>
        <c:axId val="29835970"/>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c:v>
                </c:pt>
                <c:pt idx="7">
                  <c:v>0</c:v>
                </c:pt>
                <c:pt idx="8">
                  <c:v>0</c:v>
                </c:pt>
                <c:pt idx="9">
                  <c:v>0</c:v>
                </c:pt>
                <c:pt idx="10">
                  <c:v>0</c:v>
                </c:pt>
                <c:pt idx="11">
                  <c:v>0</c:v>
                </c:pt>
              </c:numCache>
            </c:numRef>
          </c:val>
        </c:ser>
        <c:axId val="25684729"/>
        <c:axId val="29835970"/>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25684729"/>
        <c:axId val="29835970"/>
      </c:lineChart>
      <c:catAx>
        <c:axId val="2568472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835970"/>
        <c:crosses val="autoZero"/>
        <c:auto val="0"/>
        <c:lblOffset val="100"/>
        <c:tickLblSkip val="1"/>
        <c:noMultiLvlLbl val="0"/>
      </c:catAx>
      <c:valAx>
        <c:axId val="29835970"/>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684729"/>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999261"/>
        <c:axId val="64557894"/>
      </c:barChart>
      <c:catAx>
        <c:axId val="3699926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4557894"/>
        <c:crosses val="autoZero"/>
        <c:auto val="0"/>
        <c:lblOffset val="100"/>
        <c:tickLblSkip val="1"/>
        <c:noMultiLvlLbl val="0"/>
      </c:catAx>
      <c:valAx>
        <c:axId val="6455789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69992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4150135"/>
        <c:axId val="61806896"/>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44150135"/>
        <c:axId val="61806896"/>
      </c:barChart>
      <c:catAx>
        <c:axId val="44150135"/>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1806896"/>
        <c:crosses val="autoZero"/>
        <c:auto val="0"/>
        <c:lblOffset val="100"/>
        <c:tickLblSkip val="1"/>
        <c:noMultiLvlLbl val="0"/>
      </c:catAx>
      <c:valAx>
        <c:axId val="61806896"/>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150135"/>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19391153"/>
        <c:axId val="40302650"/>
      </c:scatterChart>
      <c:valAx>
        <c:axId val="1939115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302650"/>
        <c:crosses val="autoZero"/>
        <c:crossBetween val="midCat"/>
        <c:dispUnits/>
        <c:majorUnit val="500"/>
        <c:minorUnit val="12.6"/>
      </c:valAx>
      <c:valAx>
        <c:axId val="403026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39115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Gas'!$C$64:$C$75</c:f>
              <c:numCache>
                <c:ptCount val="12"/>
                <c:pt idx="0">
                  <c:v>534</c:v>
                </c:pt>
                <c:pt idx="1">
                  <c:v>507</c:v>
                </c:pt>
                <c:pt idx="2">
                  <c:v>425</c:v>
                </c:pt>
                <c:pt idx="3">
                  <c:v>418</c:v>
                </c:pt>
                <c:pt idx="4">
                  <c:v>360</c:v>
                </c:pt>
                <c:pt idx="5">
                  <c:v>421</c:v>
                </c:pt>
              </c:numCache>
            </c:numRef>
          </c:val>
        </c:ser>
        <c:axId val="27179531"/>
        <c:axId val="43289188"/>
      </c:barChart>
      <c:catAx>
        <c:axId val="2717953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3289188"/>
        <c:crosses val="autoZero"/>
        <c:auto val="0"/>
        <c:lblOffset val="100"/>
        <c:tickLblSkip val="1"/>
        <c:noMultiLvlLbl val="0"/>
      </c:catAx>
      <c:valAx>
        <c:axId val="43289188"/>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7179531"/>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54058373"/>
        <c:axId val="1676331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54058373"/>
        <c:axId val="1676331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54058373"/>
        <c:axId val="16763310"/>
      </c:lineChart>
      <c:catAx>
        <c:axId val="5405837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6763310"/>
        <c:crosses val="autoZero"/>
        <c:auto val="0"/>
        <c:lblOffset val="0"/>
        <c:tickLblSkip val="1"/>
        <c:noMultiLvlLbl val="0"/>
      </c:catAx>
      <c:valAx>
        <c:axId val="1676331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058373"/>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16652063"/>
        <c:axId val="15650840"/>
      </c:scatterChart>
      <c:valAx>
        <c:axId val="16652063"/>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650840"/>
        <c:crosses val="autoZero"/>
        <c:crossBetween val="midCat"/>
        <c:dispUnits/>
        <c:majorUnit val="500"/>
      </c:valAx>
      <c:valAx>
        <c:axId val="15650840"/>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652063"/>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88275"/>
        <c:axId val="794476"/>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88275"/>
        <c:axId val="794476"/>
      </c:lineChart>
      <c:dateAx>
        <c:axId val="88275"/>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794476"/>
        <c:crosses val="autoZero"/>
        <c:auto val="0"/>
        <c:noMultiLvlLbl val="0"/>
      </c:dateAx>
      <c:valAx>
        <c:axId val="79447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88275"/>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7150285"/>
        <c:axId val="6435256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7150285"/>
        <c:axId val="64352566"/>
      </c:lineChart>
      <c:dateAx>
        <c:axId val="715028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352566"/>
        <c:crosses val="autoZero"/>
        <c:auto val="0"/>
        <c:noMultiLvlLbl val="0"/>
      </c:dateAx>
      <c:valAx>
        <c:axId val="6435256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7150285"/>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2302183"/>
        <c:axId val="4517532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numCache>
            </c:numRef>
          </c:val>
        </c:ser>
        <c:overlap val="100"/>
        <c:axId val="42302183"/>
        <c:axId val="45175328"/>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2302183"/>
        <c:axId val="45175328"/>
      </c:lineChart>
      <c:dateAx>
        <c:axId val="4230218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5175328"/>
        <c:crosses val="autoZero"/>
        <c:auto val="0"/>
        <c:noMultiLvlLbl val="0"/>
      </c:dateAx>
      <c:valAx>
        <c:axId val="45175328"/>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2302183"/>
        <c:crossesAt val="1"/>
        <c:crossBetween val="between"/>
        <c:dispUnits/>
      </c:valAx>
      <c:spPr>
        <a:noFill/>
        <a:ln w="12700">
          <a:solidFill>
            <a:srgbClr val="808080"/>
          </a:solidFill>
        </a:ln>
      </c:spPr>
    </c:plotArea>
    <c:legend>
      <c:legendPos val="b"/>
      <c:legendEntry>
        <c:idx val="0"/>
        <c:delete val="1"/>
      </c:legendEntry>
      <c:layout>
        <c:manualLayout>
          <c:xMode val="edge"/>
          <c:yMode val="edge"/>
          <c:x val="0.088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52.39914307467261</c:v>
                </c:pt>
                <c:pt idx="7">
                  <c:v>64.0789716277524</c:v>
                </c:pt>
                <c:pt idx="8">
                  <c:v>75.75880018083217</c:v>
                </c:pt>
                <c:pt idx="9">
                  <c:v>89.86007751532586</c:v>
                </c:pt>
                <c:pt idx="10">
                  <c:v>103.96135484981954</c:v>
                </c:pt>
                <c:pt idx="11">
                  <c:v>118.06263218431323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3924769"/>
        <c:axId val="35322922"/>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13.264511684843692</c:v>
                </c:pt>
                <c:pt idx="1">
                  <c:v>24.706196887217274</c:v>
                </c:pt>
                <c:pt idx="2">
                  <c:v>33.196199330929474</c:v>
                </c:pt>
                <c:pt idx="3">
                  <c:v>39.95690053454479</c:v>
                </c:pt>
                <c:pt idx="4">
                  <c:v>46.8055864021427</c:v>
                </c:pt>
                <c:pt idx="5">
                  <c:v>53.12879932710439</c:v>
                </c:pt>
                <c:pt idx="6">
                  <c:v>0</c:v>
                </c:pt>
                <c:pt idx="7">
                  <c:v>0</c:v>
                </c:pt>
                <c:pt idx="8">
                  <c:v>0</c:v>
                </c:pt>
                <c:pt idx="9">
                  <c:v>0</c:v>
                </c:pt>
                <c:pt idx="10">
                  <c:v>0</c:v>
                </c:pt>
                <c:pt idx="11">
                  <c:v>0</c:v>
                </c:pt>
              </c:numCache>
            </c:numRef>
          </c:val>
        </c:ser>
        <c:axId val="3924769"/>
        <c:axId val="35322922"/>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64.06580974133928</c:v>
                </c:pt>
                <c:pt idx="7">
                  <c:v>77.41230496108572</c:v>
                </c:pt>
                <c:pt idx="8">
                  <c:v>90.75880018083217</c:v>
                </c:pt>
                <c:pt idx="9">
                  <c:v>106.52674418199253</c:v>
                </c:pt>
                <c:pt idx="10">
                  <c:v>122.29468818315289</c:v>
                </c:pt>
                <c:pt idx="11">
                  <c:v>138.06263218431323</c:v>
                </c:pt>
              </c:numCache>
            </c:numRef>
          </c:val>
          <c:smooth val="0"/>
        </c:ser>
        <c:axId val="3924769"/>
        <c:axId val="35322922"/>
      </c:lineChart>
      <c:catAx>
        <c:axId val="392476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5322922"/>
        <c:crosses val="autoZero"/>
        <c:auto val="0"/>
        <c:lblOffset val="100"/>
        <c:tickLblSkip val="1"/>
        <c:noMultiLvlLbl val="0"/>
      </c:catAx>
      <c:valAx>
        <c:axId val="35322922"/>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24769"/>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9470843"/>
        <c:axId val="42584404"/>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49470843"/>
        <c:axId val="42584404"/>
      </c:barChart>
      <c:catAx>
        <c:axId val="494708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584404"/>
        <c:crosses val="autoZero"/>
        <c:auto val="0"/>
        <c:lblOffset val="100"/>
        <c:tickLblSkip val="1"/>
        <c:noMultiLvlLbl val="0"/>
      </c:catAx>
      <c:valAx>
        <c:axId val="4258440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470843"/>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4877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4877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3644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003107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3" sqref="B3"/>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275</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148</v>
      </c>
      <c r="C9" s="17"/>
    </row>
    <row r="10" spans="1:3" ht="14.25">
      <c r="A10" s="18"/>
      <c r="B10" s="621"/>
      <c r="C10" s="17"/>
    </row>
    <row r="11" spans="1:3" ht="15">
      <c r="A11" s="18"/>
      <c r="B11" s="622" t="s">
        <v>169</v>
      </c>
      <c r="C11" s="17"/>
    </row>
    <row r="12" spans="1:3" ht="14.25">
      <c r="A12" s="19"/>
      <c r="B12" s="623"/>
      <c r="C12" s="17"/>
    </row>
    <row r="13" spans="1:3" ht="28.5">
      <c r="A13" s="19"/>
      <c r="B13" s="624" t="s">
        <v>276</v>
      </c>
      <c r="C13" s="17"/>
    </row>
    <row r="14" spans="1:3" ht="14.25">
      <c r="A14" s="19"/>
      <c r="B14" s="624"/>
      <c r="C14" s="17"/>
    </row>
    <row r="15" spans="1:3" ht="14.25">
      <c r="A15" s="19"/>
      <c r="B15" s="623"/>
      <c r="C15" s="17"/>
    </row>
    <row r="16" spans="1:3" ht="15">
      <c r="A16" s="19"/>
      <c r="B16" s="625" t="s">
        <v>81</v>
      </c>
      <c r="C16" s="17"/>
    </row>
    <row r="17" spans="1:3" ht="14.25">
      <c r="A17" s="19"/>
      <c r="B17" s="623"/>
      <c r="C17" s="17"/>
    </row>
    <row r="18" spans="1:3" ht="71.25">
      <c r="A18" s="19"/>
      <c r="B18" s="624" t="s">
        <v>221</v>
      </c>
      <c r="C18" s="17"/>
    </row>
    <row r="19" spans="1:3" ht="14.25">
      <c r="A19" s="19"/>
      <c r="B19" s="623"/>
      <c r="C19" s="17"/>
    </row>
    <row r="20" spans="1:3" ht="15">
      <c r="A20" s="19"/>
      <c r="B20" s="625" t="s">
        <v>82</v>
      </c>
      <c r="C20" s="17"/>
    </row>
    <row r="21" spans="1:3" ht="14.25">
      <c r="A21" s="19"/>
      <c r="B21" s="623" t="s">
        <v>222</v>
      </c>
      <c r="C21" s="17"/>
    </row>
    <row r="22" spans="1:3" ht="14.25">
      <c r="A22" s="19"/>
      <c r="B22" s="623"/>
      <c r="C22" s="17"/>
    </row>
    <row r="23" spans="1:3" ht="14.25">
      <c r="A23" s="19"/>
      <c r="B23" s="623" t="s">
        <v>83</v>
      </c>
      <c r="C23" s="17"/>
    </row>
    <row r="24" spans="1:3" ht="14.25">
      <c r="A24" s="19"/>
      <c r="B24" s="623" t="s">
        <v>84</v>
      </c>
      <c r="C24" s="17"/>
    </row>
    <row r="25" spans="1:3" ht="14.25">
      <c r="A25" s="19"/>
      <c r="B25" s="623" t="s">
        <v>156</v>
      </c>
      <c r="C25" s="17"/>
    </row>
    <row r="26" spans="1:3" ht="14.25">
      <c r="A26" s="19"/>
      <c r="B26" s="623" t="s">
        <v>87</v>
      </c>
      <c r="C26" s="17"/>
    </row>
    <row r="27" spans="1:3" ht="14.25">
      <c r="A27" s="19"/>
      <c r="B27" s="623" t="s">
        <v>85</v>
      </c>
      <c r="C27" s="17"/>
    </row>
    <row r="28" spans="1:3" ht="14.25">
      <c r="A28" s="19"/>
      <c r="B28" s="623" t="s">
        <v>86</v>
      </c>
      <c r="C28" s="17"/>
    </row>
    <row r="29" spans="1:3" ht="14.25">
      <c r="A29" s="19"/>
      <c r="B29" s="623" t="s">
        <v>258</v>
      </c>
      <c r="C29" s="17"/>
    </row>
    <row r="30" spans="1:3" ht="14.25">
      <c r="A30" s="19"/>
      <c r="B30" s="623" t="s">
        <v>149</v>
      </c>
      <c r="C30" s="17"/>
    </row>
    <row r="31" spans="1:3" ht="14.25">
      <c r="A31" s="20"/>
      <c r="B31" s="626"/>
      <c r="C31" s="17"/>
    </row>
    <row r="32" spans="1:3" ht="14.25">
      <c r="A32" s="20"/>
      <c r="B32" s="626"/>
      <c r="C32" s="17"/>
    </row>
    <row r="33" spans="1:3" ht="15">
      <c r="A33" s="20"/>
      <c r="B33" s="627" t="s">
        <v>226</v>
      </c>
      <c r="C33" s="17"/>
    </row>
    <row r="34" spans="1:3" ht="14.25">
      <c r="A34" s="20"/>
      <c r="B34" s="626"/>
      <c r="C34" s="17"/>
    </row>
    <row r="35" spans="1:3" ht="28.5">
      <c r="A35" s="20"/>
      <c r="B35" s="626" t="s">
        <v>227</v>
      </c>
      <c r="C35" s="17"/>
    </row>
    <row r="36" spans="1:3" ht="14.25">
      <c r="A36" s="20"/>
      <c r="B36" s="626"/>
      <c r="C36" s="17"/>
    </row>
    <row r="37" spans="1:3" ht="15">
      <c r="A37" s="20"/>
      <c r="B37" s="627" t="s">
        <v>262</v>
      </c>
      <c r="C37" s="17"/>
    </row>
    <row r="38" spans="1:3" ht="12.75">
      <c r="A38" s="133"/>
      <c r="B38" s="619"/>
      <c r="C38" s="17"/>
    </row>
    <row r="39" spans="1:3" ht="28.5">
      <c r="A39" s="133"/>
      <c r="B39" s="623" t="s">
        <v>263</v>
      </c>
      <c r="C39" s="17"/>
    </row>
    <row r="40" spans="1:3" ht="12.75">
      <c r="A40" s="133"/>
      <c r="B40" s="617"/>
      <c r="C40" s="17"/>
    </row>
    <row r="41" spans="1:3" ht="15">
      <c r="A41" s="133"/>
      <c r="B41" s="628" t="s">
        <v>277</v>
      </c>
      <c r="C41" s="17"/>
    </row>
    <row r="42" spans="1:3" ht="12.75">
      <c r="A42" s="133"/>
      <c r="B42" s="617"/>
      <c r="C42" s="17"/>
    </row>
    <row r="43" spans="1:3" ht="14.25">
      <c r="A43" s="133"/>
      <c r="B43" s="629" t="s">
        <v>264</v>
      </c>
      <c r="C43" s="17"/>
    </row>
    <row r="44" spans="1:3" ht="14.25">
      <c r="A44" s="133"/>
      <c r="B44" s="629" t="s">
        <v>265</v>
      </c>
      <c r="C44" s="17"/>
    </row>
    <row r="45" spans="1:3" ht="14.25">
      <c r="A45" s="133"/>
      <c r="B45" s="629" t="s">
        <v>266</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91</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77.25" customHeight="1">
      <c r="B6" s="510" t="s">
        <v>64</v>
      </c>
      <c r="C6" s="782" t="s">
        <v>188</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153</v>
      </c>
      <c r="G9" s="696"/>
      <c r="H9" s="696"/>
      <c r="I9" s="697"/>
    </row>
    <row r="10" spans="2:9" ht="14.25">
      <c r="B10" s="245"/>
      <c r="C10" s="300"/>
      <c r="D10" s="212"/>
      <c r="E10" s="212"/>
      <c r="F10" s="489"/>
      <c r="G10" s="568"/>
      <c r="H10" s="568"/>
      <c r="I10" s="246"/>
    </row>
    <row r="11" spans="2:9" ht="11.25" customHeight="1">
      <c r="B11" s="245"/>
      <c r="C11" s="300"/>
      <c r="D11" s="212"/>
      <c r="E11" s="212"/>
      <c r="F11" s="637" t="s">
        <v>210</v>
      </c>
      <c r="G11" s="676"/>
      <c r="H11" s="676"/>
      <c r="I11" s="677"/>
    </row>
    <row r="12" spans="2:9" ht="14.25">
      <c r="B12" s="245"/>
      <c r="C12" s="300"/>
      <c r="D12" s="212"/>
      <c r="E12" s="212"/>
      <c r="F12" s="490"/>
      <c r="G12" s="514"/>
      <c r="H12" s="199"/>
      <c r="I12" s="246"/>
    </row>
    <row r="13" spans="2:9" ht="11.25" customHeight="1">
      <c r="B13" s="245"/>
      <c r="C13" s="300"/>
      <c r="D13" s="212"/>
      <c r="E13" s="212"/>
      <c r="F13" s="678" t="s">
        <v>190</v>
      </c>
      <c r="G13" s="679"/>
      <c r="H13" s="679"/>
      <c r="I13" s="680"/>
    </row>
    <row r="14" spans="2:9" ht="11.25" customHeight="1">
      <c r="B14" s="245"/>
      <c r="C14" s="300"/>
      <c r="D14" s="212"/>
      <c r="E14" s="212"/>
      <c r="F14" s="678"/>
      <c r="G14" s="679"/>
      <c r="H14" s="679"/>
      <c r="I14" s="680"/>
    </row>
    <row r="15" spans="2:9" ht="11.25" customHeight="1">
      <c r="B15" s="245"/>
      <c r="C15" s="300"/>
      <c r="D15" s="212"/>
      <c r="E15" s="212"/>
      <c r="F15" s="678"/>
      <c r="G15" s="679"/>
      <c r="H15" s="679"/>
      <c r="I15" s="680"/>
    </row>
    <row r="16" spans="2:9" ht="11.25" customHeight="1">
      <c r="B16" s="245"/>
      <c r="C16" s="300"/>
      <c r="D16" s="212"/>
      <c r="E16" s="212"/>
      <c r="F16" s="678"/>
      <c r="G16" s="679"/>
      <c r="H16" s="679"/>
      <c r="I16" s="680"/>
    </row>
    <row r="17" spans="2:9" ht="11.25" customHeight="1">
      <c r="B17" s="245"/>
      <c r="C17" s="300"/>
      <c r="D17" s="212"/>
      <c r="E17" s="212"/>
      <c r="F17" s="678"/>
      <c r="G17" s="679"/>
      <c r="H17" s="679"/>
      <c r="I17" s="680"/>
    </row>
    <row r="18" spans="2:9" ht="11.25" customHeight="1">
      <c r="B18" s="245"/>
      <c r="C18" s="300"/>
      <c r="D18" s="212"/>
      <c r="E18" s="212"/>
      <c r="F18" s="678"/>
      <c r="G18" s="679"/>
      <c r="H18" s="679"/>
      <c r="I18" s="680"/>
    </row>
    <row r="19" spans="2:9" ht="11.25" customHeight="1">
      <c r="B19" s="245"/>
      <c r="C19" s="300"/>
      <c r="D19" s="212"/>
      <c r="E19" s="212"/>
      <c r="F19" s="678"/>
      <c r="G19" s="679"/>
      <c r="H19" s="679"/>
      <c r="I19" s="680"/>
    </row>
    <row r="20" spans="2:9" ht="11.25" customHeight="1">
      <c r="B20" s="245"/>
      <c r="C20" s="300"/>
      <c r="D20" s="212"/>
      <c r="E20" s="212"/>
      <c r="F20" s="678"/>
      <c r="G20" s="679"/>
      <c r="H20" s="679"/>
      <c r="I20" s="680"/>
    </row>
    <row r="21" spans="2:9" ht="11.25" customHeight="1">
      <c r="B21" s="245"/>
      <c r="C21" s="300"/>
      <c r="D21" s="212"/>
      <c r="E21" s="212"/>
      <c r="F21" s="678"/>
      <c r="G21" s="679"/>
      <c r="H21" s="679"/>
      <c r="I21" s="680"/>
    </row>
    <row r="22" spans="2:9" ht="11.25" customHeight="1">
      <c r="B22" s="245"/>
      <c r="C22" s="300"/>
      <c r="D22" s="212"/>
      <c r="E22" s="212"/>
      <c r="F22" s="678"/>
      <c r="G22" s="679"/>
      <c r="H22" s="679"/>
      <c r="I22" s="680"/>
    </row>
    <row r="23" spans="2:9" ht="11.25" customHeight="1">
      <c r="B23" s="245"/>
      <c r="C23" s="300"/>
      <c r="D23" s="212"/>
      <c r="E23" s="212"/>
      <c r="F23" s="678"/>
      <c r="G23" s="679"/>
      <c r="H23" s="679"/>
      <c r="I23" s="680"/>
    </row>
    <row r="24" spans="2:9" ht="11.25" customHeight="1">
      <c r="B24" s="245"/>
      <c r="C24" s="300"/>
      <c r="D24" s="212"/>
      <c r="E24" s="212"/>
      <c r="F24" s="678"/>
      <c r="G24" s="679"/>
      <c r="H24" s="679"/>
      <c r="I24" s="68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146</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285</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147</v>
      </c>
      <c r="C61" s="300"/>
      <c r="D61" s="212"/>
      <c r="E61" s="212"/>
      <c r="F61" s="212"/>
      <c r="G61" s="212"/>
      <c r="H61" s="212"/>
      <c r="I61" s="246"/>
    </row>
    <row r="62" spans="2:9" ht="12" thickBot="1">
      <c r="B62" s="245"/>
      <c r="C62" s="212"/>
      <c r="D62" s="212"/>
      <c r="E62" s="212"/>
      <c r="F62" s="212"/>
      <c r="G62" s="212"/>
      <c r="H62" s="212"/>
      <c r="I62" s="246"/>
    </row>
    <row r="63" spans="2:17" ht="47.25" customHeight="1">
      <c r="B63" s="606" t="s">
        <v>35</v>
      </c>
      <c r="C63" s="588" t="s">
        <v>211</v>
      </c>
      <c r="D63" s="589" t="s">
        <v>189</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77</v>
      </c>
      <c r="C76" s="602">
        <f>SUM(C64:C75)</f>
        <v>2665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114</v>
      </c>
    </row>
    <row r="2" ht="12.75">
      <c r="B2" t="s">
        <v>115</v>
      </c>
    </row>
    <row r="5" spans="1:15" ht="12.75">
      <c r="A5">
        <v>1</v>
      </c>
      <c r="B5" t="s">
        <v>139</v>
      </c>
      <c r="G5" t="s">
        <v>116</v>
      </c>
      <c r="J5" s="37"/>
      <c r="K5" s="38"/>
      <c r="L5" s="39"/>
      <c r="M5" s="2"/>
      <c r="N5" s="40"/>
      <c r="O5" s="40"/>
    </row>
    <row r="6" spans="4:13" ht="12.75">
      <c r="D6" t="s">
        <v>122</v>
      </c>
      <c r="E6" t="s">
        <v>123</v>
      </c>
      <c r="G6" s="44">
        <v>-80</v>
      </c>
      <c r="H6" s="44">
        <f>E7</f>
        <v>16.71029</v>
      </c>
      <c r="J6" s="37"/>
      <c r="K6" s="39"/>
      <c r="L6" s="38"/>
      <c r="M6" s="2"/>
    </row>
    <row r="7" spans="3:13" ht="12.75">
      <c r="C7" t="s">
        <v>117</v>
      </c>
      <c r="D7" s="41">
        <f>(D8-(2*E7))</f>
        <v>-16.71058</v>
      </c>
      <c r="E7" s="41">
        <v>16.71029</v>
      </c>
      <c r="F7" s="43"/>
      <c r="G7" s="44">
        <f aca="true" t="shared" si="0" ref="G7:H9">D7</f>
        <v>-16.71058</v>
      </c>
      <c r="H7" s="44">
        <f t="shared" si="0"/>
        <v>16.71029</v>
      </c>
      <c r="J7" s="37"/>
      <c r="M7" s="2"/>
    </row>
    <row r="8" spans="3:13" ht="12.75">
      <c r="C8" t="s">
        <v>118</v>
      </c>
      <c r="D8" s="41">
        <v>16.71</v>
      </c>
      <c r="E8" s="42">
        <v>0</v>
      </c>
      <c r="F8" s="43"/>
      <c r="G8" s="44">
        <f t="shared" si="0"/>
        <v>16.71</v>
      </c>
      <c r="H8" s="44">
        <f t="shared" si="0"/>
        <v>0</v>
      </c>
      <c r="J8" s="37"/>
      <c r="M8" s="2"/>
    </row>
    <row r="9" spans="3:13" ht="12.75">
      <c r="C9" t="s">
        <v>119</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132</v>
      </c>
      <c r="D13" t="s">
        <v>79</v>
      </c>
      <c r="E13">
        <v>0.03</v>
      </c>
      <c r="G13" t="s">
        <v>116</v>
      </c>
    </row>
    <row r="14" spans="4:10" ht="12.75">
      <c r="D14" t="s">
        <v>152</v>
      </c>
      <c r="E14" t="s">
        <v>123</v>
      </c>
      <c r="G14">
        <v>-40</v>
      </c>
      <c r="H14">
        <f>E15</f>
        <v>-1.6</v>
      </c>
      <c r="J14">
        <f>(1-G14/100)*0.03</f>
        <v>0.041999999999999996</v>
      </c>
    </row>
    <row r="15" spans="3:10" ht="12.75">
      <c r="C15" t="s">
        <v>119</v>
      </c>
      <c r="D15">
        <v>-5</v>
      </c>
      <c r="E15">
        <v>-1.6</v>
      </c>
      <c r="G15">
        <f aca="true" t="shared" si="1" ref="G15:H17">D15</f>
        <v>-5</v>
      </c>
      <c r="H15">
        <f t="shared" si="1"/>
        <v>-1.6</v>
      </c>
      <c r="J15">
        <v>0.03</v>
      </c>
    </row>
    <row r="16" spans="3:10" ht="12.75">
      <c r="C16" t="s">
        <v>118</v>
      </c>
      <c r="D16">
        <v>5</v>
      </c>
      <c r="E16">
        <v>1.6</v>
      </c>
      <c r="G16">
        <f t="shared" si="1"/>
        <v>5</v>
      </c>
      <c r="H16">
        <f t="shared" si="1"/>
        <v>1.6</v>
      </c>
      <c r="J16">
        <v>0.027</v>
      </c>
    </row>
    <row r="17" spans="3:10" ht="12.75">
      <c r="C17" t="s">
        <v>117</v>
      </c>
      <c r="D17">
        <v>100</v>
      </c>
      <c r="E17">
        <v>8.27</v>
      </c>
      <c r="G17">
        <f t="shared" si="1"/>
        <v>100</v>
      </c>
      <c r="H17">
        <f t="shared" si="1"/>
        <v>8.27</v>
      </c>
      <c r="J17">
        <f>(1-G17/100)*0.03</f>
        <v>0</v>
      </c>
    </row>
    <row r="18" spans="7:10" ht="12.75">
      <c r="G18">
        <v>105</v>
      </c>
      <c r="H18">
        <f>E17</f>
        <v>8.27</v>
      </c>
      <c r="J18">
        <f>(1-G18/100)*0.03</f>
        <v>-0.0015000000000000013</v>
      </c>
    </row>
    <row r="20" spans="3:6" ht="22.5">
      <c r="C20" s="13" t="s">
        <v>252</v>
      </c>
      <c r="D20" s="87" t="s">
        <v>253</v>
      </c>
      <c r="E20" s="1" t="s">
        <v>183</v>
      </c>
      <c r="F20" s="87" t="s">
        <v>182</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140</v>
      </c>
      <c r="D36" s="31"/>
      <c r="E36" s="31"/>
      <c r="F36" s="32"/>
      <c r="G36" s="32"/>
      <c r="H36" s="32"/>
      <c r="I36" s="31"/>
      <c r="J36" s="33"/>
      <c r="K36" s="32"/>
      <c r="L36" s="31"/>
      <c r="M36" s="33"/>
      <c r="N36" s="32"/>
      <c r="O36" s="31"/>
    </row>
    <row r="37" spans="3:5" s="30" customFormat="1" ht="12.75">
      <c r="C37" t="s">
        <v>117</v>
      </c>
      <c r="D37" s="34">
        <v>1</v>
      </c>
      <c r="E37" s="35">
        <v>100</v>
      </c>
    </row>
    <row r="38" spans="3:5" s="30" customFormat="1" ht="12.75">
      <c r="C38" t="s">
        <v>134</v>
      </c>
      <c r="D38" s="34">
        <v>0</v>
      </c>
      <c r="E38" s="30">
        <v>75</v>
      </c>
    </row>
    <row r="39" spans="3:5" ht="12.75">
      <c r="C39" t="s">
        <v>133</v>
      </c>
      <c r="D39" s="34">
        <v>0</v>
      </c>
      <c r="E39">
        <v>0</v>
      </c>
    </row>
    <row r="40" spans="3:5" ht="12.75">
      <c r="C40" t="s">
        <v>141</v>
      </c>
      <c r="D40" s="34">
        <v>-0.27</v>
      </c>
      <c r="E40">
        <v>-75</v>
      </c>
    </row>
    <row r="41" spans="3:5" ht="12.75">
      <c r="C41" t="s">
        <v>119</v>
      </c>
      <c r="D41" s="34">
        <v>-1</v>
      </c>
      <c r="E41">
        <v>-100</v>
      </c>
    </row>
    <row r="42" ht="13.5" thickBot="1"/>
    <row r="43" spans="1:256" ht="13.5" thickBot="1">
      <c r="A43" s="1"/>
      <c r="B43" s="1"/>
      <c r="C43" s="4" t="s">
        <v>42</v>
      </c>
      <c r="D43" s="5">
        <v>40634</v>
      </c>
      <c r="E43" s="5">
        <v>40664</v>
      </c>
      <c r="F43" s="5">
        <v>40695</v>
      </c>
      <c r="G43" s="5">
        <v>40725</v>
      </c>
      <c r="H43" s="5">
        <v>40756</v>
      </c>
      <c r="I43" s="5">
        <v>40787</v>
      </c>
      <c r="J43" s="5">
        <v>40817</v>
      </c>
      <c r="K43" s="5">
        <v>40848</v>
      </c>
      <c r="L43" s="5">
        <v>40878</v>
      </c>
      <c r="M43" s="5">
        <v>40909</v>
      </c>
      <c r="N43" s="5">
        <v>40940</v>
      </c>
      <c r="O43" s="5">
        <v>40969</v>
      </c>
      <c r="P43" s="8" t="s">
        <v>40</v>
      </c>
      <c r="Q43" s="1"/>
      <c r="R43" s="1"/>
      <c r="S43" s="4" t="s">
        <v>42</v>
      </c>
      <c r="T43" s="5">
        <v>40634</v>
      </c>
      <c r="U43" s="5">
        <v>40664</v>
      </c>
      <c r="V43" s="5">
        <v>40695</v>
      </c>
      <c r="W43" s="5">
        <v>40725</v>
      </c>
      <c r="X43" s="5">
        <v>40756</v>
      </c>
      <c r="Y43" s="5">
        <v>40787</v>
      </c>
      <c r="Z43" s="5">
        <v>40817</v>
      </c>
      <c r="AA43" s="5">
        <v>40848</v>
      </c>
      <c r="AB43" s="5">
        <v>40878</v>
      </c>
      <c r="AC43" s="5">
        <v>40909</v>
      </c>
      <c r="AD43" s="5">
        <v>40940</v>
      </c>
      <c r="AE43" s="5">
        <v>40969</v>
      </c>
      <c r="AF43" s="8" t="s">
        <v>40</v>
      </c>
      <c r="AG43" s="1"/>
      <c r="AH43" s="1"/>
      <c r="AI43" s="4" t="s">
        <v>42</v>
      </c>
      <c r="AJ43" s="5">
        <v>39904</v>
      </c>
      <c r="AK43" s="6">
        <v>39934</v>
      </c>
      <c r="AL43" s="6">
        <v>39965</v>
      </c>
      <c r="AM43" s="6">
        <v>39995</v>
      </c>
      <c r="AN43" s="6">
        <v>40026</v>
      </c>
      <c r="AO43" s="6">
        <v>40057</v>
      </c>
      <c r="AP43" s="6">
        <v>40087</v>
      </c>
      <c r="AQ43" s="6">
        <v>40118</v>
      </c>
      <c r="AR43" s="6">
        <v>40148</v>
      </c>
      <c r="AS43" s="6">
        <v>40179</v>
      </c>
      <c r="AT43" s="6">
        <v>40210</v>
      </c>
      <c r="AU43" s="7">
        <v>40238</v>
      </c>
      <c r="AV43" s="8" t="s">
        <v>40</v>
      </c>
      <c r="AW43" s="1"/>
      <c r="AX43" s="1"/>
      <c r="AY43" s="4" t="s">
        <v>42</v>
      </c>
      <c r="AZ43" s="5">
        <v>39904</v>
      </c>
      <c r="BA43" s="6">
        <v>39934</v>
      </c>
      <c r="BB43" s="6">
        <v>39965</v>
      </c>
      <c r="BC43" s="6">
        <v>39995</v>
      </c>
      <c r="BD43" s="6">
        <v>40026</v>
      </c>
      <c r="BE43" s="6">
        <v>40057</v>
      </c>
      <c r="BF43" s="6">
        <v>40087</v>
      </c>
      <c r="BG43" s="6">
        <v>40118</v>
      </c>
      <c r="BH43" s="6">
        <v>40148</v>
      </c>
      <c r="BI43" s="6">
        <v>40179</v>
      </c>
      <c r="BJ43" s="6">
        <v>40210</v>
      </c>
      <c r="BK43" s="7">
        <v>40238</v>
      </c>
      <c r="BL43" s="8" t="s">
        <v>40</v>
      </c>
      <c r="BM43" s="1"/>
      <c r="BN43" s="1"/>
      <c r="BO43" s="4" t="s">
        <v>42</v>
      </c>
      <c r="BP43" s="5">
        <v>39904</v>
      </c>
      <c r="BQ43" s="6">
        <v>39934</v>
      </c>
      <c r="BR43" s="6">
        <v>39965</v>
      </c>
      <c r="BS43" s="6">
        <v>39995</v>
      </c>
      <c r="BT43" s="6">
        <v>40026</v>
      </c>
      <c r="BU43" s="6">
        <v>40057</v>
      </c>
      <c r="BV43" s="6">
        <v>40087</v>
      </c>
      <c r="BW43" s="6">
        <v>40118</v>
      </c>
      <c r="BX43" s="6">
        <v>40148</v>
      </c>
      <c r="BY43" s="6">
        <v>40179</v>
      </c>
      <c r="BZ43" s="6">
        <v>40210</v>
      </c>
      <c r="CA43" s="7">
        <v>40238</v>
      </c>
      <c r="CB43" s="8" t="s">
        <v>40</v>
      </c>
      <c r="CC43" s="1"/>
      <c r="CD43" s="1"/>
      <c r="CE43" s="4" t="s">
        <v>42</v>
      </c>
      <c r="CF43" s="5">
        <v>39904</v>
      </c>
      <c r="CG43" s="6">
        <v>39934</v>
      </c>
      <c r="CH43" s="6">
        <v>39965</v>
      </c>
      <c r="CI43" s="6">
        <v>39995</v>
      </c>
      <c r="CJ43" s="6">
        <v>40026</v>
      </c>
      <c r="CK43" s="6">
        <v>40057</v>
      </c>
      <c r="CL43" s="6">
        <v>40087</v>
      </c>
      <c r="CM43" s="6">
        <v>40118</v>
      </c>
      <c r="CN43" s="6">
        <v>40148</v>
      </c>
      <c r="CO43" s="6">
        <v>40179</v>
      </c>
      <c r="CP43" s="6">
        <v>40210</v>
      </c>
      <c r="CQ43" s="7">
        <v>40238</v>
      </c>
      <c r="CR43" s="8" t="s">
        <v>40</v>
      </c>
      <c r="CS43" s="1"/>
      <c r="CT43" s="1"/>
      <c r="CU43" s="4" t="s">
        <v>42</v>
      </c>
      <c r="CV43" s="5">
        <v>39904</v>
      </c>
      <c r="CW43" s="6">
        <v>39934</v>
      </c>
      <c r="CX43" s="6">
        <v>39965</v>
      </c>
      <c r="CY43" s="6">
        <v>39995</v>
      </c>
      <c r="CZ43" s="6">
        <v>40026</v>
      </c>
      <c r="DA43" s="6">
        <v>40057</v>
      </c>
      <c r="DB43" s="6">
        <v>40087</v>
      </c>
      <c r="DC43" s="6">
        <v>40118</v>
      </c>
      <c r="DD43" s="6">
        <v>40148</v>
      </c>
      <c r="DE43" s="6">
        <v>40179</v>
      </c>
      <c r="DF43" s="6">
        <v>40210</v>
      </c>
      <c r="DG43" s="7">
        <v>40238</v>
      </c>
      <c r="DH43" s="8" t="s">
        <v>40</v>
      </c>
      <c r="DI43" s="1"/>
      <c r="DJ43" s="1"/>
      <c r="DK43" s="4" t="s">
        <v>42</v>
      </c>
      <c r="DL43" s="5">
        <v>39904</v>
      </c>
      <c r="DM43" s="6">
        <v>39934</v>
      </c>
      <c r="DN43" s="6">
        <v>39965</v>
      </c>
      <c r="DO43" s="6">
        <v>39995</v>
      </c>
      <c r="DP43" s="6">
        <v>40026</v>
      </c>
      <c r="DQ43" s="6">
        <v>40057</v>
      </c>
      <c r="DR43" s="6">
        <v>40087</v>
      </c>
      <c r="DS43" s="6">
        <v>40118</v>
      </c>
      <c r="DT43" s="6">
        <v>40148</v>
      </c>
      <c r="DU43" s="6">
        <v>40179</v>
      </c>
      <c r="DV43" s="6">
        <v>40210</v>
      </c>
      <c r="DW43" s="7">
        <v>40238</v>
      </c>
      <c r="DX43" s="8" t="s">
        <v>40</v>
      </c>
      <c r="DY43" s="1"/>
      <c r="DZ43" s="1"/>
      <c r="EA43" s="4" t="s">
        <v>42</v>
      </c>
      <c r="EB43" s="5">
        <v>39904</v>
      </c>
      <c r="EC43" s="6">
        <v>39934</v>
      </c>
      <c r="ED43" s="6">
        <v>39965</v>
      </c>
      <c r="EE43" s="6">
        <v>39995</v>
      </c>
      <c r="EF43" s="6">
        <v>40026</v>
      </c>
      <c r="EG43" s="6">
        <v>40057</v>
      </c>
      <c r="EH43" s="6">
        <v>40087</v>
      </c>
      <c r="EI43" s="6">
        <v>40118</v>
      </c>
      <c r="EJ43" s="6">
        <v>40148</v>
      </c>
      <c r="EK43" s="6">
        <v>40179</v>
      </c>
      <c r="EL43" s="6">
        <v>40210</v>
      </c>
      <c r="EM43" s="7">
        <v>40238</v>
      </c>
      <c r="EN43" s="8" t="s">
        <v>40</v>
      </c>
      <c r="EO43" s="1"/>
      <c r="EP43" s="1"/>
      <c r="EQ43" s="4" t="s">
        <v>42</v>
      </c>
      <c r="ER43" s="5">
        <v>39904</v>
      </c>
      <c r="ES43" s="6">
        <v>39934</v>
      </c>
      <c r="ET43" s="6">
        <v>39965</v>
      </c>
      <c r="EU43" s="6">
        <v>39995</v>
      </c>
      <c r="EV43" s="6">
        <v>40026</v>
      </c>
      <c r="EW43" s="6">
        <v>40057</v>
      </c>
      <c r="EX43" s="6">
        <v>40087</v>
      </c>
      <c r="EY43" s="6">
        <v>40118</v>
      </c>
      <c r="EZ43" s="6">
        <v>40148</v>
      </c>
      <c r="FA43" s="6">
        <v>40179</v>
      </c>
      <c r="FB43" s="6">
        <v>40210</v>
      </c>
      <c r="FC43" s="7">
        <v>40238</v>
      </c>
      <c r="FD43" s="8" t="s">
        <v>40</v>
      </c>
      <c r="FE43" s="1"/>
      <c r="FF43" s="1"/>
      <c r="FG43" s="4" t="s">
        <v>42</v>
      </c>
      <c r="FH43" s="5">
        <v>39904</v>
      </c>
      <c r="FI43" s="6">
        <v>39934</v>
      </c>
      <c r="FJ43" s="6">
        <v>39965</v>
      </c>
      <c r="FK43" s="6">
        <v>39995</v>
      </c>
      <c r="FL43" s="6">
        <v>40026</v>
      </c>
      <c r="FM43" s="6">
        <v>40057</v>
      </c>
      <c r="FN43" s="6">
        <v>40087</v>
      </c>
      <c r="FO43" s="6">
        <v>40118</v>
      </c>
      <c r="FP43" s="6">
        <v>40148</v>
      </c>
      <c r="FQ43" s="6">
        <v>40179</v>
      </c>
      <c r="FR43" s="6">
        <v>40210</v>
      </c>
      <c r="FS43" s="7">
        <v>40238</v>
      </c>
      <c r="FT43" s="8" t="s">
        <v>40</v>
      </c>
      <c r="FU43" s="1"/>
      <c r="FV43" s="1"/>
      <c r="FW43" s="4" t="s">
        <v>42</v>
      </c>
      <c r="FX43" s="5">
        <v>39904</v>
      </c>
      <c r="FY43" s="6">
        <v>39934</v>
      </c>
      <c r="FZ43" s="6">
        <v>39965</v>
      </c>
      <c r="GA43" s="6">
        <v>39995</v>
      </c>
      <c r="GB43" s="6">
        <v>40026</v>
      </c>
      <c r="GC43" s="6">
        <v>40057</v>
      </c>
      <c r="GD43" s="6">
        <v>40087</v>
      </c>
      <c r="GE43" s="6">
        <v>40118</v>
      </c>
      <c r="GF43" s="6">
        <v>40148</v>
      </c>
      <c r="GG43" s="6">
        <v>40179</v>
      </c>
      <c r="GH43" s="6">
        <v>40210</v>
      </c>
      <c r="GI43" s="7">
        <v>40238</v>
      </c>
      <c r="GJ43" s="8" t="s">
        <v>40</v>
      </c>
      <c r="GK43" s="1"/>
      <c r="GL43" s="1"/>
      <c r="GM43" s="4" t="s">
        <v>42</v>
      </c>
      <c r="GN43" s="5">
        <v>39904</v>
      </c>
      <c r="GO43" s="6">
        <v>39934</v>
      </c>
      <c r="GP43" s="6">
        <v>39965</v>
      </c>
      <c r="GQ43" s="6">
        <v>39995</v>
      </c>
      <c r="GR43" s="6">
        <v>40026</v>
      </c>
      <c r="GS43" s="6">
        <v>40057</v>
      </c>
      <c r="GT43" s="6">
        <v>40087</v>
      </c>
      <c r="GU43" s="6">
        <v>40118</v>
      </c>
      <c r="GV43" s="6">
        <v>40148</v>
      </c>
      <c r="GW43" s="6">
        <v>40179</v>
      </c>
      <c r="GX43" s="6">
        <v>40210</v>
      </c>
      <c r="GY43" s="7">
        <v>40238</v>
      </c>
      <c r="GZ43" s="8" t="s">
        <v>40</v>
      </c>
      <c r="HA43" s="1"/>
      <c r="HB43" s="1"/>
      <c r="HC43" s="4" t="s">
        <v>42</v>
      </c>
      <c r="HD43" s="5">
        <v>39904</v>
      </c>
      <c r="HE43" s="6">
        <v>39934</v>
      </c>
      <c r="HF43" s="6">
        <v>39965</v>
      </c>
      <c r="HG43" s="6">
        <v>39995</v>
      </c>
      <c r="HH43" s="6">
        <v>40026</v>
      </c>
      <c r="HI43" s="6">
        <v>40057</v>
      </c>
      <c r="HJ43" s="6">
        <v>40087</v>
      </c>
      <c r="HK43" s="6">
        <v>40118</v>
      </c>
      <c r="HL43" s="6">
        <v>40148</v>
      </c>
      <c r="HM43" s="6">
        <v>40179</v>
      </c>
      <c r="HN43" s="6">
        <v>40210</v>
      </c>
      <c r="HO43" s="7">
        <v>40238</v>
      </c>
      <c r="HP43" s="8" t="s">
        <v>40</v>
      </c>
      <c r="HQ43" s="1"/>
      <c r="HR43" s="1"/>
      <c r="HS43" s="4" t="s">
        <v>42</v>
      </c>
      <c r="HT43" s="5">
        <v>39904</v>
      </c>
      <c r="HU43" s="6">
        <v>39934</v>
      </c>
      <c r="HV43" s="6">
        <v>39965</v>
      </c>
      <c r="HW43" s="6">
        <v>39995</v>
      </c>
      <c r="HX43" s="6">
        <v>40026</v>
      </c>
      <c r="HY43" s="6">
        <v>40057</v>
      </c>
      <c r="HZ43" s="6">
        <v>40087</v>
      </c>
      <c r="IA43" s="6">
        <v>40118</v>
      </c>
      <c r="IB43" s="6">
        <v>40148</v>
      </c>
      <c r="IC43" s="6">
        <v>40179</v>
      </c>
      <c r="ID43" s="6">
        <v>40210</v>
      </c>
      <c r="IE43" s="7">
        <v>40238</v>
      </c>
      <c r="IF43" s="8" t="s">
        <v>40</v>
      </c>
      <c r="IG43" s="1"/>
      <c r="IH43" s="1"/>
      <c r="II43" s="4" t="s">
        <v>42</v>
      </c>
      <c r="IJ43" s="5">
        <v>39904</v>
      </c>
      <c r="IK43" s="6">
        <v>39934</v>
      </c>
      <c r="IL43" s="6">
        <v>39965</v>
      </c>
      <c r="IM43" s="6">
        <v>39995</v>
      </c>
      <c r="IN43" s="6">
        <v>40026</v>
      </c>
      <c r="IO43" s="6">
        <v>40057</v>
      </c>
      <c r="IP43" s="6">
        <v>40087</v>
      </c>
      <c r="IQ43" s="6">
        <v>40118</v>
      </c>
      <c r="IR43" s="6">
        <v>40148</v>
      </c>
      <c r="IS43" s="6">
        <v>40179</v>
      </c>
      <c r="IT43" s="6">
        <v>40210</v>
      </c>
      <c r="IU43" s="7">
        <v>40238</v>
      </c>
      <c r="IV43" s="8" t="s">
        <v>40</v>
      </c>
    </row>
    <row r="44" spans="1:256" ht="13.5" customHeight="1">
      <c r="A44" s="1"/>
      <c r="B44" s="788" t="s">
        <v>167</v>
      </c>
      <c r="C44" s="9" t="s">
        <v>175</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162</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162</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162</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162</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162</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162</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162</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162</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162</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162</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162</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162</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162</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162</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162</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177</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7"/>
      <c r="C46" s="54" t="s">
        <v>178</v>
      </c>
      <c r="D46" s="56">
        <v>273</v>
      </c>
      <c r="E46" s="57">
        <v>282</v>
      </c>
      <c r="F46" s="57">
        <v>273</v>
      </c>
      <c r="G46" s="57">
        <v>282</v>
      </c>
      <c r="H46" s="57">
        <v>282</v>
      </c>
      <c r="I46" s="57">
        <v>273</v>
      </c>
      <c r="J46" s="57">
        <v>282</v>
      </c>
      <c r="K46" s="57">
        <v>273</v>
      </c>
      <c r="L46" s="57">
        <v>282</v>
      </c>
      <c r="M46" s="57">
        <v>282</v>
      </c>
      <c r="N46" s="57">
        <v>255</v>
      </c>
      <c r="O46" s="58">
        <v>282</v>
      </c>
      <c r="P46" s="59"/>
      <c r="Q46" s="1"/>
      <c r="R46" s="787"/>
      <c r="S46" s="54" t="s">
        <v>163</v>
      </c>
      <c r="T46" s="60">
        <v>273</v>
      </c>
      <c r="U46" s="61">
        <v>282</v>
      </c>
      <c r="V46" s="61">
        <v>273</v>
      </c>
      <c r="W46" s="61">
        <v>282</v>
      </c>
      <c r="X46" s="61">
        <v>282</v>
      </c>
      <c r="Y46" s="61">
        <v>273</v>
      </c>
      <c r="Z46" s="61">
        <v>282</v>
      </c>
      <c r="AA46" s="61">
        <v>273</v>
      </c>
      <c r="AB46" s="61">
        <v>282</v>
      </c>
      <c r="AC46" s="61">
        <v>282</v>
      </c>
      <c r="AD46" s="61">
        <v>255</v>
      </c>
      <c r="AE46" s="62">
        <v>282</v>
      </c>
      <c r="AF46" s="63"/>
      <c r="AG46" s="1"/>
      <c r="AH46" s="787"/>
      <c r="AI46" s="54" t="s">
        <v>163</v>
      </c>
      <c r="AJ46" s="60">
        <v>273</v>
      </c>
      <c r="AK46" s="61">
        <v>282</v>
      </c>
      <c r="AL46" s="61">
        <v>273</v>
      </c>
      <c r="AM46" s="61">
        <v>282</v>
      </c>
      <c r="AN46" s="61">
        <v>282</v>
      </c>
      <c r="AO46" s="61">
        <v>273</v>
      </c>
      <c r="AP46" s="61">
        <v>282</v>
      </c>
      <c r="AQ46" s="61">
        <v>273</v>
      </c>
      <c r="AR46" s="61">
        <v>282</v>
      </c>
      <c r="AS46" s="61">
        <v>282</v>
      </c>
      <c r="AT46" s="61">
        <v>255</v>
      </c>
      <c r="AU46" s="62">
        <v>282</v>
      </c>
      <c r="AV46" s="63"/>
      <c r="AW46" s="1"/>
      <c r="AX46" s="787"/>
      <c r="AY46" s="54" t="s">
        <v>163</v>
      </c>
      <c r="AZ46" s="60">
        <v>273</v>
      </c>
      <c r="BA46" s="61">
        <v>282</v>
      </c>
      <c r="BB46" s="61">
        <v>273</v>
      </c>
      <c r="BC46" s="61">
        <v>282</v>
      </c>
      <c r="BD46" s="61">
        <v>282</v>
      </c>
      <c r="BE46" s="61">
        <v>273</v>
      </c>
      <c r="BF46" s="61">
        <v>282</v>
      </c>
      <c r="BG46" s="61">
        <v>273</v>
      </c>
      <c r="BH46" s="61">
        <v>282</v>
      </c>
      <c r="BI46" s="61">
        <v>282</v>
      </c>
      <c r="BJ46" s="61">
        <v>255</v>
      </c>
      <c r="BK46" s="62">
        <v>282</v>
      </c>
      <c r="BL46" s="63"/>
      <c r="BM46" s="1"/>
      <c r="BN46" s="787"/>
      <c r="BO46" s="54" t="s">
        <v>163</v>
      </c>
      <c r="BP46" s="60">
        <v>273</v>
      </c>
      <c r="BQ46" s="61">
        <v>282</v>
      </c>
      <c r="BR46" s="61">
        <v>273</v>
      </c>
      <c r="BS46" s="61">
        <v>282</v>
      </c>
      <c r="BT46" s="61">
        <v>282</v>
      </c>
      <c r="BU46" s="61">
        <v>273</v>
      </c>
      <c r="BV46" s="61">
        <v>282</v>
      </c>
      <c r="BW46" s="61">
        <v>273</v>
      </c>
      <c r="BX46" s="61">
        <v>282</v>
      </c>
      <c r="BY46" s="61">
        <v>282</v>
      </c>
      <c r="BZ46" s="61">
        <v>255</v>
      </c>
      <c r="CA46" s="62">
        <v>282</v>
      </c>
      <c r="CB46" s="63"/>
      <c r="CC46" s="1"/>
      <c r="CD46" s="787"/>
      <c r="CE46" s="54" t="s">
        <v>163</v>
      </c>
      <c r="CF46" s="60">
        <v>273</v>
      </c>
      <c r="CG46" s="61">
        <v>282</v>
      </c>
      <c r="CH46" s="61">
        <v>273</v>
      </c>
      <c r="CI46" s="61">
        <v>282</v>
      </c>
      <c r="CJ46" s="61">
        <v>282</v>
      </c>
      <c r="CK46" s="61">
        <v>273</v>
      </c>
      <c r="CL46" s="61">
        <v>282</v>
      </c>
      <c r="CM46" s="61">
        <v>273</v>
      </c>
      <c r="CN46" s="61">
        <v>282</v>
      </c>
      <c r="CO46" s="61">
        <v>282</v>
      </c>
      <c r="CP46" s="61">
        <v>255</v>
      </c>
      <c r="CQ46" s="62">
        <v>282</v>
      </c>
      <c r="CR46" s="63"/>
      <c r="CS46" s="1"/>
      <c r="CT46" s="787"/>
      <c r="CU46" s="54" t="s">
        <v>163</v>
      </c>
      <c r="CV46" s="60">
        <v>273</v>
      </c>
      <c r="CW46" s="61">
        <v>282</v>
      </c>
      <c r="CX46" s="61">
        <v>273</v>
      </c>
      <c r="CY46" s="61">
        <v>282</v>
      </c>
      <c r="CZ46" s="61">
        <v>282</v>
      </c>
      <c r="DA46" s="61">
        <v>273</v>
      </c>
      <c r="DB46" s="61">
        <v>282</v>
      </c>
      <c r="DC46" s="61">
        <v>273</v>
      </c>
      <c r="DD46" s="61">
        <v>282</v>
      </c>
      <c r="DE46" s="61">
        <v>282</v>
      </c>
      <c r="DF46" s="61">
        <v>255</v>
      </c>
      <c r="DG46" s="62">
        <v>282</v>
      </c>
      <c r="DH46" s="63"/>
      <c r="DI46" s="1"/>
      <c r="DJ46" s="787"/>
      <c r="DK46" s="54" t="s">
        <v>163</v>
      </c>
      <c r="DL46" s="60">
        <v>273</v>
      </c>
      <c r="DM46" s="61">
        <v>282</v>
      </c>
      <c r="DN46" s="61">
        <v>273</v>
      </c>
      <c r="DO46" s="61">
        <v>282</v>
      </c>
      <c r="DP46" s="61">
        <v>282</v>
      </c>
      <c r="DQ46" s="61">
        <v>273</v>
      </c>
      <c r="DR46" s="61">
        <v>282</v>
      </c>
      <c r="DS46" s="61">
        <v>273</v>
      </c>
      <c r="DT46" s="61">
        <v>282</v>
      </c>
      <c r="DU46" s="61">
        <v>282</v>
      </c>
      <c r="DV46" s="61">
        <v>255</v>
      </c>
      <c r="DW46" s="62">
        <v>282</v>
      </c>
      <c r="DX46" s="63"/>
      <c r="DY46" s="1"/>
      <c r="DZ46" s="787"/>
      <c r="EA46" s="54" t="s">
        <v>163</v>
      </c>
      <c r="EB46" s="60">
        <v>273</v>
      </c>
      <c r="EC46" s="61">
        <v>282</v>
      </c>
      <c r="ED46" s="61">
        <v>273</v>
      </c>
      <c r="EE46" s="61">
        <v>282</v>
      </c>
      <c r="EF46" s="61">
        <v>282</v>
      </c>
      <c r="EG46" s="61">
        <v>273</v>
      </c>
      <c r="EH46" s="61">
        <v>282</v>
      </c>
      <c r="EI46" s="61">
        <v>273</v>
      </c>
      <c r="EJ46" s="61">
        <v>282</v>
      </c>
      <c r="EK46" s="61">
        <v>282</v>
      </c>
      <c r="EL46" s="61">
        <v>255</v>
      </c>
      <c r="EM46" s="62">
        <v>282</v>
      </c>
      <c r="EN46" s="63"/>
      <c r="EO46" s="1"/>
      <c r="EP46" s="787"/>
      <c r="EQ46" s="54" t="s">
        <v>163</v>
      </c>
      <c r="ER46" s="60">
        <v>273</v>
      </c>
      <c r="ES46" s="61">
        <v>282</v>
      </c>
      <c r="ET46" s="61">
        <v>273</v>
      </c>
      <c r="EU46" s="61">
        <v>282</v>
      </c>
      <c r="EV46" s="61">
        <v>282</v>
      </c>
      <c r="EW46" s="61">
        <v>273</v>
      </c>
      <c r="EX46" s="61">
        <v>282</v>
      </c>
      <c r="EY46" s="61">
        <v>273</v>
      </c>
      <c r="EZ46" s="61">
        <v>282</v>
      </c>
      <c r="FA46" s="61">
        <v>282</v>
      </c>
      <c r="FB46" s="61">
        <v>255</v>
      </c>
      <c r="FC46" s="62">
        <v>282</v>
      </c>
      <c r="FD46" s="63"/>
      <c r="FE46" s="1"/>
      <c r="FF46" s="787"/>
      <c r="FG46" s="54" t="s">
        <v>163</v>
      </c>
      <c r="FH46" s="60">
        <v>273</v>
      </c>
      <c r="FI46" s="61">
        <v>282</v>
      </c>
      <c r="FJ46" s="61">
        <v>273</v>
      </c>
      <c r="FK46" s="61">
        <v>282</v>
      </c>
      <c r="FL46" s="61">
        <v>282</v>
      </c>
      <c r="FM46" s="61">
        <v>273</v>
      </c>
      <c r="FN46" s="61">
        <v>282</v>
      </c>
      <c r="FO46" s="61">
        <v>273</v>
      </c>
      <c r="FP46" s="61">
        <v>282</v>
      </c>
      <c r="FQ46" s="61">
        <v>282</v>
      </c>
      <c r="FR46" s="61">
        <v>255</v>
      </c>
      <c r="FS46" s="62">
        <v>282</v>
      </c>
      <c r="FT46" s="63"/>
      <c r="FU46" s="1"/>
      <c r="FV46" s="787"/>
      <c r="FW46" s="54" t="s">
        <v>163</v>
      </c>
      <c r="FX46" s="60">
        <v>273</v>
      </c>
      <c r="FY46" s="61">
        <v>282</v>
      </c>
      <c r="FZ46" s="61">
        <v>273</v>
      </c>
      <c r="GA46" s="61">
        <v>282</v>
      </c>
      <c r="GB46" s="61">
        <v>282</v>
      </c>
      <c r="GC46" s="61">
        <v>273</v>
      </c>
      <c r="GD46" s="61">
        <v>282</v>
      </c>
      <c r="GE46" s="61">
        <v>273</v>
      </c>
      <c r="GF46" s="61">
        <v>282</v>
      </c>
      <c r="GG46" s="61">
        <v>282</v>
      </c>
      <c r="GH46" s="61">
        <v>255</v>
      </c>
      <c r="GI46" s="62">
        <v>282</v>
      </c>
      <c r="GJ46" s="63"/>
      <c r="GK46" s="1"/>
      <c r="GL46" s="787"/>
      <c r="GM46" s="54" t="s">
        <v>163</v>
      </c>
      <c r="GN46" s="60">
        <v>273</v>
      </c>
      <c r="GO46" s="61">
        <v>282</v>
      </c>
      <c r="GP46" s="61">
        <v>273</v>
      </c>
      <c r="GQ46" s="61">
        <v>282</v>
      </c>
      <c r="GR46" s="61">
        <v>282</v>
      </c>
      <c r="GS46" s="61">
        <v>273</v>
      </c>
      <c r="GT46" s="61">
        <v>282</v>
      </c>
      <c r="GU46" s="61">
        <v>273</v>
      </c>
      <c r="GV46" s="61">
        <v>282</v>
      </c>
      <c r="GW46" s="61">
        <v>282</v>
      </c>
      <c r="GX46" s="61">
        <v>255</v>
      </c>
      <c r="GY46" s="62">
        <v>282</v>
      </c>
      <c r="GZ46" s="63"/>
      <c r="HA46" s="1"/>
      <c r="HB46" s="787"/>
      <c r="HC46" s="54" t="s">
        <v>163</v>
      </c>
      <c r="HD46" s="60">
        <v>273</v>
      </c>
      <c r="HE46" s="61">
        <v>282</v>
      </c>
      <c r="HF46" s="61">
        <v>273</v>
      </c>
      <c r="HG46" s="61">
        <v>282</v>
      </c>
      <c r="HH46" s="61">
        <v>282</v>
      </c>
      <c r="HI46" s="61">
        <v>273</v>
      </c>
      <c r="HJ46" s="61">
        <v>282</v>
      </c>
      <c r="HK46" s="61">
        <v>273</v>
      </c>
      <c r="HL46" s="61">
        <v>282</v>
      </c>
      <c r="HM46" s="61">
        <v>282</v>
      </c>
      <c r="HN46" s="61">
        <v>255</v>
      </c>
      <c r="HO46" s="62">
        <v>282</v>
      </c>
      <c r="HP46" s="63"/>
      <c r="HQ46" s="1"/>
      <c r="HR46" s="787"/>
      <c r="HS46" s="54" t="s">
        <v>163</v>
      </c>
      <c r="HT46" s="60">
        <v>273</v>
      </c>
      <c r="HU46" s="61">
        <v>282</v>
      </c>
      <c r="HV46" s="61">
        <v>273</v>
      </c>
      <c r="HW46" s="61">
        <v>282</v>
      </c>
      <c r="HX46" s="61">
        <v>282</v>
      </c>
      <c r="HY46" s="61">
        <v>273</v>
      </c>
      <c r="HZ46" s="61">
        <v>282</v>
      </c>
      <c r="IA46" s="61">
        <v>273</v>
      </c>
      <c r="IB46" s="61">
        <v>282</v>
      </c>
      <c r="IC46" s="61">
        <v>282</v>
      </c>
      <c r="ID46" s="61">
        <v>255</v>
      </c>
      <c r="IE46" s="62">
        <v>282</v>
      </c>
      <c r="IF46" s="63"/>
      <c r="IG46" s="1"/>
      <c r="IH46" s="787"/>
      <c r="II46" s="54" t="s">
        <v>163</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4" t="s">
        <v>45</v>
      </c>
      <c r="C47" s="51" t="s">
        <v>168</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4"/>
      <c r="S47" s="51" t="s">
        <v>165</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4"/>
      <c r="AI47" s="51" t="s">
        <v>165</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4"/>
      <c r="AY47" s="51" t="s">
        <v>165</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4"/>
      <c r="BO47" s="51" t="s">
        <v>165</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4"/>
      <c r="CE47" s="51" t="s">
        <v>165</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4"/>
      <c r="CU47" s="51" t="s">
        <v>165</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4"/>
      <c r="DK47" s="51" t="s">
        <v>165</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4"/>
      <c r="EA47" s="51" t="s">
        <v>165</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4"/>
      <c r="EQ47" s="51" t="s">
        <v>165</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4"/>
      <c r="FG47" s="51" t="s">
        <v>165</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4"/>
      <c r="FW47" s="51" t="s">
        <v>165</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4"/>
      <c r="GM47" s="51" t="s">
        <v>165</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4"/>
      <c r="HC47" s="51" t="s">
        <v>165</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4"/>
      <c r="HS47" s="51" t="s">
        <v>165</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4"/>
      <c r="II47" s="51" t="s">
        <v>165</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176</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6"/>
      <c r="C49" s="64" t="s">
        <v>179</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6"/>
      <c r="S49" s="64" t="s">
        <v>166</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6"/>
      <c r="AI49" s="64" t="s">
        <v>166</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6"/>
      <c r="AY49" s="64" t="s">
        <v>166</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6"/>
      <c r="BO49" s="64" t="s">
        <v>166</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6"/>
      <c r="CE49" s="64" t="s">
        <v>166</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6"/>
      <c r="CU49" s="64" t="s">
        <v>166</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6"/>
      <c r="DK49" s="64" t="s">
        <v>166</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6"/>
      <c r="EA49" s="64" t="s">
        <v>166</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6"/>
      <c r="EQ49" s="64" t="s">
        <v>166</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6"/>
      <c r="FG49" s="64" t="s">
        <v>166</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6"/>
      <c r="FW49" s="64" t="s">
        <v>166</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6"/>
      <c r="GM49" s="64" t="s">
        <v>166</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6"/>
      <c r="HC49" s="64" t="s">
        <v>166</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6"/>
      <c r="HS49" s="64" t="s">
        <v>166</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6"/>
      <c r="II49" s="64" t="s">
        <v>166</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126</v>
      </c>
      <c r="C54" t="s">
        <v>127</v>
      </c>
      <c r="D54" t="s">
        <v>79</v>
      </c>
      <c r="E54">
        <v>17.3218792</v>
      </c>
      <c r="G54" t="s">
        <v>127</v>
      </c>
    </row>
    <row r="55" spans="4:8" ht="12.75">
      <c r="D55" t="s">
        <v>88</v>
      </c>
      <c r="E55" t="s">
        <v>123</v>
      </c>
      <c r="G55">
        <v>0</v>
      </c>
      <c r="H55">
        <f>E56</f>
        <v>1</v>
      </c>
    </row>
    <row r="56" spans="3:8" ht="12.75">
      <c r="C56" t="s">
        <v>121</v>
      </c>
      <c r="D56">
        <v>0</v>
      </c>
      <c r="E56">
        <v>1</v>
      </c>
      <c r="G56">
        <v>12.4</v>
      </c>
      <c r="H56">
        <f aca="true" t="shared" si="2" ref="G56:H58">E56</f>
        <v>1</v>
      </c>
    </row>
    <row r="57" spans="3:8" ht="12.75">
      <c r="C57" t="s">
        <v>118</v>
      </c>
      <c r="D57">
        <v>17.32</v>
      </c>
      <c r="E57">
        <v>0</v>
      </c>
      <c r="G57">
        <f t="shared" si="2"/>
        <v>17.32</v>
      </c>
      <c r="H57">
        <f t="shared" si="2"/>
        <v>0</v>
      </c>
    </row>
    <row r="58" spans="3:8" ht="12.75">
      <c r="C58" t="s">
        <v>119</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270</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271</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272</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128</v>
      </c>
      <c r="G69" t="s">
        <v>129</v>
      </c>
    </row>
    <row r="70" spans="7:8" ht="12.75">
      <c r="G70">
        <v>-4</v>
      </c>
      <c r="H70">
        <v>-3.5</v>
      </c>
    </row>
    <row r="71" spans="4:8" ht="12.75">
      <c r="D71" t="s">
        <v>130</v>
      </c>
      <c r="E71" t="s">
        <v>131</v>
      </c>
      <c r="G71">
        <v>-3.5</v>
      </c>
      <c r="H71">
        <v>-3.5</v>
      </c>
    </row>
    <row r="72" spans="3:8" ht="12.75">
      <c r="C72" t="s">
        <v>119</v>
      </c>
      <c r="D72">
        <v>-3.5</v>
      </c>
      <c r="E72">
        <v>-3.5</v>
      </c>
      <c r="G72">
        <v>3.5</v>
      </c>
      <c r="H72">
        <v>3.5</v>
      </c>
    </row>
    <row r="73" spans="3:8" ht="12.75">
      <c r="C73" t="s">
        <v>117</v>
      </c>
      <c r="D73">
        <v>3.5</v>
      </c>
      <c r="E73">
        <v>3.5</v>
      </c>
      <c r="G73">
        <v>4</v>
      </c>
      <c r="H73">
        <v>3.5</v>
      </c>
    </row>
    <row r="75" ht="12.75">
      <c r="C75" t="s">
        <v>142</v>
      </c>
    </row>
    <row r="77" spans="3:5" ht="12.75">
      <c r="C77" t="s">
        <v>143</v>
      </c>
      <c r="D77" s="34">
        <v>0</v>
      </c>
      <c r="E77">
        <v>1500</v>
      </c>
    </row>
    <row r="78" spans="3:5" ht="12.75">
      <c r="C78" t="s">
        <v>141</v>
      </c>
      <c r="D78" s="85">
        <v>0.05</v>
      </c>
      <c r="E78">
        <v>-3500</v>
      </c>
    </row>
    <row r="79" spans="3:5" ht="12.75">
      <c r="C79" t="s">
        <v>141</v>
      </c>
      <c r="D79" s="34">
        <v>0.75667</v>
      </c>
      <c r="E79">
        <v>-30000</v>
      </c>
    </row>
    <row r="80" spans="3:5" ht="12.75">
      <c r="C80" t="s">
        <v>144</v>
      </c>
      <c r="D80" s="34">
        <v>1</v>
      </c>
      <c r="E80">
        <v>-30000</v>
      </c>
    </row>
    <row r="82" ht="12.75">
      <c r="C82" t="s">
        <v>220</v>
      </c>
    </row>
    <row r="84" spans="3:5" ht="12.75">
      <c r="C84" t="s">
        <v>143</v>
      </c>
      <c r="D84" s="36">
        <v>0</v>
      </c>
      <c r="E84">
        <v>4000</v>
      </c>
    </row>
    <row r="85" spans="3:5" ht="12.75">
      <c r="C85" t="s">
        <v>141</v>
      </c>
      <c r="D85" s="36">
        <v>1.5</v>
      </c>
      <c r="E85">
        <v>4000</v>
      </c>
    </row>
    <row r="86" spans="3:5" ht="12.75">
      <c r="C86" t="s">
        <v>141</v>
      </c>
      <c r="D86" s="36">
        <v>2.8</v>
      </c>
      <c r="E86">
        <v>0</v>
      </c>
    </row>
    <row r="87" spans="3:5" ht="12.75">
      <c r="C87" t="s">
        <v>144</v>
      </c>
      <c r="D87" s="36">
        <v>15</v>
      </c>
      <c r="E87">
        <v>-30000</v>
      </c>
    </row>
    <row r="88" spans="3:5" ht="12.75">
      <c r="C88" t="s">
        <v>144</v>
      </c>
      <c r="D88" s="36">
        <v>30</v>
      </c>
      <c r="E88">
        <v>-30000</v>
      </c>
    </row>
    <row r="91" spans="4:8" ht="13.5" thickBot="1">
      <c r="D91" t="s">
        <v>142</v>
      </c>
      <c r="H91" t="s">
        <v>145</v>
      </c>
    </row>
    <row r="92" spans="4:11" s="122" customFormat="1" ht="39" thickBot="1">
      <c r="D92" s="123" t="s">
        <v>16</v>
      </c>
      <c r="E92" s="124" t="s">
        <v>256</v>
      </c>
      <c r="F92" s="124" t="s">
        <v>151</v>
      </c>
      <c r="G92" s="124" t="s">
        <v>257</v>
      </c>
      <c r="H92" s="124" t="s">
        <v>185</v>
      </c>
      <c r="I92" s="124" t="s">
        <v>186</v>
      </c>
      <c r="J92" s="124" t="s">
        <v>219</v>
      </c>
      <c r="K92" s="125" t="s">
        <v>187</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124</v>
      </c>
      <c r="P108" t="s">
        <v>125</v>
      </c>
      <c r="Q108">
        <v>142.43817470296418</v>
      </c>
    </row>
    <row r="109" spans="3:17" ht="12.75">
      <c r="C109" t="s">
        <v>144</v>
      </c>
      <c r="D109">
        <v>-25</v>
      </c>
      <c r="E109">
        <v>-4</v>
      </c>
      <c r="Q109">
        <v>0.5</v>
      </c>
    </row>
    <row r="110" spans="3:5" ht="12.75">
      <c r="C110" t="s">
        <v>119</v>
      </c>
      <c r="D110">
        <v>-20</v>
      </c>
      <c r="E110">
        <v>-4</v>
      </c>
    </row>
    <row r="111" spans="3:5" ht="12.75">
      <c r="C111" t="s">
        <v>118</v>
      </c>
      <c r="D111">
        <v>0</v>
      </c>
      <c r="E111">
        <v>0</v>
      </c>
    </row>
    <row r="112" spans="3:5" ht="12.75">
      <c r="C112" t="s">
        <v>117</v>
      </c>
      <c r="D112">
        <v>20</v>
      </c>
      <c r="E112">
        <v>5</v>
      </c>
    </row>
    <row r="113" spans="3:5" ht="12.75">
      <c r="C113" t="s">
        <v>117</v>
      </c>
      <c r="D113">
        <v>25</v>
      </c>
      <c r="E113">
        <v>5</v>
      </c>
    </row>
    <row r="115" spans="3:15" ht="12.75">
      <c r="C115" s="91" t="s">
        <v>154</v>
      </c>
      <c r="D115" s="92">
        <f>F115/3</f>
        <v>11.299247653169061</v>
      </c>
      <c r="E115" s="92">
        <f>D115+F115/3</f>
        <v>22.598495306338123</v>
      </c>
      <c r="F115" s="92">
        <f>(Shrinkage!$E$37-'Graph Data'!F116)</f>
        <v>33.897742959507184</v>
      </c>
      <c r="G115" s="92">
        <f>F115+(I115-F115)/3</f>
        <v>39.504933480202396</v>
      </c>
      <c r="H115" s="92">
        <f>I115-(I115-F115)/3</f>
        <v>45.112124000897616</v>
      </c>
      <c r="I115" s="92">
        <f>(Shrinkage!$H$37-'Graph Data'!I116)</f>
        <v>50.71931452159283</v>
      </c>
      <c r="J115" s="92">
        <f>I115+(L115-I115)/3</f>
        <v>64.06580974133928</v>
      </c>
      <c r="K115" s="92">
        <f>L115-(L115-I115)/3</f>
        <v>77.41230496108572</v>
      </c>
      <c r="L115" s="92">
        <f>(Shrinkage!$K$37-'Graph Data'!L116)</f>
        <v>90.75880018083217</v>
      </c>
      <c r="M115" s="92">
        <f>L115+(O115-L115)/3</f>
        <v>106.52674418199253</v>
      </c>
      <c r="N115" s="92">
        <f>O115-(O115-L115)/3</f>
        <v>122.29468818315287</v>
      </c>
      <c r="O115" s="92">
        <f>(Shrinkage!$N$37-'Graph Data'!O116)</f>
        <v>138.06263218431323</v>
      </c>
    </row>
    <row r="116" spans="3:15" ht="12.75">
      <c r="C116" t="s">
        <v>180</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181</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138</v>
      </c>
      <c r="D121" t="s">
        <v>79</v>
      </c>
      <c r="E121">
        <v>0</v>
      </c>
      <c r="G121" t="s">
        <v>116</v>
      </c>
    </row>
    <row r="122" spans="3:5" ht="12.75">
      <c r="C122">
        <v>0.001145</v>
      </c>
      <c r="D122" t="s">
        <v>135</v>
      </c>
      <c r="E122" t="s">
        <v>136</v>
      </c>
    </row>
    <row r="123" spans="3:8" ht="12.75">
      <c r="C123" t="s">
        <v>117</v>
      </c>
      <c r="D123">
        <v>0</v>
      </c>
      <c r="E123">
        <f>(D124*C122)</f>
        <v>3.271265</v>
      </c>
      <c r="G123">
        <v>0</v>
      </c>
      <c r="H123">
        <f>(E123)</f>
        <v>3.271265</v>
      </c>
    </row>
    <row r="124" spans="3:8" ht="12.75">
      <c r="C124" t="s">
        <v>133</v>
      </c>
      <c r="D124">
        <v>2857</v>
      </c>
      <c r="E124">
        <v>0</v>
      </c>
      <c r="G124">
        <v>2857</v>
      </c>
      <c r="H124">
        <v>0</v>
      </c>
    </row>
    <row r="125" spans="3:8" ht="12.75">
      <c r="C125" t="s">
        <v>134</v>
      </c>
      <c r="D125">
        <v>3157</v>
      </c>
      <c r="E125">
        <v>0</v>
      </c>
      <c r="G125">
        <v>3157</v>
      </c>
      <c r="H125">
        <v>0</v>
      </c>
    </row>
    <row r="126" spans="3:8" ht="12.75">
      <c r="C126" t="s">
        <v>119</v>
      </c>
      <c r="D126">
        <v>6000</v>
      </c>
      <c r="E126">
        <f>(D125-D126)*C122</f>
        <v>-3.255235</v>
      </c>
      <c r="G126">
        <v>6000</v>
      </c>
      <c r="H126">
        <f>(E126)</f>
        <v>-3.255235</v>
      </c>
    </row>
    <row r="127" ht="13.5" thickBot="1"/>
    <row r="128" spans="2:9" ht="34.5" thickBot="1">
      <c r="B128" s="11" t="s">
        <v>35</v>
      </c>
      <c r="C128" s="14" t="s">
        <v>78</v>
      </c>
      <c r="D128" s="14" t="s">
        <v>90</v>
      </c>
      <c r="E128" s="22" t="s">
        <v>17</v>
      </c>
      <c r="F128" s="14" t="s">
        <v>224</v>
      </c>
      <c r="G128" s="14" t="s">
        <v>173</v>
      </c>
      <c r="H128" s="14" t="s">
        <v>225</v>
      </c>
      <c r="I128" s="29" t="s">
        <v>89</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174.51895872247403</v>
      </c>
      <c r="D133" s="3">
        <f t="shared" si="8"/>
        <v>1009.158754535302</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219.21076078378113</v>
      </c>
      <c r="D134" s="3">
        <f t="shared" si="8"/>
        <v>1228.3695153190831</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1228.3695153190831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1228.3695153190831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1228.3695153190831</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1228.3695153190831</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1228.3695153190831</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1228.3695153190831</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77</v>
      </c>
      <c r="C141" s="15">
        <f>SUM(C129:C140)</f>
        <v>1228.3695153190831</v>
      </c>
      <c r="D141" s="15"/>
      <c r="E141" s="24">
        <f>D124-500000/1145</f>
        <v>2420.3187772925767</v>
      </c>
      <c r="F141" s="15">
        <f>D124-E141</f>
        <v>436.68122270742333</v>
      </c>
      <c r="G141" s="15">
        <f>D125-F141-E141</f>
        <v>300</v>
      </c>
      <c r="H141" s="15">
        <f>F141</f>
        <v>436.68122270742333</v>
      </c>
      <c r="I141" s="26"/>
    </row>
    <row r="145" spans="1:16" ht="12.75">
      <c r="A145">
        <v>8</v>
      </c>
      <c r="B145" t="s">
        <v>137</v>
      </c>
      <c r="D145" t="s">
        <v>79</v>
      </c>
      <c r="E145">
        <v>0</v>
      </c>
      <c r="G145" t="s">
        <v>116</v>
      </c>
      <c r="P145" t="s">
        <v>125</v>
      </c>
    </row>
    <row r="146" spans="5:17" ht="12.75">
      <c r="E146" t="s">
        <v>120</v>
      </c>
      <c r="G146">
        <v>0</v>
      </c>
      <c r="H146">
        <f>E149</f>
        <v>5</v>
      </c>
      <c r="P146">
        <v>2862</v>
      </c>
      <c r="Q146">
        <v>0</v>
      </c>
    </row>
    <row r="147" spans="3:8" ht="12.75">
      <c r="C147" t="s">
        <v>119</v>
      </c>
      <c r="E147">
        <v>0</v>
      </c>
      <c r="G147">
        <f>D149</f>
        <v>1790.4183454779254</v>
      </c>
      <c r="H147">
        <f>E149</f>
        <v>5</v>
      </c>
    </row>
    <row r="148" spans="3:8" ht="12.75">
      <c r="C148" t="s">
        <v>118</v>
      </c>
      <c r="D148">
        <v>2862</v>
      </c>
      <c r="E148">
        <v>0</v>
      </c>
      <c r="G148">
        <f>D148</f>
        <v>2862</v>
      </c>
      <c r="H148">
        <f>E148</f>
        <v>0</v>
      </c>
    </row>
    <row r="149" spans="3:8" ht="12.75">
      <c r="C149" t="s">
        <v>117</v>
      </c>
      <c r="D149">
        <f>D148-(E149/0.004666)</f>
        <v>1790.4183454779254</v>
      </c>
      <c r="E149">
        <v>5</v>
      </c>
      <c r="G149">
        <v>4000</v>
      </c>
      <c r="H149">
        <f>E148</f>
        <v>0</v>
      </c>
    </row>
    <row r="150" ht="13.5" thickBot="1"/>
    <row r="151" spans="2:11" ht="34.5" thickBot="1">
      <c r="B151" s="110" t="s">
        <v>35</v>
      </c>
      <c r="C151" s="126" t="s">
        <v>157</v>
      </c>
      <c r="D151" s="126" t="s">
        <v>174</v>
      </c>
      <c r="E151" s="126" t="s">
        <v>158</v>
      </c>
      <c r="F151" s="126" t="s">
        <v>180</v>
      </c>
      <c r="G151" s="126" t="s">
        <v>12</v>
      </c>
      <c r="H151" s="126" t="s">
        <v>13</v>
      </c>
      <c r="I151" s="111" t="s">
        <v>89</v>
      </c>
      <c r="J151" s="126"/>
      <c r="K151" s="112" t="s">
        <v>215</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77</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99">
      <selection activeCell="B105" sqref="B105:J11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250</v>
      </c>
      <c r="H1" s="161"/>
      <c r="I1" s="161"/>
      <c r="J1" s="161"/>
      <c r="K1" s="161"/>
      <c r="L1" s="161"/>
      <c r="M1" s="161"/>
      <c r="N1" s="161"/>
      <c r="O1" s="161"/>
      <c r="P1" s="161"/>
      <c r="Q1" s="161"/>
    </row>
    <row r="2" spans="2:17" s="163" customFormat="1" ht="20.25">
      <c r="B2" s="162" t="s">
        <v>14</v>
      </c>
      <c r="C2" s="634"/>
      <c r="D2" s="634"/>
      <c r="E2" s="634"/>
      <c r="F2" s="634"/>
      <c r="G2" s="161"/>
      <c r="H2" s="161"/>
      <c r="I2" s="653" t="s">
        <v>6</v>
      </c>
      <c r="J2" s="653"/>
      <c r="K2" s="653"/>
      <c r="L2" s="653"/>
      <c r="M2" s="653"/>
      <c r="N2" s="653"/>
      <c r="O2" s="653"/>
      <c r="P2" s="653"/>
      <c r="Q2" s="653"/>
    </row>
    <row r="3" ht="6.75" customHeight="1"/>
    <row r="4" spans="2:12" ht="15">
      <c r="B4" s="165" t="s">
        <v>139</v>
      </c>
      <c r="L4" s="165" t="s">
        <v>132</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6" t="s">
        <v>290</v>
      </c>
      <c r="C23" s="656"/>
      <c r="D23" s="656"/>
      <c r="E23" s="656"/>
      <c r="F23" s="656"/>
      <c r="G23" s="656"/>
      <c r="H23" s="656"/>
      <c r="I23" s="656"/>
      <c r="J23" s="656"/>
      <c r="K23" s="167"/>
      <c r="L23" s="655" t="s">
        <v>284</v>
      </c>
      <c r="M23" s="655"/>
      <c r="N23" s="655"/>
      <c r="O23" s="655"/>
      <c r="P23" s="655"/>
      <c r="Q23" s="655"/>
      <c r="R23" s="655"/>
      <c r="S23" s="655"/>
      <c r="T23" s="655"/>
    </row>
    <row r="24" spans="2:20" ht="12.75" customHeight="1">
      <c r="B24" s="656"/>
      <c r="C24" s="656"/>
      <c r="D24" s="656"/>
      <c r="E24" s="656"/>
      <c r="F24" s="656"/>
      <c r="G24" s="656"/>
      <c r="H24" s="656"/>
      <c r="I24" s="656"/>
      <c r="J24" s="656"/>
      <c r="K24" s="167"/>
      <c r="L24" s="655"/>
      <c r="M24" s="655"/>
      <c r="N24" s="655"/>
      <c r="O24" s="655"/>
      <c r="P24" s="655"/>
      <c r="Q24" s="655"/>
      <c r="R24" s="655"/>
      <c r="S24" s="655"/>
      <c r="T24" s="655"/>
    </row>
    <row r="25" spans="2:20" ht="6.75" customHeight="1">
      <c r="B25" s="656"/>
      <c r="C25" s="656"/>
      <c r="D25" s="656"/>
      <c r="E25" s="656"/>
      <c r="F25" s="656"/>
      <c r="G25" s="656"/>
      <c r="H25" s="656"/>
      <c r="I25" s="656"/>
      <c r="J25" s="656"/>
      <c r="K25" s="167"/>
      <c r="L25" s="655"/>
      <c r="M25" s="655"/>
      <c r="N25" s="655"/>
      <c r="O25" s="655"/>
      <c r="P25" s="655"/>
      <c r="Q25" s="655"/>
      <c r="R25" s="655"/>
      <c r="S25" s="655"/>
      <c r="T25" s="655"/>
    </row>
    <row r="26" spans="2:20" ht="27.75" customHeight="1">
      <c r="B26" s="657"/>
      <c r="C26" s="657"/>
      <c r="D26" s="657"/>
      <c r="E26" s="657"/>
      <c r="F26" s="657"/>
      <c r="G26" s="657"/>
      <c r="H26" s="657"/>
      <c r="I26" s="657"/>
      <c r="J26" s="657"/>
      <c r="K26" s="168"/>
      <c r="L26" s="655"/>
      <c r="M26" s="655"/>
      <c r="N26" s="655"/>
      <c r="O26" s="655"/>
      <c r="P26" s="655"/>
      <c r="Q26" s="655"/>
      <c r="R26" s="655"/>
      <c r="S26" s="655"/>
      <c r="T26" s="655"/>
    </row>
    <row r="27" spans="12:20" ht="5.25" customHeight="1">
      <c r="L27" s="166"/>
      <c r="M27" s="166"/>
      <c r="N27" s="166"/>
      <c r="O27" s="166"/>
      <c r="P27" s="166"/>
      <c r="Q27" s="166"/>
      <c r="R27" s="166"/>
      <c r="S27" s="166"/>
      <c r="T27" s="166"/>
    </row>
    <row r="28" spans="2:12" ht="15">
      <c r="B28" s="165" t="s">
        <v>126</v>
      </c>
      <c r="L28" s="165" t="s">
        <v>124</v>
      </c>
    </row>
    <row r="29" ht="14.25" customHeight="1"/>
    <row r="30" ht="14.25" customHeight="1"/>
    <row r="31" ht="14.25" customHeight="1"/>
    <row r="46" ht="5.25" customHeight="1"/>
    <row r="47" spans="2:20" ht="6.75" customHeight="1">
      <c r="B47" s="654" t="s">
        <v>282</v>
      </c>
      <c r="C47" s="654"/>
      <c r="D47" s="654"/>
      <c r="E47" s="654"/>
      <c r="F47" s="654"/>
      <c r="G47" s="654"/>
      <c r="H47" s="654"/>
      <c r="I47" s="654"/>
      <c r="J47" s="654"/>
      <c r="K47" s="169"/>
      <c r="L47" s="655" t="s">
        <v>292</v>
      </c>
      <c r="M47" s="655"/>
      <c r="N47" s="655"/>
      <c r="O47" s="655"/>
      <c r="P47" s="655"/>
      <c r="Q47" s="655"/>
      <c r="R47" s="655"/>
      <c r="S47" s="655"/>
      <c r="T47" s="655"/>
    </row>
    <row r="48" spans="2:20" ht="12.75" customHeight="1">
      <c r="B48" s="654"/>
      <c r="C48" s="654"/>
      <c r="D48" s="654"/>
      <c r="E48" s="654"/>
      <c r="F48" s="654"/>
      <c r="G48" s="654"/>
      <c r="H48" s="654"/>
      <c r="I48" s="654"/>
      <c r="J48" s="654"/>
      <c r="K48" s="169"/>
      <c r="L48" s="655"/>
      <c r="M48" s="655"/>
      <c r="N48" s="655"/>
      <c r="O48" s="655"/>
      <c r="P48" s="655"/>
      <c r="Q48" s="655"/>
      <c r="R48" s="655"/>
      <c r="S48" s="655"/>
      <c r="T48" s="655"/>
    </row>
    <row r="49" spans="2:20" ht="8.25" customHeight="1">
      <c r="B49" s="654"/>
      <c r="C49" s="654"/>
      <c r="D49" s="654"/>
      <c r="E49" s="654"/>
      <c r="F49" s="654"/>
      <c r="G49" s="654"/>
      <c r="H49" s="654"/>
      <c r="I49" s="654"/>
      <c r="J49" s="654"/>
      <c r="K49" s="169"/>
      <c r="L49" s="655"/>
      <c r="M49" s="655"/>
      <c r="N49" s="655"/>
      <c r="O49" s="655"/>
      <c r="P49" s="655"/>
      <c r="Q49" s="655"/>
      <c r="R49" s="655"/>
      <c r="S49" s="655"/>
      <c r="T49" s="655"/>
    </row>
    <row r="50" spans="2:20" ht="13.5" customHeight="1">
      <c r="B50" s="654"/>
      <c r="C50" s="654"/>
      <c r="D50" s="654"/>
      <c r="E50" s="654"/>
      <c r="F50" s="654"/>
      <c r="G50" s="654"/>
      <c r="H50" s="654"/>
      <c r="I50" s="654"/>
      <c r="J50" s="654"/>
      <c r="K50" s="169"/>
      <c r="L50" s="655"/>
      <c r="M50" s="655"/>
      <c r="N50" s="655"/>
      <c r="O50" s="655"/>
      <c r="P50" s="655"/>
      <c r="Q50" s="655"/>
      <c r="R50" s="655"/>
      <c r="S50" s="655"/>
      <c r="T50" s="655"/>
    </row>
    <row r="51" spans="2:20" ht="5.25" customHeight="1">
      <c r="B51" s="654"/>
      <c r="C51" s="654"/>
      <c r="D51" s="654"/>
      <c r="E51" s="654"/>
      <c r="F51" s="654"/>
      <c r="G51" s="654"/>
      <c r="H51" s="654"/>
      <c r="I51" s="654"/>
      <c r="J51" s="654"/>
      <c r="K51" s="169"/>
      <c r="L51" s="655"/>
      <c r="M51" s="655"/>
      <c r="N51" s="655"/>
      <c r="O51" s="655"/>
      <c r="P51" s="655"/>
      <c r="Q51" s="655"/>
      <c r="R51" s="655"/>
      <c r="S51" s="655"/>
      <c r="T51" s="655"/>
    </row>
    <row r="52" spans="2:20" ht="5.25" customHeight="1">
      <c r="B52" s="654"/>
      <c r="C52" s="654"/>
      <c r="D52" s="654"/>
      <c r="E52" s="654"/>
      <c r="F52" s="654"/>
      <c r="G52" s="654"/>
      <c r="H52" s="654"/>
      <c r="I52" s="654"/>
      <c r="J52" s="654"/>
      <c r="K52" s="169"/>
      <c r="L52" s="655"/>
      <c r="M52" s="655"/>
      <c r="N52" s="655"/>
      <c r="O52" s="655"/>
      <c r="P52" s="655"/>
      <c r="Q52" s="655"/>
      <c r="R52" s="655"/>
      <c r="S52" s="655"/>
      <c r="T52" s="655"/>
    </row>
    <row r="53" ht="5.25" customHeight="1"/>
    <row r="54" ht="15">
      <c r="B54" s="165" t="s">
        <v>213</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5" t="s">
        <v>293</v>
      </c>
      <c r="C74" s="655"/>
      <c r="D74" s="655"/>
      <c r="E74" s="655"/>
      <c r="F74" s="655"/>
      <c r="G74" s="655"/>
      <c r="H74" s="655"/>
      <c r="I74" s="655"/>
      <c r="J74" s="655"/>
      <c r="K74" s="169"/>
      <c r="L74" s="655" t="s">
        <v>8</v>
      </c>
      <c r="M74" s="655"/>
      <c r="N74" s="655"/>
      <c r="O74" s="655"/>
      <c r="P74" s="655"/>
      <c r="Q74" s="655"/>
      <c r="R74" s="655"/>
      <c r="S74" s="655"/>
      <c r="T74" s="655"/>
    </row>
    <row r="75" spans="2:20" ht="7.5" customHeight="1">
      <c r="B75" s="655"/>
      <c r="C75" s="655"/>
      <c r="D75" s="655"/>
      <c r="E75" s="655"/>
      <c r="F75" s="655"/>
      <c r="G75" s="655"/>
      <c r="H75" s="655"/>
      <c r="I75" s="655"/>
      <c r="J75" s="655"/>
      <c r="K75" s="169"/>
      <c r="L75" s="655"/>
      <c r="M75" s="655"/>
      <c r="N75" s="655"/>
      <c r="O75" s="655"/>
      <c r="P75" s="655"/>
      <c r="Q75" s="655"/>
      <c r="R75" s="655"/>
      <c r="S75" s="655"/>
      <c r="T75" s="655"/>
    </row>
    <row r="76" spans="2:20" ht="5.25" customHeight="1">
      <c r="B76" s="655"/>
      <c r="C76" s="655"/>
      <c r="D76" s="655"/>
      <c r="E76" s="655"/>
      <c r="F76" s="655"/>
      <c r="G76" s="655"/>
      <c r="H76" s="655"/>
      <c r="I76" s="655"/>
      <c r="J76" s="655"/>
      <c r="K76" s="169"/>
      <c r="L76" s="655"/>
      <c r="M76" s="655"/>
      <c r="N76" s="655"/>
      <c r="O76" s="655"/>
      <c r="P76" s="655"/>
      <c r="Q76" s="655"/>
      <c r="R76" s="655"/>
      <c r="S76" s="655"/>
      <c r="T76" s="655"/>
    </row>
    <row r="77" spans="2:20" ht="6.75" customHeight="1">
      <c r="B77" s="655"/>
      <c r="C77" s="655"/>
      <c r="D77" s="655"/>
      <c r="E77" s="655"/>
      <c r="F77" s="655"/>
      <c r="G77" s="655"/>
      <c r="H77" s="655"/>
      <c r="I77" s="655"/>
      <c r="J77" s="655"/>
      <c r="K77" s="169"/>
      <c r="L77" s="655"/>
      <c r="M77" s="655"/>
      <c r="N77" s="655"/>
      <c r="O77" s="655"/>
      <c r="P77" s="655"/>
      <c r="Q77" s="655"/>
      <c r="R77" s="655"/>
      <c r="S77" s="655"/>
      <c r="T77" s="655"/>
    </row>
    <row r="78" spans="2:20" ht="0.75" customHeight="1" hidden="1">
      <c r="B78" s="655"/>
      <c r="C78" s="655"/>
      <c r="D78" s="655"/>
      <c r="E78" s="655"/>
      <c r="F78" s="655"/>
      <c r="G78" s="655"/>
      <c r="H78" s="655"/>
      <c r="I78" s="655"/>
      <c r="J78" s="655"/>
      <c r="K78" s="169"/>
      <c r="L78" s="655"/>
      <c r="M78" s="655"/>
      <c r="N78" s="655"/>
      <c r="O78" s="655"/>
      <c r="P78" s="655"/>
      <c r="Q78" s="655"/>
      <c r="R78" s="655"/>
      <c r="S78" s="655"/>
      <c r="T78" s="655"/>
    </row>
    <row r="79" spans="2:20" ht="12.75" hidden="1">
      <c r="B79" s="655"/>
      <c r="C79" s="655"/>
      <c r="D79" s="655"/>
      <c r="E79" s="655"/>
      <c r="F79" s="655"/>
      <c r="G79" s="655"/>
      <c r="H79" s="655"/>
      <c r="I79" s="655"/>
      <c r="J79" s="655"/>
      <c r="K79" s="169"/>
      <c r="L79" s="655"/>
      <c r="M79" s="655"/>
      <c r="N79" s="655"/>
      <c r="O79" s="655"/>
      <c r="P79" s="655"/>
      <c r="Q79" s="655"/>
      <c r="R79" s="655"/>
      <c r="S79" s="655"/>
      <c r="T79" s="655"/>
    </row>
    <row r="80" spans="2:20" ht="3.75" customHeight="1" hidden="1">
      <c r="B80" s="655"/>
      <c r="C80" s="655"/>
      <c r="D80" s="655"/>
      <c r="E80" s="655"/>
      <c r="F80" s="655"/>
      <c r="G80" s="655"/>
      <c r="H80" s="655"/>
      <c r="I80" s="655"/>
      <c r="J80" s="655"/>
      <c r="K80" s="169"/>
      <c r="L80" s="655"/>
      <c r="M80" s="655"/>
      <c r="N80" s="655"/>
      <c r="O80" s="655"/>
      <c r="P80" s="655"/>
      <c r="Q80" s="655"/>
      <c r="R80" s="655"/>
      <c r="S80" s="655"/>
      <c r="T80" s="655"/>
    </row>
    <row r="81" spans="2:20" ht="1.5" customHeight="1">
      <c r="B81" s="655"/>
      <c r="C81" s="655"/>
      <c r="D81" s="655"/>
      <c r="E81" s="655"/>
      <c r="F81" s="655"/>
      <c r="G81" s="655"/>
      <c r="H81" s="655"/>
      <c r="I81" s="655"/>
      <c r="J81" s="655"/>
      <c r="K81" s="169"/>
      <c r="L81" s="655"/>
      <c r="M81" s="655"/>
      <c r="N81" s="655"/>
      <c r="O81" s="655"/>
      <c r="P81" s="655"/>
      <c r="Q81" s="655"/>
      <c r="R81" s="655"/>
      <c r="S81" s="655"/>
      <c r="T81" s="655"/>
    </row>
    <row r="82" spans="2:20" ht="7.5" customHeight="1">
      <c r="B82" s="655"/>
      <c r="C82" s="655"/>
      <c r="D82" s="655"/>
      <c r="E82" s="655"/>
      <c r="F82" s="655"/>
      <c r="G82" s="655"/>
      <c r="H82" s="655"/>
      <c r="I82" s="655"/>
      <c r="J82" s="655"/>
      <c r="K82" s="169"/>
      <c r="L82" s="655"/>
      <c r="M82" s="655"/>
      <c r="N82" s="655"/>
      <c r="O82" s="655"/>
      <c r="P82" s="655"/>
      <c r="Q82" s="655"/>
      <c r="R82" s="655"/>
      <c r="S82" s="655"/>
      <c r="T82" s="655"/>
    </row>
    <row r="83" spans="2:20" ht="43.5" customHeight="1">
      <c r="B83" s="655"/>
      <c r="C83" s="655"/>
      <c r="D83" s="655"/>
      <c r="E83" s="655"/>
      <c r="F83" s="655"/>
      <c r="G83" s="655"/>
      <c r="H83" s="655"/>
      <c r="I83" s="655"/>
      <c r="J83" s="655"/>
      <c r="K83" s="169"/>
      <c r="L83" s="655"/>
      <c r="M83" s="655"/>
      <c r="N83" s="655"/>
      <c r="O83" s="655"/>
      <c r="P83" s="655"/>
      <c r="Q83" s="655"/>
      <c r="R83" s="655"/>
      <c r="S83" s="655"/>
      <c r="T83" s="655"/>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278</v>
      </c>
      <c r="K85" s="158"/>
      <c r="L85" s="165" t="s">
        <v>214</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8" t="s">
        <v>294</v>
      </c>
      <c r="C105" s="659"/>
      <c r="D105" s="659"/>
      <c r="E105" s="659"/>
      <c r="F105" s="659"/>
      <c r="G105" s="659"/>
      <c r="H105" s="659"/>
      <c r="I105" s="659"/>
      <c r="J105" s="660"/>
      <c r="K105" s="173"/>
      <c r="L105" s="658" t="s">
        <v>286</v>
      </c>
      <c r="M105" s="659"/>
      <c r="N105" s="659"/>
      <c r="O105" s="659"/>
      <c r="P105" s="659"/>
      <c r="Q105" s="659"/>
      <c r="R105" s="659"/>
      <c r="S105" s="659"/>
      <c r="T105" s="660"/>
    </row>
    <row r="106" spans="2:20" ht="0.75" customHeight="1">
      <c r="B106" s="661"/>
      <c r="C106" s="662"/>
      <c r="D106" s="662"/>
      <c r="E106" s="662"/>
      <c r="F106" s="662"/>
      <c r="G106" s="662"/>
      <c r="H106" s="662"/>
      <c r="I106" s="662"/>
      <c r="J106" s="663"/>
      <c r="K106" s="173"/>
      <c r="L106" s="661"/>
      <c r="M106" s="662"/>
      <c r="N106" s="662"/>
      <c r="O106" s="662"/>
      <c r="P106" s="662"/>
      <c r="Q106" s="662"/>
      <c r="R106" s="662"/>
      <c r="S106" s="662"/>
      <c r="T106" s="663"/>
    </row>
    <row r="107" spans="2:20" ht="12.75" customHeight="1" hidden="1">
      <c r="B107" s="661"/>
      <c r="C107" s="662"/>
      <c r="D107" s="662"/>
      <c r="E107" s="662"/>
      <c r="F107" s="662"/>
      <c r="G107" s="662"/>
      <c r="H107" s="662"/>
      <c r="I107" s="662"/>
      <c r="J107" s="663"/>
      <c r="K107" s="173"/>
      <c r="L107" s="661"/>
      <c r="M107" s="662"/>
      <c r="N107" s="662"/>
      <c r="O107" s="662"/>
      <c r="P107" s="662"/>
      <c r="Q107" s="662"/>
      <c r="R107" s="662"/>
      <c r="S107" s="662"/>
      <c r="T107" s="663"/>
    </row>
    <row r="108" spans="2:20" ht="14.25" customHeight="1" hidden="1">
      <c r="B108" s="661"/>
      <c r="C108" s="662"/>
      <c r="D108" s="662"/>
      <c r="E108" s="662"/>
      <c r="F108" s="662"/>
      <c r="G108" s="662"/>
      <c r="H108" s="662"/>
      <c r="I108" s="662"/>
      <c r="J108" s="663"/>
      <c r="K108" s="173"/>
      <c r="L108" s="661"/>
      <c r="M108" s="662"/>
      <c r="N108" s="662"/>
      <c r="O108" s="662"/>
      <c r="P108" s="662"/>
      <c r="Q108" s="662"/>
      <c r="R108" s="662"/>
      <c r="S108" s="662"/>
      <c r="T108" s="663"/>
    </row>
    <row r="109" spans="2:20" ht="12.75" customHeight="1" hidden="1">
      <c r="B109" s="661"/>
      <c r="C109" s="662"/>
      <c r="D109" s="662"/>
      <c r="E109" s="662"/>
      <c r="F109" s="662"/>
      <c r="G109" s="662"/>
      <c r="H109" s="662"/>
      <c r="I109" s="662"/>
      <c r="J109" s="663"/>
      <c r="K109" s="173"/>
      <c r="L109" s="661"/>
      <c r="M109" s="662"/>
      <c r="N109" s="662"/>
      <c r="O109" s="662"/>
      <c r="P109" s="662"/>
      <c r="Q109" s="662"/>
      <c r="R109" s="662"/>
      <c r="S109" s="662"/>
      <c r="T109" s="663"/>
    </row>
    <row r="110" spans="2:20" ht="12.75" customHeight="1">
      <c r="B110" s="661"/>
      <c r="C110" s="662"/>
      <c r="D110" s="662"/>
      <c r="E110" s="662"/>
      <c r="F110" s="662"/>
      <c r="G110" s="662"/>
      <c r="H110" s="662"/>
      <c r="I110" s="662"/>
      <c r="J110" s="663"/>
      <c r="K110" s="173"/>
      <c r="L110" s="661"/>
      <c r="M110" s="662"/>
      <c r="N110" s="662"/>
      <c r="O110" s="662"/>
      <c r="P110" s="662"/>
      <c r="Q110" s="662"/>
      <c r="R110" s="662"/>
      <c r="S110" s="662"/>
      <c r="T110" s="663"/>
    </row>
    <row r="111" spans="2:20" ht="12.75" customHeight="1" hidden="1">
      <c r="B111" s="661"/>
      <c r="C111" s="662"/>
      <c r="D111" s="662"/>
      <c r="E111" s="662"/>
      <c r="F111" s="662"/>
      <c r="G111" s="662"/>
      <c r="H111" s="662"/>
      <c r="I111" s="662"/>
      <c r="J111" s="663"/>
      <c r="K111" s="173"/>
      <c r="L111" s="661"/>
      <c r="M111" s="662"/>
      <c r="N111" s="662"/>
      <c r="O111" s="662"/>
      <c r="P111" s="662"/>
      <c r="Q111" s="662"/>
      <c r="R111" s="662"/>
      <c r="S111" s="662"/>
      <c r="T111" s="663"/>
    </row>
    <row r="112" spans="2:20" ht="11.25" customHeight="1">
      <c r="B112" s="661"/>
      <c r="C112" s="662"/>
      <c r="D112" s="662"/>
      <c r="E112" s="662"/>
      <c r="F112" s="662"/>
      <c r="G112" s="662"/>
      <c r="H112" s="662"/>
      <c r="I112" s="662"/>
      <c r="J112" s="663"/>
      <c r="K112" s="173"/>
      <c r="L112" s="661"/>
      <c r="M112" s="662"/>
      <c r="N112" s="662"/>
      <c r="O112" s="662"/>
      <c r="P112" s="662"/>
      <c r="Q112" s="662"/>
      <c r="R112" s="662"/>
      <c r="S112" s="662"/>
      <c r="T112" s="663"/>
    </row>
    <row r="113" spans="2:20" ht="12.75" customHeight="1" hidden="1">
      <c r="B113" s="661"/>
      <c r="C113" s="662"/>
      <c r="D113" s="662"/>
      <c r="E113" s="662"/>
      <c r="F113" s="662"/>
      <c r="G113" s="662"/>
      <c r="H113" s="662"/>
      <c r="I113" s="662"/>
      <c r="J113" s="663"/>
      <c r="K113" s="173"/>
      <c r="L113" s="661"/>
      <c r="M113" s="662"/>
      <c r="N113" s="662"/>
      <c r="O113" s="662"/>
      <c r="P113" s="662"/>
      <c r="Q113" s="662"/>
      <c r="R113" s="662"/>
      <c r="S113" s="662"/>
      <c r="T113" s="663"/>
    </row>
    <row r="114" spans="2:20" ht="36.75" customHeight="1">
      <c r="B114" s="664"/>
      <c r="C114" s="665"/>
      <c r="D114" s="665"/>
      <c r="E114" s="665"/>
      <c r="F114" s="665"/>
      <c r="G114" s="665"/>
      <c r="H114" s="665"/>
      <c r="I114" s="665"/>
      <c r="J114" s="666"/>
      <c r="K114" s="173"/>
      <c r="L114" s="664"/>
      <c r="M114" s="665"/>
      <c r="N114" s="665"/>
      <c r="O114" s="665"/>
      <c r="P114" s="665"/>
      <c r="Q114" s="665"/>
      <c r="R114" s="665"/>
      <c r="S114" s="665"/>
      <c r="T114" s="666"/>
    </row>
    <row r="115" ht="5.25" customHeight="1"/>
    <row r="116" ht="15">
      <c r="B116" s="165" t="s">
        <v>128</v>
      </c>
    </row>
    <row r="117" ht="6.75" customHeight="1"/>
    <row r="130" ht="14.25" customHeight="1"/>
    <row r="131" ht="14.25" customHeight="1"/>
    <row r="132" ht="14.25" customHeight="1"/>
    <row r="133" ht="14.25" customHeight="1"/>
    <row r="134" ht="14.25" customHeight="1"/>
    <row r="135" ht="5.25" customHeight="1"/>
    <row r="136" spans="2:20" ht="1.5" customHeight="1">
      <c r="B136" s="655" t="s">
        <v>4</v>
      </c>
      <c r="C136" s="655"/>
      <c r="D136" s="655"/>
      <c r="E136" s="655"/>
      <c r="F136" s="655"/>
      <c r="G136" s="655"/>
      <c r="H136" s="655"/>
      <c r="I136" s="655"/>
      <c r="J136" s="655"/>
      <c r="K136" s="169"/>
      <c r="L136" s="658" t="s">
        <v>5</v>
      </c>
      <c r="M136" s="659"/>
      <c r="N136" s="659"/>
      <c r="O136" s="659"/>
      <c r="P136" s="659"/>
      <c r="Q136" s="659"/>
      <c r="R136" s="659"/>
      <c r="S136" s="659"/>
      <c r="T136" s="660"/>
    </row>
    <row r="137" spans="2:20" ht="12.75" hidden="1">
      <c r="B137" s="655"/>
      <c r="C137" s="655"/>
      <c r="D137" s="655"/>
      <c r="E137" s="655"/>
      <c r="F137" s="655"/>
      <c r="G137" s="655"/>
      <c r="H137" s="655"/>
      <c r="I137" s="655"/>
      <c r="J137" s="655"/>
      <c r="K137" s="169"/>
      <c r="L137" s="661"/>
      <c r="M137" s="662"/>
      <c r="N137" s="662"/>
      <c r="O137" s="662"/>
      <c r="P137" s="662"/>
      <c r="Q137" s="662"/>
      <c r="R137" s="662"/>
      <c r="S137" s="662"/>
      <c r="T137" s="663"/>
    </row>
    <row r="138" spans="2:20" ht="6.75" customHeight="1" hidden="1">
      <c r="B138" s="655"/>
      <c r="C138" s="655"/>
      <c r="D138" s="655"/>
      <c r="E138" s="655"/>
      <c r="F138" s="655"/>
      <c r="G138" s="655"/>
      <c r="H138" s="655"/>
      <c r="I138" s="655"/>
      <c r="J138" s="655"/>
      <c r="K138" s="169"/>
      <c r="L138" s="661"/>
      <c r="M138" s="662"/>
      <c r="N138" s="662"/>
      <c r="O138" s="662"/>
      <c r="P138" s="662"/>
      <c r="Q138" s="662"/>
      <c r="R138" s="662"/>
      <c r="S138" s="662"/>
      <c r="T138" s="663"/>
    </row>
    <row r="139" spans="2:20" ht="3" customHeight="1">
      <c r="B139" s="655"/>
      <c r="C139" s="655"/>
      <c r="D139" s="655"/>
      <c r="E139" s="655"/>
      <c r="F139" s="655"/>
      <c r="G139" s="655"/>
      <c r="H139" s="655"/>
      <c r="I139" s="655"/>
      <c r="J139" s="655"/>
      <c r="K139" s="169"/>
      <c r="L139" s="661"/>
      <c r="M139" s="662"/>
      <c r="N139" s="662"/>
      <c r="O139" s="662"/>
      <c r="P139" s="662"/>
      <c r="Q139" s="662"/>
      <c r="R139" s="662"/>
      <c r="S139" s="662"/>
      <c r="T139" s="663"/>
    </row>
    <row r="140" spans="2:20" ht="0.75" customHeight="1">
      <c r="B140" s="655"/>
      <c r="C140" s="655"/>
      <c r="D140" s="655"/>
      <c r="E140" s="655"/>
      <c r="F140" s="655"/>
      <c r="G140" s="655"/>
      <c r="H140" s="655"/>
      <c r="I140" s="655"/>
      <c r="J140" s="655"/>
      <c r="K140" s="169"/>
      <c r="L140" s="661"/>
      <c r="M140" s="662"/>
      <c r="N140" s="662"/>
      <c r="O140" s="662"/>
      <c r="P140" s="662"/>
      <c r="Q140" s="662"/>
      <c r="R140" s="662"/>
      <c r="S140" s="662"/>
      <c r="T140" s="663"/>
    </row>
    <row r="141" spans="2:20" ht="5.25" customHeight="1">
      <c r="B141" s="655"/>
      <c r="C141" s="655"/>
      <c r="D141" s="655"/>
      <c r="E141" s="655"/>
      <c r="F141" s="655"/>
      <c r="G141" s="655"/>
      <c r="H141" s="655"/>
      <c r="I141" s="655"/>
      <c r="J141" s="655"/>
      <c r="K141" s="169"/>
      <c r="L141" s="661"/>
      <c r="M141" s="662"/>
      <c r="N141" s="662"/>
      <c r="O141" s="662"/>
      <c r="P141" s="662"/>
      <c r="Q141" s="662"/>
      <c r="R141" s="662"/>
      <c r="S141" s="662"/>
      <c r="T141" s="663"/>
    </row>
    <row r="142" spans="2:20" ht="9" customHeight="1">
      <c r="B142" s="655"/>
      <c r="C142" s="655"/>
      <c r="D142" s="655"/>
      <c r="E142" s="655"/>
      <c r="F142" s="655"/>
      <c r="G142" s="655"/>
      <c r="H142" s="655"/>
      <c r="I142" s="655"/>
      <c r="J142" s="655"/>
      <c r="K142" s="169"/>
      <c r="L142" s="661"/>
      <c r="M142" s="662"/>
      <c r="N142" s="662"/>
      <c r="O142" s="662"/>
      <c r="P142" s="662"/>
      <c r="Q142" s="662"/>
      <c r="R142" s="662"/>
      <c r="S142" s="662"/>
      <c r="T142" s="663"/>
    </row>
    <row r="143" spans="2:20" ht="0.75" customHeight="1">
      <c r="B143" s="655"/>
      <c r="C143" s="655"/>
      <c r="D143" s="655"/>
      <c r="E143" s="655"/>
      <c r="F143" s="655"/>
      <c r="G143" s="655"/>
      <c r="H143" s="655"/>
      <c r="I143" s="655"/>
      <c r="J143" s="655"/>
      <c r="K143" s="169"/>
      <c r="L143" s="661"/>
      <c r="M143" s="662"/>
      <c r="N143" s="662"/>
      <c r="O143" s="662"/>
      <c r="P143" s="662"/>
      <c r="Q143" s="662"/>
      <c r="R143" s="662"/>
      <c r="S143" s="662"/>
      <c r="T143" s="663"/>
    </row>
    <row r="144" spans="2:20" ht="51" customHeight="1">
      <c r="B144" s="655"/>
      <c r="C144" s="655"/>
      <c r="D144" s="655"/>
      <c r="E144" s="655"/>
      <c r="F144" s="655"/>
      <c r="G144" s="655"/>
      <c r="H144" s="655"/>
      <c r="I144" s="655"/>
      <c r="J144" s="655"/>
      <c r="K144" s="169"/>
      <c r="L144" s="664"/>
      <c r="M144" s="665"/>
      <c r="N144" s="665"/>
      <c r="O144" s="665"/>
      <c r="P144" s="665"/>
      <c r="Q144" s="665"/>
      <c r="R144" s="665"/>
      <c r="S144" s="665"/>
      <c r="T144" s="666"/>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37">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269</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148</v>
      </c>
      <c r="D3" s="207"/>
      <c r="E3" s="183"/>
      <c r="F3" s="183"/>
      <c r="G3" s="208"/>
      <c r="H3" s="208"/>
      <c r="I3" s="208"/>
      <c r="J3" s="208"/>
      <c r="K3" s="208"/>
      <c r="L3" s="208"/>
      <c r="M3" s="208"/>
      <c r="N3" s="199"/>
      <c r="O3" s="199"/>
      <c r="P3" s="208"/>
      <c r="Q3" s="228"/>
    </row>
    <row r="4" spans="3:17" s="135" customFormat="1" ht="48.75" customHeight="1" thickBot="1">
      <c r="C4" s="229" t="s">
        <v>64</v>
      </c>
      <c r="D4" s="651" t="s">
        <v>170</v>
      </c>
      <c r="E4" s="651"/>
      <c r="F4" s="651"/>
      <c r="G4" s="651"/>
      <c r="H4" s="651"/>
      <c r="I4" s="651"/>
      <c r="J4" s="651"/>
      <c r="K4" s="651"/>
      <c r="L4" s="651"/>
      <c r="M4" s="651"/>
      <c r="N4" s="652"/>
      <c r="O4" s="652"/>
      <c r="P4" s="652"/>
      <c r="Q4" s="644"/>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3" t="s">
        <v>153</v>
      </c>
      <c r="M6" s="635"/>
      <c r="N6" s="635"/>
      <c r="O6" s="635"/>
      <c r="P6" s="635"/>
      <c r="Q6" s="636"/>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37" t="s">
        <v>191</v>
      </c>
      <c r="M8" s="676"/>
      <c r="N8" s="676"/>
      <c r="O8" s="676"/>
      <c r="P8" s="676"/>
      <c r="Q8" s="67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78" t="s">
        <v>251</v>
      </c>
      <c r="M10" s="679"/>
      <c r="N10" s="679"/>
      <c r="O10" s="679"/>
      <c r="P10" s="679"/>
      <c r="Q10" s="680"/>
    </row>
    <row r="11" spans="3:17" s="135" customFormat="1" ht="15" customHeight="1">
      <c r="C11" s="232"/>
      <c r="D11" s="136"/>
      <c r="E11" s="137"/>
      <c r="F11" s="137"/>
      <c r="G11" s="137"/>
      <c r="H11" s="137"/>
      <c r="I11" s="137"/>
      <c r="J11" s="137"/>
      <c r="K11" s="137"/>
      <c r="L11" s="678"/>
      <c r="M11" s="679"/>
      <c r="N11" s="679"/>
      <c r="O11" s="679"/>
      <c r="P11" s="679"/>
      <c r="Q11" s="680"/>
    </row>
    <row r="12" spans="3:17" s="135" customFormat="1" ht="15">
      <c r="C12" s="232"/>
      <c r="D12" s="136"/>
      <c r="E12" s="137"/>
      <c r="F12" s="137"/>
      <c r="G12" s="137"/>
      <c r="H12" s="137"/>
      <c r="I12" s="137"/>
      <c r="J12" s="137"/>
      <c r="K12" s="137"/>
      <c r="L12" s="678"/>
      <c r="M12" s="679"/>
      <c r="N12" s="679"/>
      <c r="O12" s="679"/>
      <c r="P12" s="679"/>
      <c r="Q12" s="680"/>
    </row>
    <row r="13" spans="3:17" s="135" customFormat="1" ht="15">
      <c r="C13" s="232"/>
      <c r="D13" s="136"/>
      <c r="E13" s="137"/>
      <c r="F13" s="137"/>
      <c r="G13" s="137"/>
      <c r="H13" s="137"/>
      <c r="I13" s="137"/>
      <c r="J13" s="137"/>
      <c r="K13" s="137"/>
      <c r="L13" s="678"/>
      <c r="M13" s="679"/>
      <c r="N13" s="679"/>
      <c r="O13" s="679"/>
      <c r="P13" s="679"/>
      <c r="Q13" s="680"/>
    </row>
    <row r="14" spans="3:17" s="135" customFormat="1" ht="15" customHeight="1">
      <c r="C14" s="232"/>
      <c r="D14" s="136"/>
      <c r="E14" s="137"/>
      <c r="F14" s="137"/>
      <c r="G14" s="137"/>
      <c r="H14" s="137"/>
      <c r="I14" s="137"/>
      <c r="J14" s="137"/>
      <c r="K14" s="137"/>
      <c r="L14" s="678"/>
      <c r="M14" s="679"/>
      <c r="N14" s="679"/>
      <c r="O14" s="679"/>
      <c r="P14" s="679"/>
      <c r="Q14" s="68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146</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85">
      <c r="C49" s="645" t="s">
        <v>289</v>
      </c>
      <c r="D49" s="646"/>
      <c r="E49" s="646"/>
      <c r="F49" s="646"/>
      <c r="G49" s="646"/>
      <c r="H49" s="646"/>
      <c r="I49" s="646"/>
      <c r="J49" s="646"/>
      <c r="K49" s="646"/>
      <c r="L49" s="646"/>
      <c r="M49" s="646"/>
      <c r="N49" s="646"/>
      <c r="O49" s="646"/>
      <c r="P49" s="646"/>
      <c r="Q49" s="647"/>
    </row>
    <row r="50" spans="3:17" s="135" customFormat="1" ht="15">
      <c r="C50" s="648"/>
      <c r="D50" s="638"/>
      <c r="E50" s="638"/>
      <c r="F50" s="638"/>
      <c r="G50" s="638"/>
      <c r="H50" s="638"/>
      <c r="I50" s="638"/>
      <c r="J50" s="638"/>
      <c r="K50" s="638"/>
      <c r="L50" s="638"/>
      <c r="M50" s="638"/>
      <c r="N50" s="638"/>
      <c r="O50" s="638"/>
      <c r="P50" s="638"/>
      <c r="Q50" s="639"/>
    </row>
    <row r="51" spans="3:17" s="135" customFormat="1" ht="15">
      <c r="C51" s="640"/>
      <c r="D51" s="641"/>
      <c r="E51" s="641"/>
      <c r="F51" s="641"/>
      <c r="G51" s="641"/>
      <c r="H51" s="641"/>
      <c r="I51" s="641"/>
      <c r="J51" s="641"/>
      <c r="K51" s="641"/>
      <c r="L51" s="641"/>
      <c r="M51" s="641"/>
      <c r="N51" s="641"/>
      <c r="O51" s="641"/>
      <c r="P51" s="641"/>
      <c r="Q51" s="642"/>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147</v>
      </c>
      <c r="D53" s="209"/>
      <c r="E53" s="209"/>
      <c r="F53" s="209"/>
      <c r="G53" s="209"/>
      <c r="H53" s="209"/>
      <c r="I53" s="209"/>
      <c r="J53" s="209"/>
      <c r="K53" s="209"/>
      <c r="L53" s="209"/>
      <c r="M53" s="209"/>
      <c r="N53" s="209"/>
      <c r="O53" s="209"/>
      <c r="P53" s="209"/>
      <c r="Q53" s="238"/>
    </row>
    <row r="54" spans="2:17" ht="30">
      <c r="B54" s="250"/>
      <c r="C54" s="239" t="s">
        <v>192</v>
      </c>
      <c r="D54" s="194" t="s">
        <v>70</v>
      </c>
      <c r="E54" s="195" t="s">
        <v>193</v>
      </c>
      <c r="F54" s="194" t="s">
        <v>41</v>
      </c>
      <c r="G54" s="195" t="s">
        <v>194</v>
      </c>
      <c r="H54" s="194" t="s">
        <v>41</v>
      </c>
      <c r="I54" s="195" t="s">
        <v>195</v>
      </c>
      <c r="J54" s="194" t="s">
        <v>41</v>
      </c>
      <c r="K54" s="195" t="s">
        <v>196</v>
      </c>
      <c r="L54" s="194" t="s">
        <v>41</v>
      </c>
      <c r="M54" s="195" t="s">
        <v>197</v>
      </c>
      <c r="N54" s="194" t="s">
        <v>41</v>
      </c>
      <c r="O54" s="195" t="s">
        <v>198</v>
      </c>
      <c r="P54" s="196" t="s">
        <v>41</v>
      </c>
      <c r="Q54" s="240" t="s">
        <v>199</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71</v>
      </c>
      <c r="D56" s="671" t="s">
        <v>72</v>
      </c>
      <c r="E56" s="672"/>
      <c r="F56" s="671" t="s">
        <v>73</v>
      </c>
      <c r="G56" s="672"/>
      <c r="H56" s="671" t="s">
        <v>171</v>
      </c>
      <c r="I56" s="672"/>
      <c r="J56" s="671" t="s">
        <v>75</v>
      </c>
      <c r="K56" s="672"/>
      <c r="L56" s="671" t="s">
        <v>172</v>
      </c>
      <c r="M56" s="672"/>
      <c r="N56" s="671" t="s">
        <v>74</v>
      </c>
      <c r="O56" s="672"/>
      <c r="P56" s="671" t="s">
        <v>287</v>
      </c>
      <c r="Q56" s="67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74" t="s">
        <v>40</v>
      </c>
      <c r="Q58" s="675"/>
    </row>
    <row r="59" spans="2:17" ht="15">
      <c r="B59" s="209"/>
      <c r="C59" s="257" t="str">
        <f>C54</f>
        <v>EnCOBBIPt</v>
      </c>
      <c r="D59" s="184">
        <f>SUM(D61:D67)</f>
        <v>-422426</v>
      </c>
      <c r="E59" s="184">
        <f>SUM(E61:E67)</f>
        <v>-856046</v>
      </c>
      <c r="F59" s="184">
        <f>SUM(F61:F67)</f>
        <v>-28662</v>
      </c>
      <c r="G59" s="184">
        <v>-40671.36</v>
      </c>
      <c r="H59" s="184">
        <v>-21604.93</v>
      </c>
      <c r="I59" s="184">
        <v>-21642.01</v>
      </c>
      <c r="J59" s="184"/>
      <c r="K59" s="184"/>
      <c r="L59" s="184"/>
      <c r="M59" s="184"/>
      <c r="N59" s="184"/>
      <c r="O59" s="184"/>
      <c r="P59" s="649">
        <f>SUM(D59:O59)</f>
        <v>-1391052.3</v>
      </c>
      <c r="Q59" s="650"/>
    </row>
    <row r="60" spans="2:17" ht="28.5">
      <c r="B60" s="209"/>
      <c r="C60" s="258" t="s">
        <v>92</v>
      </c>
      <c r="D60" s="185">
        <f>D59</f>
        <v>-422426</v>
      </c>
      <c r="E60" s="185">
        <f>D60+E59</f>
        <v>-1278472</v>
      </c>
      <c r="F60" s="185">
        <f>E60+F59</f>
        <v>-1307134</v>
      </c>
      <c r="G60" s="185">
        <v>-1347804.6361</v>
      </c>
      <c r="H60" s="185">
        <v>-1369409.5661</v>
      </c>
      <c r="I60" s="185">
        <v>-1391051.5761</v>
      </c>
      <c r="J60" s="185">
        <f aca="true" t="shared" si="0" ref="J60:O60">IF(J59="","",I60+J59)</f>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210"/>
      <c r="K61" s="210"/>
      <c r="L61" s="210"/>
      <c r="M61" s="182"/>
      <c r="N61" s="182"/>
      <c r="O61" s="182"/>
      <c r="P61" s="669">
        <f aca="true" t="shared" si="1" ref="P61:P67">SUM(D61:O61)</f>
        <v>0</v>
      </c>
      <c r="Q61" s="670"/>
    </row>
    <row r="62" spans="2:17" ht="15">
      <c r="B62" s="209"/>
      <c r="C62" s="261" t="str">
        <f>G54</f>
        <v>AOEnCRDt</v>
      </c>
      <c r="D62" s="187">
        <v>-7697</v>
      </c>
      <c r="E62" s="187">
        <v>-6003</v>
      </c>
      <c r="F62" s="187">
        <v>-5931</v>
      </c>
      <c r="G62" s="210">
        <v>-7817.59</v>
      </c>
      <c r="H62" s="210">
        <v>-7792.38999999999</v>
      </c>
      <c r="I62" s="210">
        <v>-4966.7</v>
      </c>
      <c r="J62" s="182"/>
      <c r="K62" s="182"/>
      <c r="L62" s="182"/>
      <c r="M62" s="182"/>
      <c r="N62" s="182"/>
      <c r="O62" s="182"/>
      <c r="P62" s="669">
        <f t="shared" si="1"/>
        <v>-40207.679999999986</v>
      </c>
      <c r="Q62" s="670"/>
    </row>
    <row r="63" spans="2:17" ht="15">
      <c r="B63" s="209"/>
      <c r="C63" s="261" t="str">
        <f>I54</f>
        <v>REVICt</v>
      </c>
      <c r="D63" s="187">
        <v>-14146</v>
      </c>
      <c r="E63" s="187">
        <v>-14867</v>
      </c>
      <c r="F63" s="187">
        <v>-7794</v>
      </c>
      <c r="G63" s="210">
        <v>-10812.8</v>
      </c>
      <c r="H63" s="210">
        <v>-13052.7</v>
      </c>
      <c r="I63" s="210">
        <v>-15133.5</v>
      </c>
      <c r="J63" s="182"/>
      <c r="K63" s="182"/>
      <c r="L63" s="182"/>
      <c r="M63" s="182"/>
      <c r="N63" s="182"/>
      <c r="O63" s="182"/>
      <c r="P63" s="669">
        <f t="shared" si="1"/>
        <v>-75806</v>
      </c>
      <c r="Q63" s="670"/>
    </row>
    <row r="64" spans="2:17" ht="28.5">
      <c r="B64" s="209"/>
      <c r="C64" s="261" t="str">
        <f>K54</f>
        <v>(ANOEnCRt - EnCNOIRt)</v>
      </c>
      <c r="D64" s="187">
        <v>0</v>
      </c>
      <c r="E64" s="187">
        <v>0</v>
      </c>
      <c r="F64" s="187">
        <v>0</v>
      </c>
      <c r="G64" s="210">
        <v>0</v>
      </c>
      <c r="H64" s="210">
        <v>0</v>
      </c>
      <c r="I64" s="210">
        <v>0</v>
      </c>
      <c r="J64" s="188"/>
      <c r="K64" s="188"/>
      <c r="L64" s="188"/>
      <c r="M64" s="188"/>
      <c r="N64" s="188"/>
      <c r="O64" s="188"/>
      <c r="P64" s="669">
        <f t="shared" si="1"/>
        <v>0</v>
      </c>
      <c r="Q64" s="670"/>
    </row>
    <row r="65" spans="2:17" ht="15">
      <c r="B65" s="209"/>
      <c r="C65" s="261" t="str">
        <f>M54</f>
        <v>RCORt</v>
      </c>
      <c r="D65" s="187">
        <v>-10738</v>
      </c>
      <c r="E65" s="187">
        <v>-35510</v>
      </c>
      <c r="F65" s="187">
        <v>-14937</v>
      </c>
      <c r="G65" s="210">
        <v>-22040.97</v>
      </c>
      <c r="H65" s="210">
        <v>-759.84</v>
      </c>
      <c r="I65" s="210">
        <v>-1541.81</v>
      </c>
      <c r="J65" s="182"/>
      <c r="K65" s="182"/>
      <c r="L65" s="182"/>
      <c r="M65" s="182"/>
      <c r="N65" s="182"/>
      <c r="O65" s="182"/>
      <c r="P65" s="669">
        <f t="shared" si="1"/>
        <v>-85527.62</v>
      </c>
      <c r="Q65" s="670"/>
    </row>
    <row r="66" spans="2:17" ht="15">
      <c r="B66" s="209"/>
      <c r="C66" s="262" t="str">
        <f>O54</f>
        <v>RLOCt</v>
      </c>
      <c r="D66" s="189">
        <v>-389845</v>
      </c>
      <c r="E66" s="189">
        <v>-799666</v>
      </c>
      <c r="F66" s="180">
        <v>0</v>
      </c>
      <c r="G66" s="181">
        <v>0</v>
      </c>
      <c r="H66" s="181">
        <v>0</v>
      </c>
      <c r="I66" s="181">
        <v>0</v>
      </c>
      <c r="J66" s="182"/>
      <c r="K66" s="190"/>
      <c r="L66" s="182"/>
      <c r="M66" s="182"/>
      <c r="N66" s="182"/>
      <c r="O66" s="182"/>
      <c r="P66" s="669">
        <f t="shared" si="1"/>
        <v>-1189511</v>
      </c>
      <c r="Q66" s="670"/>
    </row>
    <row r="67" spans="2:17" ht="15.75" thickBot="1">
      <c r="B67" s="209"/>
      <c r="C67" s="263" t="str">
        <f>Q54</f>
        <v>RADDt</v>
      </c>
      <c r="D67" s="191">
        <v>0</v>
      </c>
      <c r="E67" s="191">
        <v>0</v>
      </c>
      <c r="F67" s="191">
        <v>0</v>
      </c>
      <c r="G67" s="192">
        <v>0</v>
      </c>
      <c r="H67" s="192">
        <v>0</v>
      </c>
      <c r="I67" s="192">
        <v>0</v>
      </c>
      <c r="J67" s="193"/>
      <c r="K67" s="193"/>
      <c r="L67" s="193"/>
      <c r="M67" s="193"/>
      <c r="N67" s="193"/>
      <c r="O67" s="193"/>
      <c r="P67" s="667">
        <f t="shared" si="1"/>
        <v>0</v>
      </c>
      <c r="Q67" s="668"/>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18</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C7" sqref="C7"/>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68</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148</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64</v>
      </c>
      <c r="C6" s="692" t="s">
        <v>295</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79</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153</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37" t="s">
        <v>202</v>
      </c>
      <c r="I12" s="676"/>
      <c r="J12" s="676"/>
      <c r="K12" s="677"/>
    </row>
    <row r="13" spans="2:11" ht="14.25">
      <c r="B13" s="245"/>
      <c r="C13" s="270"/>
      <c r="D13" s="212"/>
      <c r="E13" s="212"/>
      <c r="F13" s="212"/>
      <c r="G13" s="212"/>
      <c r="H13" s="148"/>
      <c r="I13" s="149"/>
      <c r="J13" s="199"/>
      <c r="K13" s="246"/>
    </row>
    <row r="14" spans="2:11" ht="11.25" customHeight="1">
      <c r="B14" s="245"/>
      <c r="C14" s="270"/>
      <c r="D14" s="212"/>
      <c r="E14" s="212"/>
      <c r="F14" s="212"/>
      <c r="G14" s="212"/>
      <c r="H14" s="678" t="s">
        <v>254</v>
      </c>
      <c r="I14" s="679"/>
      <c r="J14" s="679"/>
      <c r="K14" s="680"/>
    </row>
    <row r="15" spans="2:11" ht="11.25" customHeight="1">
      <c r="B15" s="245"/>
      <c r="C15" s="270"/>
      <c r="D15" s="212"/>
      <c r="E15" s="212"/>
      <c r="F15" s="212"/>
      <c r="G15" s="212"/>
      <c r="H15" s="678"/>
      <c r="I15" s="679"/>
      <c r="J15" s="679"/>
      <c r="K15" s="680"/>
    </row>
    <row r="16" spans="2:11" ht="11.25" customHeight="1">
      <c r="B16" s="245"/>
      <c r="C16" s="270"/>
      <c r="D16" s="212"/>
      <c r="E16" s="212"/>
      <c r="F16" s="212"/>
      <c r="G16" s="212"/>
      <c r="H16" s="678"/>
      <c r="I16" s="679"/>
      <c r="J16" s="679"/>
      <c r="K16" s="680"/>
    </row>
    <row r="17" spans="2:11" ht="11.25" customHeight="1">
      <c r="B17" s="245"/>
      <c r="C17" s="270"/>
      <c r="D17" s="212"/>
      <c r="E17" s="212"/>
      <c r="F17" s="212"/>
      <c r="G17" s="212"/>
      <c r="H17" s="678"/>
      <c r="I17" s="679"/>
      <c r="J17" s="679"/>
      <c r="K17" s="680"/>
    </row>
    <row r="18" spans="2:11" ht="11.25" customHeight="1">
      <c r="B18" s="245"/>
      <c r="C18" s="270"/>
      <c r="D18" s="212"/>
      <c r="E18" s="212"/>
      <c r="F18" s="212"/>
      <c r="G18" s="212"/>
      <c r="H18" s="678"/>
      <c r="I18" s="679"/>
      <c r="J18" s="679"/>
      <c r="K18" s="680"/>
    </row>
    <row r="19" spans="2:11" ht="11.25" customHeight="1">
      <c r="B19" s="245"/>
      <c r="C19" s="270"/>
      <c r="D19" s="212"/>
      <c r="E19" s="212"/>
      <c r="F19" s="212"/>
      <c r="G19" s="212"/>
      <c r="H19" s="678"/>
      <c r="I19" s="679"/>
      <c r="J19" s="679"/>
      <c r="K19" s="680"/>
    </row>
    <row r="20" spans="2:11" ht="21.75" customHeight="1">
      <c r="B20" s="245"/>
      <c r="C20" s="270"/>
      <c r="D20" s="212"/>
      <c r="E20" s="212"/>
      <c r="F20" s="212"/>
      <c r="G20" s="212"/>
      <c r="H20" s="678"/>
      <c r="I20" s="679"/>
      <c r="J20" s="679"/>
      <c r="K20" s="680"/>
    </row>
    <row r="21" spans="2:11" ht="11.25" customHeight="1">
      <c r="B21" s="245"/>
      <c r="C21" s="270"/>
      <c r="D21" s="212"/>
      <c r="E21" s="212"/>
      <c r="F21" s="212"/>
      <c r="G21" s="212"/>
      <c r="H21" s="678"/>
      <c r="I21" s="679"/>
      <c r="J21" s="679"/>
      <c r="K21" s="680"/>
    </row>
    <row r="22" spans="2:11" ht="11.25" customHeight="1">
      <c r="B22" s="245"/>
      <c r="C22" s="270"/>
      <c r="D22" s="212"/>
      <c r="E22" s="212"/>
      <c r="F22" s="212"/>
      <c r="G22" s="212"/>
      <c r="H22" s="678"/>
      <c r="I22" s="679"/>
      <c r="J22" s="679"/>
      <c r="K22" s="680"/>
    </row>
    <row r="23" spans="2:11" ht="11.25" customHeight="1">
      <c r="B23" s="245"/>
      <c r="C23" s="270"/>
      <c r="D23" s="212"/>
      <c r="E23" s="212"/>
      <c r="F23" s="212"/>
      <c r="G23" s="212"/>
      <c r="H23" s="678"/>
      <c r="I23" s="679"/>
      <c r="J23" s="679"/>
      <c r="K23" s="680"/>
    </row>
    <row r="24" spans="2:11" ht="20.25" customHeight="1">
      <c r="B24" s="245"/>
      <c r="C24" s="270"/>
      <c r="D24" s="212"/>
      <c r="E24" s="212"/>
      <c r="F24" s="212"/>
      <c r="G24" s="212"/>
      <c r="H24" s="678"/>
      <c r="I24" s="679"/>
      <c r="J24" s="679"/>
      <c r="K24" s="68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146</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283</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147</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35</v>
      </c>
      <c r="C68" s="276" t="s">
        <v>20</v>
      </c>
      <c r="D68" s="277" t="s">
        <v>21</v>
      </c>
      <c r="E68" s="277" t="s">
        <v>22</v>
      </c>
      <c r="F68" s="277" t="s">
        <v>23</v>
      </c>
      <c r="G68" s="277" t="s">
        <v>24</v>
      </c>
      <c r="H68" s="277" t="s">
        <v>62</v>
      </c>
      <c r="I68" s="277" t="s">
        <v>63</v>
      </c>
      <c r="J68" s="277" t="s">
        <v>25</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52">
      <selection activeCell="B76" sqref="B76"/>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155</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148</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64</v>
      </c>
      <c r="C6" s="718" t="s">
        <v>274</v>
      </c>
      <c r="D6" s="719"/>
      <c r="E6" s="719"/>
      <c r="F6" s="719"/>
      <c r="G6" s="719"/>
      <c r="H6" s="719"/>
      <c r="I6" s="719"/>
      <c r="J6" s="719"/>
      <c r="K6" s="719"/>
      <c r="L6" s="719"/>
      <c r="M6" s="719"/>
      <c r="N6" s="719"/>
      <c r="O6" s="719"/>
      <c r="P6" s="719"/>
      <c r="Q6" s="72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203</v>
      </c>
      <c r="C8" s="313" t="s">
        <v>94</v>
      </c>
      <c r="D8" s="716" t="s">
        <v>96</v>
      </c>
      <c r="E8" s="716"/>
      <c r="F8" s="716"/>
      <c r="G8" s="716" t="s">
        <v>97</v>
      </c>
      <c r="H8" s="716"/>
      <c r="I8" s="716"/>
      <c r="J8" s="716" t="s">
        <v>98</v>
      </c>
      <c r="K8" s="716"/>
      <c r="L8" s="716"/>
      <c r="M8" s="293"/>
      <c r="N8" s="293"/>
      <c r="O8" s="293"/>
      <c r="P8" s="293"/>
      <c r="Q8" s="298"/>
      <c r="S8" s="293"/>
      <c r="T8" s="315"/>
    </row>
    <row r="9" spans="2:20" s="314" customFormat="1" ht="89.25" customHeight="1">
      <c r="B9" s="353" t="s">
        <v>93</v>
      </c>
      <c r="C9" s="316" t="s">
        <v>103</v>
      </c>
      <c r="D9" s="717" t="s">
        <v>104</v>
      </c>
      <c r="E9" s="717"/>
      <c r="F9" s="717"/>
      <c r="G9" s="717" t="s">
        <v>106</v>
      </c>
      <c r="H9" s="717"/>
      <c r="I9" s="717"/>
      <c r="J9" s="717" t="s">
        <v>105</v>
      </c>
      <c r="K9" s="717"/>
      <c r="L9" s="717"/>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204</v>
      </c>
      <c r="C11" s="271" t="s">
        <v>95</v>
      </c>
      <c r="D11" s="716" t="s">
        <v>99</v>
      </c>
      <c r="E11" s="716"/>
      <c r="F11" s="716"/>
      <c r="G11" s="716" t="s">
        <v>100</v>
      </c>
      <c r="H11" s="716"/>
      <c r="I11" s="716"/>
      <c r="J11" s="716" t="s">
        <v>101</v>
      </c>
      <c r="K11" s="716"/>
      <c r="L11" s="716"/>
      <c r="M11" s="716" t="s">
        <v>102</v>
      </c>
      <c r="N11" s="716"/>
      <c r="O11" s="716"/>
      <c r="P11" s="212"/>
      <c r="Q11" s="246"/>
    </row>
    <row r="12" spans="2:17" ht="68.25" customHeight="1">
      <c r="B12" s="353" t="s">
        <v>93</v>
      </c>
      <c r="C12" s="318" t="s">
        <v>113</v>
      </c>
      <c r="D12" s="717" t="s">
        <v>107</v>
      </c>
      <c r="E12" s="717"/>
      <c r="F12" s="717"/>
      <c r="G12" s="717" t="s">
        <v>108</v>
      </c>
      <c r="H12" s="717"/>
      <c r="I12" s="717"/>
      <c r="J12" s="717" t="s">
        <v>109</v>
      </c>
      <c r="K12" s="717"/>
      <c r="L12" s="717"/>
      <c r="M12" s="717" t="s">
        <v>212</v>
      </c>
      <c r="N12" s="717"/>
      <c r="O12" s="717"/>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153</v>
      </c>
      <c r="K15" s="696"/>
      <c r="L15" s="696"/>
      <c r="M15" s="696"/>
      <c r="N15" s="696"/>
      <c r="O15" s="696"/>
      <c r="P15" s="696"/>
      <c r="Q15" s="697"/>
    </row>
    <row r="16" spans="2:17" ht="14.25" customHeight="1">
      <c r="B16" s="245"/>
      <c r="C16" s="212"/>
      <c r="D16" s="212"/>
      <c r="E16" s="212"/>
      <c r="F16" s="212"/>
      <c r="G16" s="212"/>
      <c r="H16" s="212"/>
      <c r="I16" s="212"/>
      <c r="J16" s="727"/>
      <c r="K16" s="728"/>
      <c r="L16" s="728"/>
      <c r="M16" s="728"/>
      <c r="N16" s="728"/>
      <c r="O16" s="728"/>
      <c r="P16" s="728"/>
      <c r="Q16" s="682"/>
    </row>
    <row r="17" spans="2:17" ht="11.25" customHeight="1">
      <c r="B17" s="245"/>
      <c r="C17" s="212"/>
      <c r="D17" s="212"/>
      <c r="E17" s="212"/>
      <c r="F17" s="212"/>
      <c r="G17" s="212"/>
      <c r="H17" s="212"/>
      <c r="I17" s="212"/>
      <c r="J17" s="637" t="s">
        <v>205</v>
      </c>
      <c r="K17" s="676"/>
      <c r="L17" s="676"/>
      <c r="M17" s="676"/>
      <c r="N17" s="676"/>
      <c r="O17" s="676"/>
      <c r="P17" s="676"/>
      <c r="Q17" s="67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1" t="s">
        <v>19</v>
      </c>
      <c r="K19" s="722"/>
      <c r="L19" s="722"/>
      <c r="M19" s="722"/>
      <c r="N19" s="722"/>
      <c r="O19" s="722"/>
      <c r="P19" s="722"/>
      <c r="Q19" s="723"/>
    </row>
    <row r="20" spans="2:17" ht="11.25" customHeight="1">
      <c r="B20" s="245"/>
      <c r="C20" s="212"/>
      <c r="D20" s="212"/>
      <c r="E20" s="212"/>
      <c r="F20" s="212"/>
      <c r="G20" s="212"/>
      <c r="H20" s="212"/>
      <c r="I20" s="212"/>
      <c r="J20" s="721"/>
      <c r="K20" s="722"/>
      <c r="L20" s="722"/>
      <c r="M20" s="722"/>
      <c r="N20" s="722"/>
      <c r="O20" s="722"/>
      <c r="P20" s="722"/>
      <c r="Q20" s="723"/>
    </row>
    <row r="21" spans="2:17" ht="11.25" customHeight="1">
      <c r="B21" s="245"/>
      <c r="C21" s="212"/>
      <c r="D21" s="212"/>
      <c r="E21" s="212"/>
      <c r="F21" s="212"/>
      <c r="G21" s="212"/>
      <c r="H21" s="212"/>
      <c r="I21" s="212"/>
      <c r="J21" s="721"/>
      <c r="K21" s="722"/>
      <c r="L21" s="722"/>
      <c r="M21" s="722"/>
      <c r="N21" s="722"/>
      <c r="O21" s="722"/>
      <c r="P21" s="722"/>
      <c r="Q21" s="723"/>
    </row>
    <row r="22" spans="2:17" ht="11.25" customHeight="1">
      <c r="B22" s="245"/>
      <c r="C22" s="212"/>
      <c r="D22" s="212"/>
      <c r="E22" s="212"/>
      <c r="F22" s="212"/>
      <c r="G22" s="212"/>
      <c r="H22" s="212"/>
      <c r="I22" s="212"/>
      <c r="J22" s="721"/>
      <c r="K22" s="722"/>
      <c r="L22" s="722"/>
      <c r="M22" s="722"/>
      <c r="N22" s="722"/>
      <c r="O22" s="722"/>
      <c r="P22" s="722"/>
      <c r="Q22" s="723"/>
    </row>
    <row r="23" spans="2:17" ht="11.25" customHeight="1">
      <c r="B23" s="245"/>
      <c r="C23" s="212"/>
      <c r="D23" s="212"/>
      <c r="E23" s="212"/>
      <c r="F23" s="212"/>
      <c r="G23" s="212"/>
      <c r="H23" s="212"/>
      <c r="I23" s="212"/>
      <c r="J23" s="721"/>
      <c r="K23" s="722"/>
      <c r="L23" s="722"/>
      <c r="M23" s="722"/>
      <c r="N23" s="722"/>
      <c r="O23" s="722"/>
      <c r="P23" s="722"/>
      <c r="Q23" s="723"/>
    </row>
    <row r="24" spans="2:17" ht="11.25" customHeight="1">
      <c r="B24" s="245"/>
      <c r="C24" s="212"/>
      <c r="D24" s="212"/>
      <c r="E24" s="212"/>
      <c r="F24" s="212"/>
      <c r="G24" s="212"/>
      <c r="H24" s="212"/>
      <c r="I24" s="212"/>
      <c r="J24" s="721"/>
      <c r="K24" s="722"/>
      <c r="L24" s="722"/>
      <c r="M24" s="722"/>
      <c r="N24" s="722"/>
      <c r="O24" s="722"/>
      <c r="P24" s="722"/>
      <c r="Q24" s="723"/>
    </row>
    <row r="25" spans="2:17" ht="11.25" customHeight="1">
      <c r="B25" s="245"/>
      <c r="C25" s="212"/>
      <c r="D25" s="212"/>
      <c r="E25" s="212"/>
      <c r="F25" s="212"/>
      <c r="G25" s="212"/>
      <c r="H25" s="212"/>
      <c r="I25" s="212"/>
      <c r="J25" s="721"/>
      <c r="K25" s="722"/>
      <c r="L25" s="722"/>
      <c r="M25" s="722"/>
      <c r="N25" s="722"/>
      <c r="O25" s="722"/>
      <c r="P25" s="722"/>
      <c r="Q25" s="723"/>
    </row>
    <row r="26" spans="2:17" ht="11.25" customHeight="1">
      <c r="B26" s="245"/>
      <c r="C26" s="212"/>
      <c r="D26" s="212"/>
      <c r="E26" s="212"/>
      <c r="F26" s="212"/>
      <c r="G26" s="212"/>
      <c r="H26" s="212"/>
      <c r="I26" s="212"/>
      <c r="J26" s="721"/>
      <c r="K26" s="722"/>
      <c r="L26" s="722"/>
      <c r="M26" s="722"/>
      <c r="N26" s="722"/>
      <c r="O26" s="722"/>
      <c r="P26" s="722"/>
      <c r="Q26" s="723"/>
    </row>
    <row r="27" spans="2:17" ht="11.25" customHeight="1">
      <c r="B27" s="245"/>
      <c r="C27" s="212"/>
      <c r="D27" s="212"/>
      <c r="E27" s="212"/>
      <c r="F27" s="212"/>
      <c r="G27" s="212"/>
      <c r="H27" s="212"/>
      <c r="I27" s="212"/>
      <c r="J27" s="721"/>
      <c r="K27" s="722"/>
      <c r="L27" s="722"/>
      <c r="M27" s="722"/>
      <c r="N27" s="722"/>
      <c r="O27" s="722"/>
      <c r="P27" s="722"/>
      <c r="Q27" s="723"/>
    </row>
    <row r="28" spans="2:17" ht="11.25" customHeight="1">
      <c r="B28" s="245"/>
      <c r="C28" s="212"/>
      <c r="D28" s="212"/>
      <c r="E28" s="212"/>
      <c r="F28" s="212"/>
      <c r="G28" s="212"/>
      <c r="H28" s="212"/>
      <c r="I28" s="212"/>
      <c r="J28" s="721"/>
      <c r="K28" s="722"/>
      <c r="L28" s="722"/>
      <c r="M28" s="722"/>
      <c r="N28" s="722"/>
      <c r="O28" s="722"/>
      <c r="P28" s="722"/>
      <c r="Q28" s="723"/>
    </row>
    <row r="29" spans="2:17" ht="11.25">
      <c r="B29" s="245"/>
      <c r="C29" s="212"/>
      <c r="D29" s="212"/>
      <c r="E29" s="212"/>
      <c r="F29" s="212"/>
      <c r="G29" s="212"/>
      <c r="H29" s="212"/>
      <c r="I29" s="212"/>
      <c r="J29" s="721"/>
      <c r="K29" s="722"/>
      <c r="L29" s="722"/>
      <c r="M29" s="722"/>
      <c r="N29" s="722"/>
      <c r="O29" s="722"/>
      <c r="P29" s="722"/>
      <c r="Q29" s="723"/>
    </row>
    <row r="30" spans="2:17" ht="11.25">
      <c r="B30" s="245"/>
      <c r="C30" s="212"/>
      <c r="D30" s="212"/>
      <c r="E30" s="212"/>
      <c r="F30" s="212"/>
      <c r="G30" s="212"/>
      <c r="H30" s="212"/>
      <c r="I30" s="212"/>
      <c r="J30" s="721"/>
      <c r="K30" s="722"/>
      <c r="L30" s="722"/>
      <c r="M30" s="722"/>
      <c r="N30" s="722"/>
      <c r="O30" s="722"/>
      <c r="P30" s="722"/>
      <c r="Q30" s="723"/>
    </row>
    <row r="31" spans="2:17" ht="11.25">
      <c r="B31" s="245"/>
      <c r="C31" s="212"/>
      <c r="D31" s="212"/>
      <c r="E31" s="212"/>
      <c r="F31" s="212"/>
      <c r="G31" s="212"/>
      <c r="H31" s="212"/>
      <c r="I31" s="212"/>
      <c r="J31" s="721"/>
      <c r="K31" s="722"/>
      <c r="L31" s="722"/>
      <c r="M31" s="722"/>
      <c r="N31" s="722"/>
      <c r="O31" s="722"/>
      <c r="P31" s="722"/>
      <c r="Q31" s="723"/>
    </row>
    <row r="32" spans="2:17" ht="11.25">
      <c r="B32" s="245"/>
      <c r="C32" s="212"/>
      <c r="D32" s="212"/>
      <c r="E32" s="212"/>
      <c r="F32" s="212"/>
      <c r="G32" s="212"/>
      <c r="H32" s="212"/>
      <c r="I32" s="212"/>
      <c r="J32" s="721"/>
      <c r="K32" s="722"/>
      <c r="L32" s="722"/>
      <c r="M32" s="722"/>
      <c r="N32" s="722"/>
      <c r="O32" s="722"/>
      <c r="P32" s="722"/>
      <c r="Q32" s="723"/>
    </row>
    <row r="33" spans="2:17" ht="11.25">
      <c r="B33" s="245"/>
      <c r="C33" s="212"/>
      <c r="D33" s="212"/>
      <c r="E33" s="212"/>
      <c r="F33" s="212"/>
      <c r="G33" s="212"/>
      <c r="H33" s="212"/>
      <c r="I33" s="212"/>
      <c r="J33" s="721"/>
      <c r="K33" s="722"/>
      <c r="L33" s="722"/>
      <c r="M33" s="722"/>
      <c r="N33" s="722"/>
      <c r="O33" s="722"/>
      <c r="P33" s="722"/>
      <c r="Q33" s="723"/>
    </row>
    <row r="34" spans="2:17" ht="11.25">
      <c r="B34" s="245"/>
      <c r="C34" s="212"/>
      <c r="D34" s="212"/>
      <c r="E34" s="212"/>
      <c r="F34" s="212"/>
      <c r="G34" s="212"/>
      <c r="H34" s="212"/>
      <c r="I34" s="212"/>
      <c r="J34" s="724"/>
      <c r="K34" s="725"/>
      <c r="L34" s="725"/>
      <c r="M34" s="725"/>
      <c r="N34" s="725"/>
      <c r="O34" s="725"/>
      <c r="P34" s="725"/>
      <c r="Q34" s="726"/>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146</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0</v>
      </c>
      <c r="C63" s="687"/>
      <c r="D63" s="687"/>
      <c r="E63" s="687"/>
      <c r="F63" s="687"/>
      <c r="G63" s="687"/>
      <c r="H63" s="687"/>
      <c r="I63" s="212"/>
      <c r="J63" s="687" t="s">
        <v>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147</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4" t="s">
        <v>42</v>
      </c>
      <c r="D79" s="705"/>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40</v>
      </c>
      <c r="V79" s="212"/>
      <c r="W79" s="323"/>
      <c r="X79" s="323"/>
      <c r="Y79" s="323"/>
      <c r="Z79" s="323"/>
      <c r="AA79" s="323"/>
      <c r="AB79" s="323"/>
      <c r="AC79" s="323"/>
      <c r="AD79" s="323"/>
      <c r="AE79" s="323"/>
      <c r="AF79" s="323"/>
      <c r="AG79" s="323"/>
      <c r="AH79" s="323"/>
      <c r="AI79" s="293"/>
    </row>
    <row r="80" spans="2:35" ht="14.25">
      <c r="B80" s="701" t="s">
        <v>216</v>
      </c>
      <c r="C80" s="706" t="s">
        <v>44</v>
      </c>
      <c r="D80" s="707"/>
      <c r="E80" s="324">
        <v>3607.603484536546</v>
      </c>
      <c r="F80" s="325">
        <v>-46.35110715938116</v>
      </c>
      <c r="G80" s="325">
        <v>-109.433731594412</v>
      </c>
      <c r="H80" s="325">
        <v>-94.22009645196796</v>
      </c>
      <c r="I80" s="325">
        <v>-179.68800097073125</v>
      </c>
      <c r="J80" s="325">
        <v>-351.99025206624697</v>
      </c>
      <c r="K80" s="182"/>
      <c r="L80" s="182"/>
      <c r="M80" s="325"/>
      <c r="N80" s="325"/>
      <c r="O80" s="325"/>
      <c r="P80" s="326"/>
      <c r="Q80" s="357">
        <f>SUM(E80:P80)</f>
        <v>2825.920296293807</v>
      </c>
      <c r="S80" s="327"/>
      <c r="V80" s="212"/>
      <c r="W80" s="328"/>
      <c r="X80" s="328"/>
      <c r="Y80" s="328"/>
      <c r="Z80" s="328"/>
      <c r="AA80" s="328"/>
      <c r="AB80" s="328"/>
      <c r="AC80" s="328"/>
      <c r="AD80" s="328"/>
      <c r="AE80" s="328"/>
      <c r="AF80" s="328"/>
      <c r="AG80" s="328"/>
      <c r="AH80" s="328"/>
      <c r="AI80" s="328"/>
    </row>
    <row r="81" spans="2:35" ht="15" thickBot="1">
      <c r="B81" s="702"/>
      <c r="C81" s="708" t="s">
        <v>43</v>
      </c>
      <c r="D81" s="709"/>
      <c r="E81" s="329">
        <v>3396.468421052631</v>
      </c>
      <c r="F81" s="182">
        <v>-134.2848373235122</v>
      </c>
      <c r="G81" s="182">
        <v>-255.78064252097423</v>
      </c>
      <c r="H81" s="182">
        <v>3303.236842105262</v>
      </c>
      <c r="I81" s="182">
        <v>3226.457894736842</v>
      </c>
      <c r="J81" s="182">
        <v>-722.5803151217515</v>
      </c>
      <c r="K81" s="182"/>
      <c r="L81" s="182"/>
      <c r="M81" s="182"/>
      <c r="N81" s="182"/>
      <c r="O81" s="182"/>
      <c r="P81" s="330"/>
      <c r="Q81" s="357">
        <f>SUM(E81:P81)</f>
        <v>8813.517362928498</v>
      </c>
      <c r="V81" s="212"/>
      <c r="W81" s="328"/>
      <c r="X81" s="328"/>
      <c r="Y81" s="328"/>
      <c r="Z81" s="328"/>
      <c r="AA81" s="328"/>
      <c r="AB81" s="328"/>
      <c r="AC81" s="328"/>
      <c r="AD81" s="328"/>
      <c r="AE81" s="328"/>
      <c r="AF81" s="328"/>
      <c r="AG81" s="328"/>
      <c r="AH81" s="328"/>
      <c r="AI81" s="328"/>
    </row>
    <row r="82" spans="2:35" ht="15.75" thickBot="1">
      <c r="B82" s="702"/>
      <c r="C82" s="710" t="s">
        <v>110</v>
      </c>
      <c r="D82" s="711"/>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0</v>
      </c>
      <c r="L82" s="332">
        <f t="shared" si="1"/>
        <v>0</v>
      </c>
      <c r="M82" s="332">
        <f t="shared" si="1"/>
        <v>0</v>
      </c>
      <c r="N82" s="332">
        <f t="shared" si="1"/>
        <v>0</v>
      </c>
      <c r="O82" s="332">
        <f t="shared" si="1"/>
        <v>0</v>
      </c>
      <c r="P82" s="332">
        <f t="shared" si="1"/>
        <v>0</v>
      </c>
      <c r="Q82" s="358">
        <f t="shared" si="1"/>
        <v>11639.437659222305</v>
      </c>
      <c r="V82" s="212"/>
      <c r="W82" s="212"/>
      <c r="X82" s="212"/>
      <c r="Y82" s="212"/>
      <c r="Z82" s="212"/>
      <c r="AA82" s="212"/>
      <c r="AB82" s="212"/>
      <c r="AC82" s="212"/>
      <c r="AD82" s="212"/>
      <c r="AE82" s="212"/>
      <c r="AF82" s="212"/>
      <c r="AG82" s="212"/>
      <c r="AH82" s="212"/>
      <c r="AI82" s="212"/>
    </row>
    <row r="83" spans="2:35" ht="15">
      <c r="B83" s="702"/>
      <c r="C83" s="706" t="s">
        <v>111</v>
      </c>
      <c r="D83" s="707"/>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3"/>
      <c r="C84" s="708" t="s">
        <v>112</v>
      </c>
      <c r="D84" s="709"/>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0" t="s">
        <v>65</v>
      </c>
      <c r="C85" s="712" t="s">
        <v>46</v>
      </c>
      <c r="D85" s="713"/>
      <c r="E85" s="324">
        <v>440</v>
      </c>
      <c r="F85" s="325">
        <v>1053</v>
      </c>
      <c r="G85" s="325">
        <v>1894</v>
      </c>
      <c r="H85" s="325">
        <v>1467</v>
      </c>
      <c r="I85" s="325">
        <v>2493</v>
      </c>
      <c r="J85" s="325">
        <v>3759</v>
      </c>
      <c r="K85" s="325"/>
      <c r="L85" s="325"/>
      <c r="M85" s="325"/>
      <c r="N85" s="325"/>
      <c r="O85" s="325"/>
      <c r="P85" s="326"/>
      <c r="Q85" s="359">
        <f>SUM(E85:P85)</f>
        <v>11106</v>
      </c>
    </row>
    <row r="86" spans="2:17" ht="14.25">
      <c r="B86" s="698"/>
      <c r="C86" s="714" t="s">
        <v>47</v>
      </c>
      <c r="D86" s="715"/>
      <c r="E86" s="335">
        <v>13</v>
      </c>
      <c r="F86" s="289">
        <v>200</v>
      </c>
      <c r="G86" s="289">
        <v>104</v>
      </c>
      <c r="H86" s="289">
        <v>281</v>
      </c>
      <c r="I86" s="289">
        <v>274</v>
      </c>
      <c r="J86" s="289">
        <v>573</v>
      </c>
      <c r="K86" s="289"/>
      <c r="L86" s="289"/>
      <c r="M86" s="289"/>
      <c r="N86" s="289"/>
      <c r="O86" s="289"/>
      <c r="P86" s="336"/>
      <c r="Q86" s="360">
        <f>SUM(E86:P86)</f>
        <v>1445</v>
      </c>
    </row>
    <row r="87" spans="2:17" ht="14.25">
      <c r="B87" s="698"/>
      <c r="C87" s="714" t="s">
        <v>48</v>
      </c>
      <c r="D87" s="715"/>
      <c r="E87" s="335">
        <v>32</v>
      </c>
      <c r="F87" s="289">
        <v>217</v>
      </c>
      <c r="G87" s="289">
        <v>126</v>
      </c>
      <c r="H87" s="289">
        <v>272</v>
      </c>
      <c r="I87" s="289">
        <v>235</v>
      </c>
      <c r="J87" s="289">
        <v>489</v>
      </c>
      <c r="K87" s="289"/>
      <c r="L87" s="289"/>
      <c r="M87" s="289"/>
      <c r="N87" s="289"/>
      <c r="O87" s="289"/>
      <c r="P87" s="336"/>
      <c r="Q87" s="360">
        <f>SUM(E87:P87)</f>
        <v>1371</v>
      </c>
    </row>
    <row r="88" spans="2:17" ht="14.25">
      <c r="B88" s="698"/>
      <c r="C88" s="714" t="s">
        <v>223</v>
      </c>
      <c r="D88" s="715"/>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c>
      <c r="L88" s="338">
        <f>IF(L85="","",AVERAGE(L85:L87))</f>
      </c>
      <c r="M88" s="338">
        <f>IF(M85="","",AVERAGE(M85:M87))</f>
      </c>
      <c r="N88" s="338">
        <f>IF(N85="","",AVERAGE(N85:N87))</f>
      </c>
      <c r="O88" s="338">
        <f>IF(O85="","",AVERAGE(O85:O87))</f>
      </c>
      <c r="P88" s="338">
        <f>IF(P85="","",AVERAGE(P85:P87))</f>
      </c>
      <c r="Q88" s="360"/>
    </row>
    <row r="89" spans="2:17" ht="15" thickBot="1">
      <c r="B89" s="699"/>
      <c r="C89" s="708" t="s">
        <v>161</v>
      </c>
      <c r="D89" s="709"/>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698" t="s">
        <v>45</v>
      </c>
      <c r="C90" s="712" t="s">
        <v>49</v>
      </c>
      <c r="D90" s="713"/>
      <c r="E90" s="342">
        <v>0.751</v>
      </c>
      <c r="F90" s="343">
        <v>0.742</v>
      </c>
      <c r="G90" s="343">
        <v>0.739</v>
      </c>
      <c r="H90" s="343">
        <v>0.769</v>
      </c>
      <c r="I90" s="343">
        <v>0.77</v>
      </c>
      <c r="J90" s="343">
        <v>0.637</v>
      </c>
      <c r="K90" s="343"/>
      <c r="L90" s="343"/>
      <c r="M90" s="343"/>
      <c r="N90" s="343"/>
      <c r="O90" s="343"/>
      <c r="P90" s="343"/>
      <c r="Q90" s="362">
        <f>AVERAGE(E90:P90)</f>
        <v>0.7346666666666666</v>
      </c>
    </row>
    <row r="91" spans="2:17" ht="14.25">
      <c r="B91" s="698"/>
      <c r="C91" s="714" t="s">
        <v>50</v>
      </c>
      <c r="D91" s="715"/>
      <c r="E91" s="342">
        <v>0.986</v>
      </c>
      <c r="F91" s="343">
        <v>0.867</v>
      </c>
      <c r="G91" s="343">
        <v>0.844</v>
      </c>
      <c r="H91" s="343">
        <v>0.958</v>
      </c>
      <c r="I91" s="343">
        <v>0.947</v>
      </c>
      <c r="J91" s="343">
        <v>0.904</v>
      </c>
      <c r="K91" s="343"/>
      <c r="L91" s="343"/>
      <c r="M91" s="343"/>
      <c r="N91" s="343"/>
      <c r="O91" s="343"/>
      <c r="P91" s="343"/>
      <c r="Q91" s="362">
        <f>AVERAGE(E91:P91)</f>
        <v>0.9176666666666667</v>
      </c>
    </row>
    <row r="92" spans="2:17" ht="14.25">
      <c r="B92" s="698"/>
      <c r="C92" s="714" t="s">
        <v>51</v>
      </c>
      <c r="D92" s="715"/>
      <c r="E92" s="342">
        <v>0.993</v>
      </c>
      <c r="F92" s="343">
        <v>0.98</v>
      </c>
      <c r="G92" s="343">
        <v>0.979</v>
      </c>
      <c r="H92" s="343">
        <v>0.974</v>
      </c>
      <c r="I92" s="343">
        <v>0.962</v>
      </c>
      <c r="J92" s="343">
        <v>0.886</v>
      </c>
      <c r="K92" s="343"/>
      <c r="L92" s="343"/>
      <c r="M92" s="343"/>
      <c r="N92" s="343"/>
      <c r="O92" s="343"/>
      <c r="P92" s="343"/>
      <c r="Q92" s="362">
        <f>AVERAGE(E92:P92)</f>
        <v>0.9623333333333334</v>
      </c>
    </row>
    <row r="93" spans="2:17" ht="14.25">
      <c r="B93" s="698"/>
      <c r="C93" s="714" t="s">
        <v>52</v>
      </c>
      <c r="D93" s="715"/>
      <c r="E93" s="342">
        <v>0.989</v>
      </c>
      <c r="F93" s="343">
        <v>0.989</v>
      </c>
      <c r="G93" s="343">
        <v>0.978</v>
      </c>
      <c r="H93" s="343">
        <v>0.984</v>
      </c>
      <c r="I93" s="343">
        <v>0.978</v>
      </c>
      <c r="J93" s="343">
        <v>0.967</v>
      </c>
      <c r="K93" s="343"/>
      <c r="L93" s="343"/>
      <c r="M93" s="343"/>
      <c r="N93" s="343"/>
      <c r="O93" s="343"/>
      <c r="P93" s="343"/>
      <c r="Q93" s="362">
        <f>AVERAGE(E93:P93)</f>
        <v>0.9808333333333333</v>
      </c>
    </row>
    <row r="94" spans="2:17" ht="14.25">
      <c r="B94" s="698"/>
      <c r="C94" s="714" t="s">
        <v>160</v>
      </c>
      <c r="D94" s="715"/>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c>
      <c r="L94" s="345">
        <f>IF(L90="","",AVERAGE(L90:L93))</f>
      </c>
      <c r="M94" s="345">
        <f>IF(M90="","",AVERAGE(M90:M93))</f>
      </c>
      <c r="N94" s="345">
        <f>IF(N90="","",AVERAGE(N90:N93))</f>
      </c>
      <c r="O94" s="345">
        <f>IF(O90="","",AVERAGE(O90:O93))</f>
      </c>
      <c r="P94" s="345">
        <f>IF(P90="","",AVERAGE(P90:P93))</f>
      </c>
      <c r="Q94" s="363"/>
    </row>
    <row r="95" spans="2:17" ht="15" thickBot="1">
      <c r="B95" s="699"/>
      <c r="C95" s="708" t="s">
        <v>164</v>
      </c>
      <c r="D95" s="709"/>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228</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148</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64</v>
      </c>
      <c r="C6" s="729" t="s">
        <v>279</v>
      </c>
      <c r="D6" s="730"/>
      <c r="E6" s="730"/>
      <c r="F6" s="730"/>
      <c r="G6" s="730"/>
      <c r="H6" s="730"/>
      <c r="I6" s="730"/>
      <c r="J6" s="730"/>
      <c r="K6" s="730"/>
      <c r="L6" s="730"/>
      <c r="M6" s="730"/>
      <c r="N6" s="730"/>
      <c r="O6" s="73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39" t="s">
        <v>153</v>
      </c>
      <c r="I9" s="740"/>
      <c r="J9" s="740"/>
      <c r="K9" s="740"/>
      <c r="L9" s="740"/>
      <c r="M9" s="740"/>
      <c r="N9" s="740"/>
      <c r="O9" s="74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2" t="s">
        <v>206</v>
      </c>
      <c r="I11" s="743"/>
      <c r="J11" s="743"/>
      <c r="K11" s="743"/>
      <c r="L11" s="743"/>
      <c r="M11" s="743"/>
      <c r="N11" s="743"/>
      <c r="O11" s="74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5" t="s">
        <v>288</v>
      </c>
      <c r="I13" s="746"/>
      <c r="J13" s="746"/>
      <c r="K13" s="746"/>
      <c r="L13" s="746"/>
      <c r="M13" s="746"/>
      <c r="N13" s="746"/>
      <c r="O13" s="747"/>
      <c r="P13" s="373"/>
      <c r="Q13" s="369"/>
      <c r="R13" s="368"/>
    </row>
    <row r="14" spans="1:18" ht="12.75" customHeight="1">
      <c r="A14" s="368"/>
      <c r="B14" s="447"/>
      <c r="C14" s="372"/>
      <c r="D14" s="372"/>
      <c r="E14" s="372"/>
      <c r="F14" s="372"/>
      <c r="G14" s="372"/>
      <c r="H14" s="745"/>
      <c r="I14" s="746"/>
      <c r="J14" s="746"/>
      <c r="K14" s="746"/>
      <c r="L14" s="746"/>
      <c r="M14" s="746"/>
      <c r="N14" s="746"/>
      <c r="O14" s="747"/>
      <c r="P14" s="373"/>
      <c r="Q14" s="369"/>
      <c r="R14" s="368"/>
    </row>
    <row r="15" spans="1:18" ht="12.75">
      <c r="A15" s="368"/>
      <c r="B15" s="447"/>
      <c r="C15" s="372"/>
      <c r="D15" s="372"/>
      <c r="E15" s="372"/>
      <c r="F15" s="372"/>
      <c r="G15" s="372"/>
      <c r="H15" s="745"/>
      <c r="I15" s="746"/>
      <c r="J15" s="746"/>
      <c r="K15" s="746"/>
      <c r="L15" s="746"/>
      <c r="M15" s="746"/>
      <c r="N15" s="746"/>
      <c r="O15" s="747"/>
      <c r="P15" s="373"/>
      <c r="Q15" s="369"/>
      <c r="R15" s="368"/>
    </row>
    <row r="16" spans="1:18" ht="12.75">
      <c r="A16" s="368"/>
      <c r="B16" s="447"/>
      <c r="C16" s="372"/>
      <c r="D16" s="372"/>
      <c r="E16" s="372"/>
      <c r="F16" s="372"/>
      <c r="G16" s="372"/>
      <c r="H16" s="745"/>
      <c r="I16" s="746"/>
      <c r="J16" s="746"/>
      <c r="K16" s="746"/>
      <c r="L16" s="746"/>
      <c r="M16" s="746"/>
      <c r="N16" s="746"/>
      <c r="O16" s="747"/>
      <c r="P16" s="373"/>
      <c r="Q16" s="369"/>
      <c r="R16" s="368"/>
    </row>
    <row r="17" spans="1:18" ht="12.75">
      <c r="A17" s="368"/>
      <c r="B17" s="447"/>
      <c r="C17" s="372"/>
      <c r="D17" s="372"/>
      <c r="E17" s="372"/>
      <c r="F17" s="372"/>
      <c r="G17" s="372"/>
      <c r="H17" s="745"/>
      <c r="I17" s="746"/>
      <c r="J17" s="746"/>
      <c r="K17" s="746"/>
      <c r="L17" s="746"/>
      <c r="M17" s="746"/>
      <c r="N17" s="746"/>
      <c r="O17" s="747"/>
      <c r="P17" s="373"/>
      <c r="Q17" s="369"/>
      <c r="R17" s="368"/>
    </row>
    <row r="18" spans="1:18" ht="12.75">
      <c r="A18" s="368"/>
      <c r="B18" s="447"/>
      <c r="C18" s="372"/>
      <c r="D18" s="372"/>
      <c r="E18" s="372"/>
      <c r="F18" s="372"/>
      <c r="G18" s="372"/>
      <c r="H18" s="745"/>
      <c r="I18" s="746"/>
      <c r="J18" s="746"/>
      <c r="K18" s="746"/>
      <c r="L18" s="746"/>
      <c r="M18" s="746"/>
      <c r="N18" s="746"/>
      <c r="O18" s="747"/>
      <c r="P18" s="373"/>
      <c r="Q18" s="369"/>
      <c r="R18" s="368"/>
    </row>
    <row r="19" spans="1:18" ht="12.75">
      <c r="A19" s="368"/>
      <c r="B19" s="447"/>
      <c r="C19" s="372"/>
      <c r="D19" s="372"/>
      <c r="E19" s="372"/>
      <c r="F19" s="372"/>
      <c r="G19" s="372"/>
      <c r="H19" s="745"/>
      <c r="I19" s="746"/>
      <c r="J19" s="746"/>
      <c r="K19" s="746"/>
      <c r="L19" s="746"/>
      <c r="M19" s="746"/>
      <c r="N19" s="746"/>
      <c r="O19" s="747"/>
      <c r="P19" s="373"/>
      <c r="Q19" s="369"/>
      <c r="R19" s="368"/>
    </row>
    <row r="20" spans="1:17" ht="12.75">
      <c r="A20" s="368"/>
      <c r="B20" s="447"/>
      <c r="C20" s="372"/>
      <c r="D20" s="372"/>
      <c r="E20" s="372"/>
      <c r="F20" s="372"/>
      <c r="G20" s="372"/>
      <c r="H20" s="745"/>
      <c r="I20" s="746"/>
      <c r="J20" s="746"/>
      <c r="K20" s="746"/>
      <c r="L20" s="746"/>
      <c r="M20" s="746"/>
      <c r="N20" s="746"/>
      <c r="O20" s="747"/>
      <c r="P20" s="369"/>
      <c r="Q20" s="368"/>
    </row>
    <row r="21" spans="1:17" ht="12.75">
      <c r="A21" s="368"/>
      <c r="B21" s="447"/>
      <c r="C21" s="372"/>
      <c r="D21" s="372"/>
      <c r="E21" s="372"/>
      <c r="F21" s="372"/>
      <c r="G21" s="372"/>
      <c r="H21" s="745"/>
      <c r="I21" s="746"/>
      <c r="J21" s="746"/>
      <c r="K21" s="746"/>
      <c r="L21" s="746"/>
      <c r="M21" s="746"/>
      <c r="N21" s="746"/>
      <c r="O21" s="747"/>
      <c r="P21" s="369"/>
      <c r="Q21" s="368"/>
    </row>
    <row r="22" spans="1:17" ht="12.75">
      <c r="A22" s="368"/>
      <c r="B22" s="447"/>
      <c r="C22" s="372"/>
      <c r="D22" s="372"/>
      <c r="E22" s="372"/>
      <c r="F22" s="372"/>
      <c r="G22" s="372"/>
      <c r="H22" s="745"/>
      <c r="I22" s="746"/>
      <c r="J22" s="746"/>
      <c r="K22" s="746"/>
      <c r="L22" s="746"/>
      <c r="M22" s="746"/>
      <c r="N22" s="746"/>
      <c r="O22" s="747"/>
      <c r="P22" s="369"/>
      <c r="Q22" s="368"/>
    </row>
    <row r="23" spans="1:17" ht="12.75">
      <c r="A23" s="368"/>
      <c r="B23" s="447"/>
      <c r="C23" s="372"/>
      <c r="D23" s="372"/>
      <c r="E23" s="372"/>
      <c r="F23" s="372"/>
      <c r="G23" s="372"/>
      <c r="H23" s="745"/>
      <c r="I23" s="746"/>
      <c r="J23" s="746"/>
      <c r="K23" s="746"/>
      <c r="L23" s="746"/>
      <c r="M23" s="746"/>
      <c r="N23" s="746"/>
      <c r="O23" s="747"/>
      <c r="P23" s="369"/>
      <c r="Q23" s="368"/>
    </row>
    <row r="24" spans="1:17" ht="12.75">
      <c r="A24" s="368"/>
      <c r="B24" s="447"/>
      <c r="C24" s="372"/>
      <c r="D24" s="372"/>
      <c r="E24" s="372"/>
      <c r="F24" s="372"/>
      <c r="G24" s="372"/>
      <c r="H24" s="745"/>
      <c r="I24" s="746"/>
      <c r="J24" s="746"/>
      <c r="K24" s="746"/>
      <c r="L24" s="746"/>
      <c r="M24" s="746"/>
      <c r="N24" s="746"/>
      <c r="O24" s="747"/>
      <c r="P24" s="369"/>
      <c r="Q24" s="368"/>
    </row>
    <row r="25" spans="1:17" ht="12.75">
      <c r="A25" s="368"/>
      <c r="B25" s="447"/>
      <c r="C25" s="372"/>
      <c r="D25" s="372"/>
      <c r="E25" s="372"/>
      <c r="F25" s="372"/>
      <c r="G25" s="372"/>
      <c r="H25" s="745"/>
      <c r="I25" s="746"/>
      <c r="J25" s="746"/>
      <c r="K25" s="746"/>
      <c r="L25" s="746"/>
      <c r="M25" s="746"/>
      <c r="N25" s="746"/>
      <c r="O25" s="747"/>
      <c r="P25" s="369"/>
      <c r="Q25" s="368"/>
    </row>
    <row r="26" spans="1:17" ht="12.75">
      <c r="A26" s="368"/>
      <c r="B26" s="447"/>
      <c r="C26" s="372"/>
      <c r="D26" s="372"/>
      <c r="E26" s="372"/>
      <c r="F26" s="372"/>
      <c r="G26" s="372"/>
      <c r="H26" s="748"/>
      <c r="I26" s="749"/>
      <c r="J26" s="749"/>
      <c r="K26" s="749"/>
      <c r="L26" s="749"/>
      <c r="M26" s="749"/>
      <c r="N26" s="749"/>
      <c r="O26" s="75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146</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54" t="s">
        <v>229</v>
      </c>
      <c r="C31" s="736" t="s">
        <v>230</v>
      </c>
      <c r="D31" s="737"/>
      <c r="E31" s="738"/>
      <c r="F31" s="736" t="s">
        <v>231</v>
      </c>
      <c r="G31" s="737"/>
      <c r="H31" s="756"/>
      <c r="I31" s="736" t="s">
        <v>232</v>
      </c>
      <c r="J31" s="737"/>
      <c r="K31" s="756"/>
      <c r="L31" s="736" t="s">
        <v>233</v>
      </c>
      <c r="M31" s="737"/>
      <c r="N31" s="738"/>
      <c r="O31" s="451"/>
      <c r="P31" s="369"/>
      <c r="Q31" s="368"/>
    </row>
    <row r="32" spans="1:17" ht="15.75" thickBot="1">
      <c r="A32" s="368"/>
      <c r="B32" s="75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40</v>
      </c>
      <c r="P32" s="369"/>
      <c r="Q32" s="368"/>
    </row>
    <row r="33" spans="1:17" ht="14.25">
      <c r="A33" s="368"/>
      <c r="B33" s="453" t="s">
        <v>234</v>
      </c>
      <c r="C33" s="454">
        <v>13.264511684843692</v>
      </c>
      <c r="D33" s="454">
        <v>11.441685202373584</v>
      </c>
      <c r="E33" s="380">
        <v>8.4900024437122</v>
      </c>
      <c r="F33" s="454">
        <v>6.760701203615319</v>
      </c>
      <c r="G33" s="454">
        <v>6.848685867597909</v>
      </c>
      <c r="H33" s="380">
        <v>6.3232129249616875</v>
      </c>
      <c r="I33" s="454"/>
      <c r="J33" s="454"/>
      <c r="K33" s="380"/>
      <c r="L33" s="454"/>
      <c r="M33" s="454"/>
      <c r="N33" s="454"/>
      <c r="O33" s="455"/>
      <c r="P33" s="369"/>
      <c r="Q33" s="368"/>
    </row>
    <row r="34" spans="1:17" ht="14.25">
      <c r="A34" s="368"/>
      <c r="B34" s="456" t="s">
        <v>235</v>
      </c>
      <c r="C34" s="457">
        <f>C33</f>
        <v>13.264511684843692</v>
      </c>
      <c r="D34" s="457">
        <f aca="true" t="shared" si="0" ref="D34:N34">IF(D33&gt;0,C34+D33,"")</f>
        <v>24.706196887217274</v>
      </c>
      <c r="E34" s="457">
        <f t="shared" si="0"/>
        <v>33.196199330929474</v>
      </c>
      <c r="F34" s="381">
        <f t="shared" si="0"/>
        <v>39.95690053454479</v>
      </c>
      <c r="G34" s="457">
        <f t="shared" si="0"/>
        <v>46.8055864021427</v>
      </c>
      <c r="H34" s="457">
        <f t="shared" si="0"/>
        <v>53.12879932710439</v>
      </c>
      <c r="I34" s="381">
        <f t="shared" si="0"/>
      </c>
      <c r="J34" s="457">
        <f t="shared" si="0"/>
      </c>
      <c r="K34" s="457">
        <f t="shared" si="0"/>
      </c>
      <c r="L34" s="381">
        <f t="shared" si="0"/>
      </c>
      <c r="M34" s="457">
        <f t="shared" si="0"/>
      </c>
      <c r="N34" s="457">
        <f t="shared" si="0"/>
      </c>
      <c r="O34" s="458"/>
      <c r="P34" s="369"/>
      <c r="Q34" s="368"/>
    </row>
    <row r="35" spans="1:17" ht="14.25">
      <c r="A35" s="368"/>
      <c r="B35" s="456" t="s">
        <v>236</v>
      </c>
      <c r="C35" s="454"/>
      <c r="D35" s="454"/>
      <c r="E35" s="382">
        <v>33.897742959507184</v>
      </c>
      <c r="F35" s="454"/>
      <c r="G35" s="454"/>
      <c r="H35" s="382">
        <v>16.821571562085644</v>
      </c>
      <c r="I35" s="383"/>
      <c r="J35" s="454"/>
      <c r="K35" s="382">
        <v>40.03948565923934</v>
      </c>
      <c r="L35" s="454"/>
      <c r="M35" s="454"/>
      <c r="N35" s="382">
        <v>47.30383200348107</v>
      </c>
      <c r="O35" s="459">
        <f>N36</f>
        <v>138.06263218431323</v>
      </c>
      <c r="P35" s="369"/>
      <c r="Q35" s="368"/>
    </row>
    <row r="36" spans="1:17" ht="14.25">
      <c r="A36" s="368"/>
      <c r="B36" s="456" t="s">
        <v>243</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64.06580974133928</v>
      </c>
      <c r="J36" s="384">
        <f>SUM(I36+$K$35/3)</f>
        <v>77.41230496108572</v>
      </c>
      <c r="K36" s="385">
        <f>(H36+K35)</f>
        <v>90.75880018083217</v>
      </c>
      <c r="L36" s="384">
        <f>SUM(K36+$N$35/3)</f>
        <v>106.52674418199253</v>
      </c>
      <c r="M36" s="384">
        <f>SUM(L36+$N$35/3)</f>
        <v>122.29468818315289</v>
      </c>
      <c r="N36" s="385">
        <f>(K36+N35)</f>
        <v>138.06263218431323</v>
      </c>
      <c r="O36" s="458"/>
      <c r="P36" s="369"/>
      <c r="Q36" s="368"/>
    </row>
    <row r="37" spans="1:17" ht="14.25">
      <c r="A37" s="368"/>
      <c r="B37" s="456" t="s">
        <v>244</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75.73247640800594</v>
      </c>
      <c r="J37" s="384">
        <f>(H37+(K37-H37)*2/3)</f>
        <v>90.74563829441905</v>
      </c>
      <c r="K37" s="385">
        <f>(K36+15)</f>
        <v>105.75880018083217</v>
      </c>
      <c r="L37" s="384">
        <f>(K37+(N37-K37)/3)</f>
        <v>123.19341084865918</v>
      </c>
      <c r="M37" s="384">
        <f>(K37+(N37-K37)*2/3)</f>
        <v>140.6280215164862</v>
      </c>
      <c r="N37" s="385">
        <f>(N36+20)</f>
        <v>158.06263218431323</v>
      </c>
      <c r="O37" s="458"/>
      <c r="P37" s="369"/>
      <c r="Q37" s="368"/>
    </row>
    <row r="38" spans="1:17" ht="15" thickBot="1">
      <c r="A38" s="368"/>
      <c r="B38" s="460" t="s">
        <v>245</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52.39914307467261</v>
      </c>
      <c r="J38" s="386">
        <f>H38+(K38-H38)*2/3</f>
        <v>64.0789716277524</v>
      </c>
      <c r="K38" s="387">
        <f>(K36-15)</f>
        <v>75.75880018083217</v>
      </c>
      <c r="L38" s="386">
        <f>K38+(N38-K38)/3</f>
        <v>89.86007751532586</v>
      </c>
      <c r="M38" s="386">
        <f>K38+(N38-K38)*2/3</f>
        <v>103.96135484981954</v>
      </c>
      <c r="N38" s="387">
        <f>(N36-20)</f>
        <v>118.06263218431323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1" t="s">
        <v>291</v>
      </c>
      <c r="C70" s="752"/>
      <c r="D70" s="752"/>
      <c r="E70" s="752"/>
      <c r="F70" s="752"/>
      <c r="G70" s="752"/>
      <c r="H70" s="752"/>
      <c r="I70" s="752"/>
      <c r="J70" s="752"/>
      <c r="K70" s="752"/>
      <c r="L70" s="752"/>
      <c r="M70" s="752"/>
      <c r="N70" s="752"/>
      <c r="O70" s="753"/>
      <c r="P70" s="369"/>
      <c r="Q70" s="368"/>
    </row>
    <row r="71" spans="1:17" ht="12.75" customHeight="1">
      <c r="A71" s="368"/>
      <c r="B71" s="751"/>
      <c r="C71" s="752"/>
      <c r="D71" s="752"/>
      <c r="E71" s="752"/>
      <c r="F71" s="752"/>
      <c r="G71" s="752"/>
      <c r="H71" s="752"/>
      <c r="I71" s="752"/>
      <c r="J71" s="752"/>
      <c r="K71" s="752"/>
      <c r="L71" s="752"/>
      <c r="M71" s="752"/>
      <c r="N71" s="752"/>
      <c r="O71" s="753"/>
      <c r="P71" s="369"/>
      <c r="Q71" s="368"/>
    </row>
    <row r="72" spans="1:17" ht="12.75" customHeight="1">
      <c r="A72" s="368"/>
      <c r="B72" s="751"/>
      <c r="C72" s="752"/>
      <c r="D72" s="752"/>
      <c r="E72" s="752"/>
      <c r="F72" s="752"/>
      <c r="G72" s="752"/>
      <c r="H72" s="752"/>
      <c r="I72" s="752"/>
      <c r="J72" s="752"/>
      <c r="K72" s="752"/>
      <c r="L72" s="752"/>
      <c r="M72" s="752"/>
      <c r="N72" s="752"/>
      <c r="O72" s="753"/>
      <c r="P72" s="369"/>
      <c r="Q72" s="368"/>
    </row>
    <row r="73" spans="1:17" ht="12.75" customHeight="1">
      <c r="A73" s="368"/>
      <c r="B73" s="751"/>
      <c r="C73" s="752"/>
      <c r="D73" s="752"/>
      <c r="E73" s="752"/>
      <c r="F73" s="752"/>
      <c r="G73" s="752"/>
      <c r="H73" s="752"/>
      <c r="I73" s="752"/>
      <c r="J73" s="752"/>
      <c r="K73" s="752"/>
      <c r="L73" s="752"/>
      <c r="M73" s="752"/>
      <c r="N73" s="752"/>
      <c r="O73" s="753"/>
      <c r="P73" s="369"/>
      <c r="Q73" s="368"/>
    </row>
    <row r="74" spans="1:17" ht="12.75" customHeight="1">
      <c r="A74" s="368"/>
      <c r="B74" s="751"/>
      <c r="C74" s="752"/>
      <c r="D74" s="752"/>
      <c r="E74" s="752"/>
      <c r="F74" s="752"/>
      <c r="G74" s="752"/>
      <c r="H74" s="752"/>
      <c r="I74" s="752"/>
      <c r="J74" s="752"/>
      <c r="K74" s="752"/>
      <c r="L74" s="752"/>
      <c r="M74" s="752"/>
      <c r="N74" s="752"/>
      <c r="O74" s="75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147</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230</v>
      </c>
      <c r="D78" s="733"/>
      <c r="E78" s="734"/>
      <c r="F78" s="732" t="s">
        <v>231</v>
      </c>
      <c r="G78" s="733"/>
      <c r="H78" s="735"/>
      <c r="I78" s="732" t="s">
        <v>232</v>
      </c>
      <c r="J78" s="733"/>
      <c r="K78" s="735"/>
      <c r="L78" s="732" t="s">
        <v>233</v>
      </c>
      <c r="M78" s="733"/>
      <c r="N78" s="734"/>
      <c r="O78" s="470"/>
      <c r="P78" s="369"/>
      <c r="Q78" s="368"/>
    </row>
    <row r="79" spans="1:17" ht="15.75" thickBot="1">
      <c r="A79" s="368"/>
      <c r="B79" s="471" t="s">
        <v>238</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40</v>
      </c>
      <c r="P79" s="369"/>
      <c r="Q79" s="368"/>
    </row>
    <row r="80" spans="1:17" ht="14.25">
      <c r="A80" s="368"/>
      <c r="B80" s="473" t="s">
        <v>247</v>
      </c>
      <c r="C80" s="395">
        <v>750.51756</v>
      </c>
      <c r="D80" s="396">
        <v>631.807096</v>
      </c>
      <c r="E80" s="397">
        <v>461.048278</v>
      </c>
      <c r="F80" s="398">
        <v>355.616003</v>
      </c>
      <c r="G80" s="399">
        <v>363.24194300000016</v>
      </c>
      <c r="H80" s="400">
        <v>344.79928500000005</v>
      </c>
      <c r="I80" s="398"/>
      <c r="J80" s="399"/>
      <c r="K80" s="400"/>
      <c r="L80" s="401"/>
      <c r="M80" s="402"/>
      <c r="N80" s="403"/>
      <c r="O80" s="474">
        <f>SUM(C80:N80)</f>
        <v>2907.030165</v>
      </c>
      <c r="P80" s="369"/>
      <c r="Q80" s="368"/>
    </row>
    <row r="81" spans="1:17" ht="14.25">
      <c r="A81" s="368"/>
      <c r="B81" s="473" t="s">
        <v>239</v>
      </c>
      <c r="C81" s="404">
        <f>C80</f>
        <v>750.51756</v>
      </c>
      <c r="D81" s="405">
        <f>+D80+C81</f>
        <v>1382.324656</v>
      </c>
      <c r="E81" s="406">
        <f>+E80+D81</f>
        <v>1843.372934</v>
      </c>
      <c r="F81" s="130">
        <f aca="true" t="shared" si="1" ref="F81:K81">IF(F80&gt;0,F80+E81,"")</f>
        <v>2198.988937</v>
      </c>
      <c r="G81" s="131">
        <f t="shared" si="1"/>
        <v>2562.23088</v>
      </c>
      <c r="H81" s="131">
        <f t="shared" si="1"/>
        <v>2907.030165</v>
      </c>
      <c r="I81" s="130">
        <f t="shared" si="1"/>
      </c>
      <c r="J81" s="131">
        <f t="shared" si="1"/>
      </c>
      <c r="K81" s="131">
        <f t="shared" si="1"/>
      </c>
      <c r="L81" s="130">
        <f>IF(L80&gt;0,L80+K81,"")</f>
      </c>
      <c r="M81" s="131">
        <f>IF(M80&gt;0,M80+L81,"")</f>
      </c>
      <c r="N81" s="132">
        <f>IF(N80&gt;0,N80+M81,"")</f>
      </c>
      <c r="O81" s="475"/>
      <c r="P81" s="369"/>
      <c r="Q81" s="368"/>
    </row>
    <row r="82" spans="1:17" ht="14.25">
      <c r="A82" s="368"/>
      <c r="B82" s="473" t="s">
        <v>246</v>
      </c>
      <c r="C82" s="407"/>
      <c r="D82" s="408"/>
      <c r="E82" s="409">
        <v>1618.31807487161</v>
      </c>
      <c r="F82" s="407"/>
      <c r="G82" s="410"/>
      <c r="H82" s="411">
        <v>880.2242628398172</v>
      </c>
      <c r="I82" s="407"/>
      <c r="J82" s="410"/>
      <c r="K82" s="411">
        <v>1454.0632255276416</v>
      </c>
      <c r="L82" s="407"/>
      <c r="M82" s="412"/>
      <c r="N82" s="411">
        <v>1605.96474233144</v>
      </c>
      <c r="O82" s="476">
        <f>E82+H82+K82+N82</f>
        <v>5558.570305570509</v>
      </c>
      <c r="P82" s="369"/>
      <c r="Q82" s="368"/>
    </row>
    <row r="83" spans="1:17" ht="14.25">
      <c r="A83" s="368"/>
      <c r="B83" s="473" t="s">
        <v>248</v>
      </c>
      <c r="C83" s="413"/>
      <c r="D83" s="414"/>
      <c r="E83" s="415">
        <f>E82</f>
        <v>1618.31807487161</v>
      </c>
      <c r="F83" s="416"/>
      <c r="G83" s="417"/>
      <c r="H83" s="418">
        <f>H82+E83</f>
        <v>2498.542337711427</v>
      </c>
      <c r="I83" s="416"/>
      <c r="J83" s="417"/>
      <c r="K83" s="418">
        <f>K82+H83</f>
        <v>3952.605563239069</v>
      </c>
      <c r="L83" s="416"/>
      <c r="M83" s="417"/>
      <c r="N83" s="418">
        <f>N82+K83</f>
        <v>5558.570305570509</v>
      </c>
      <c r="O83" s="477"/>
      <c r="P83" s="369"/>
      <c r="Q83" s="368"/>
    </row>
    <row r="84" spans="1:17" ht="15" thickBot="1">
      <c r="A84" s="368"/>
      <c r="B84" s="473" t="s">
        <v>240</v>
      </c>
      <c r="C84" s="789">
        <v>56.07010618387896</v>
      </c>
      <c r="D84" s="790">
        <v>55.41797620929257</v>
      </c>
      <c r="E84" s="791">
        <v>56.111972176808024</v>
      </c>
      <c r="F84" s="792">
        <v>53.31731545130294</v>
      </c>
      <c r="G84" s="793">
        <v>52.928151712463375</v>
      </c>
      <c r="H84" s="794">
        <v>52.35639162610761</v>
      </c>
      <c r="I84" s="792">
        <v>56.40803208133226</v>
      </c>
      <c r="J84" s="793">
        <v>61.96363636363637</v>
      </c>
      <c r="K84" s="794">
        <v>60.291666666666664</v>
      </c>
      <c r="L84" s="792">
        <v>58.35</v>
      </c>
      <c r="M84" s="793">
        <v>58.35</v>
      </c>
      <c r="N84" s="794">
        <v>58.35</v>
      </c>
      <c r="O84" s="477"/>
      <c r="P84" s="369"/>
      <c r="Q84" s="368"/>
    </row>
    <row r="85" spans="1:17" ht="12.75">
      <c r="A85" s="368"/>
      <c r="B85" s="795"/>
      <c r="C85" s="796"/>
      <c r="D85" s="796"/>
      <c r="E85" s="797">
        <f>SUMPRODUCT(C80:E80,C84:E84)/E81</f>
        <v>55.85706296605374</v>
      </c>
      <c r="F85" s="796"/>
      <c r="G85" s="796"/>
      <c r="H85" s="796"/>
      <c r="I85" s="796"/>
      <c r="J85" s="796"/>
      <c r="K85" s="796"/>
      <c r="L85" s="798"/>
      <c r="M85" s="798"/>
      <c r="N85" s="798"/>
      <c r="O85" s="799"/>
      <c r="P85" s="369"/>
      <c r="Q85" s="368"/>
    </row>
    <row r="86" spans="1:20" ht="12.75">
      <c r="A86" s="368"/>
      <c r="B86" s="478" t="s">
        <v>237</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230</v>
      </c>
      <c r="D109" s="733"/>
      <c r="E109" s="734"/>
      <c r="F109" s="732" t="s">
        <v>231</v>
      </c>
      <c r="G109" s="733"/>
      <c r="H109" s="735"/>
      <c r="I109" s="732" t="s">
        <v>232</v>
      </c>
      <c r="J109" s="733"/>
      <c r="K109" s="735"/>
      <c r="L109" s="732" t="s">
        <v>233</v>
      </c>
      <c r="M109" s="733"/>
      <c r="N109" s="734"/>
      <c r="O109" s="470"/>
      <c r="P109" s="368"/>
      <c r="Q109" s="368"/>
    </row>
    <row r="110" spans="1:17" ht="15.75" thickBot="1">
      <c r="A110" s="368"/>
      <c r="B110" s="471" t="s">
        <v>241</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40</v>
      </c>
      <c r="P110" s="369"/>
      <c r="Q110" s="368"/>
    </row>
    <row r="111" spans="1:17" ht="14.25">
      <c r="A111" s="368"/>
      <c r="B111" s="473" t="s">
        <v>10</v>
      </c>
      <c r="C111" s="420">
        <v>1.5262585</v>
      </c>
      <c r="D111" s="421">
        <v>1.5173532000000007</v>
      </c>
      <c r="E111" s="422">
        <v>1.7104983</v>
      </c>
      <c r="F111" s="401">
        <v>3.7318413000000006</v>
      </c>
      <c r="G111" s="402">
        <v>3.0084605999999994</v>
      </c>
      <c r="H111" s="403">
        <v>1.2486462</v>
      </c>
      <c r="I111" s="401"/>
      <c r="J111" s="402"/>
      <c r="K111" s="403"/>
      <c r="L111" s="401"/>
      <c r="M111" s="402"/>
      <c r="N111" s="403"/>
      <c r="O111" s="480">
        <f>SUM(C111:N111)</f>
        <v>12.7430581</v>
      </c>
      <c r="P111" s="369"/>
      <c r="Q111" s="368"/>
    </row>
    <row r="112" spans="1:17" ht="14.25">
      <c r="A112" s="368"/>
      <c r="B112" s="473" t="s">
        <v>11</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249</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248</v>
      </c>
      <c r="C114" s="416"/>
      <c r="D114" s="432"/>
      <c r="E114" s="433">
        <f>E113</f>
        <v>28.513770042796</v>
      </c>
      <c r="F114" s="416"/>
      <c r="G114" s="417"/>
      <c r="H114" s="434">
        <f>H113+E114</f>
        <v>29.949438125175885</v>
      </c>
      <c r="I114" s="416"/>
      <c r="J114" s="417"/>
      <c r="K114" s="434">
        <f>K113+H114</f>
        <v>131.71707024291942</v>
      </c>
      <c r="L114" s="416"/>
      <c r="M114" s="417"/>
      <c r="N114" s="434">
        <f>N113+K114</f>
        <v>254.06759882414855</v>
      </c>
      <c r="O114" s="477"/>
      <c r="P114" s="369"/>
      <c r="Q114" s="368"/>
    </row>
    <row r="115" spans="1:17" ht="15" thickBot="1">
      <c r="A115" s="368"/>
      <c r="B115" s="473" t="s">
        <v>242</v>
      </c>
      <c r="C115" s="789">
        <v>56.540186344580555</v>
      </c>
      <c r="D115" s="790">
        <v>55.65319521555863</v>
      </c>
      <c r="E115" s="791">
        <v>62.1355133764237</v>
      </c>
      <c r="F115" s="800">
        <v>57.38097667171467</v>
      </c>
      <c r="G115" s="801">
        <v>48.28265134203633</v>
      </c>
      <c r="H115" s="802">
        <v>64.15119752032572</v>
      </c>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C53" sqref="C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69</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148</v>
      </c>
      <c r="C4" s="212"/>
      <c r="D4" s="212"/>
      <c r="E4" s="212"/>
      <c r="F4" s="212"/>
      <c r="G4" s="212"/>
      <c r="H4" s="246"/>
    </row>
    <row r="5" spans="2:8" ht="12" thickBot="1">
      <c r="B5" s="245"/>
      <c r="C5" s="212"/>
      <c r="D5" s="212"/>
      <c r="E5" s="212"/>
      <c r="F5" s="212"/>
      <c r="G5" s="212"/>
      <c r="H5" s="246"/>
    </row>
    <row r="6" spans="2:11" s="488" customFormat="1" ht="141.75" customHeight="1" thickBot="1">
      <c r="B6" s="510" t="s">
        <v>64</v>
      </c>
      <c r="C6" s="719" t="s">
        <v>255</v>
      </c>
      <c r="D6" s="719"/>
      <c r="E6" s="719"/>
      <c r="F6" s="719"/>
      <c r="G6" s="719"/>
      <c r="H6" s="720"/>
      <c r="I6" s="317"/>
      <c r="J6" s="486"/>
      <c r="K6" s="487"/>
    </row>
    <row r="7" spans="2:8" ht="11.25">
      <c r="B7" s="245"/>
      <c r="C7" s="212"/>
      <c r="D7" s="212"/>
      <c r="E7" s="212"/>
      <c r="F7" s="212"/>
      <c r="G7" s="212"/>
      <c r="H7" s="246"/>
    </row>
    <row r="8" spans="2:8" ht="15">
      <c r="B8" s="245"/>
      <c r="C8" s="212"/>
      <c r="D8" s="212"/>
      <c r="E8" s="212"/>
      <c r="F8" s="212"/>
      <c r="G8" s="695" t="s">
        <v>153</v>
      </c>
      <c r="H8" s="697"/>
    </row>
    <row r="9" spans="2:8" ht="14.25">
      <c r="B9" s="245"/>
      <c r="C9" s="212"/>
      <c r="D9" s="212"/>
      <c r="E9" s="212"/>
      <c r="F9" s="212"/>
      <c r="G9" s="489"/>
      <c r="H9" s="504"/>
    </row>
    <row r="10" spans="2:8" ht="11.25" customHeight="1">
      <c r="B10" s="245"/>
      <c r="C10" s="212"/>
      <c r="D10" s="212"/>
      <c r="E10" s="212"/>
      <c r="F10" s="212"/>
      <c r="G10" s="637" t="s">
        <v>206</v>
      </c>
      <c r="H10" s="677"/>
    </row>
    <row r="11" spans="2:8" ht="14.25">
      <c r="B11" s="245"/>
      <c r="C11" s="212"/>
      <c r="D11" s="212"/>
      <c r="E11" s="212"/>
      <c r="F11" s="212"/>
      <c r="G11" s="490"/>
      <c r="H11" s="505"/>
    </row>
    <row r="12" spans="2:8" ht="11.25" customHeight="1">
      <c r="B12" s="245"/>
      <c r="C12" s="212"/>
      <c r="D12" s="212"/>
      <c r="E12" s="212"/>
      <c r="F12" s="212"/>
      <c r="G12" s="757" t="s">
        <v>273</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146</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281</v>
      </c>
      <c r="C52" s="687"/>
      <c r="D52" s="687"/>
      <c r="E52" s="687"/>
      <c r="F52" s="687"/>
      <c r="G52" s="687"/>
      <c r="H52" s="688"/>
    </row>
    <row r="53" spans="2:8" ht="11.25">
      <c r="B53" s="245"/>
      <c r="C53" s="212"/>
      <c r="D53" s="212"/>
      <c r="E53" s="212"/>
      <c r="F53" s="212"/>
      <c r="G53" s="212"/>
      <c r="H53" s="246"/>
    </row>
    <row r="54" spans="2:8" ht="15.75">
      <c r="B54" s="227" t="s">
        <v>147</v>
      </c>
      <c r="C54" s="212"/>
      <c r="D54" s="212"/>
      <c r="E54" s="212"/>
      <c r="F54" s="212"/>
      <c r="G54" s="212"/>
      <c r="H54" s="246"/>
    </row>
    <row r="55" spans="2:8" ht="12" thickBot="1">
      <c r="B55" s="245"/>
      <c r="C55" s="212"/>
      <c r="D55" s="212"/>
      <c r="E55" s="212"/>
      <c r="F55" s="212"/>
      <c r="G55" s="212"/>
      <c r="H55" s="246"/>
    </row>
    <row r="56" spans="2:12" ht="57">
      <c r="B56" s="508" t="s">
        <v>35</v>
      </c>
      <c r="C56" s="491" t="s">
        <v>260</v>
      </c>
      <c r="D56" s="491" t="s">
        <v>261</v>
      </c>
      <c r="E56" s="492" t="s">
        <v>9</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61">
      <selection activeCell="C45" sqref="C45"/>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67</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148</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64</v>
      </c>
      <c r="C6" s="769" t="s">
        <v>218</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153</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37" t="s">
        <v>207</v>
      </c>
      <c r="K10" s="676"/>
      <c r="L10" s="676"/>
      <c r="M10" s="676"/>
      <c r="N10" s="676"/>
      <c r="O10" s="676"/>
      <c r="P10" s="677"/>
    </row>
    <row r="11" spans="2:16" ht="11.25" customHeight="1">
      <c r="B11" s="232"/>
      <c r="C11" s="279"/>
      <c r="D11" s="279"/>
      <c r="E11" s="279"/>
      <c r="F11" s="279"/>
      <c r="G11" s="279"/>
      <c r="H11" s="279"/>
      <c r="I11" s="279"/>
      <c r="J11" s="637"/>
      <c r="K11" s="676"/>
      <c r="L11" s="676"/>
      <c r="M11" s="676"/>
      <c r="N11" s="676"/>
      <c r="O11" s="676"/>
      <c r="P11" s="677"/>
    </row>
    <row r="12" spans="2:16" ht="14.25" customHeight="1">
      <c r="B12" s="232"/>
      <c r="C12" s="279"/>
      <c r="D12" s="279"/>
      <c r="E12" s="279"/>
      <c r="F12" s="279"/>
      <c r="G12" s="279"/>
      <c r="H12" s="279"/>
      <c r="I12" s="279"/>
      <c r="J12" s="637"/>
      <c r="K12" s="676"/>
      <c r="L12" s="676"/>
      <c r="M12" s="676"/>
      <c r="N12" s="676"/>
      <c r="O12" s="676"/>
      <c r="P12" s="67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78" t="s">
        <v>15</v>
      </c>
      <c r="K14" s="679"/>
      <c r="L14" s="679"/>
      <c r="M14" s="679"/>
      <c r="N14" s="679"/>
      <c r="O14" s="679"/>
      <c r="P14" s="680"/>
    </row>
    <row r="15" spans="2:16" ht="11.25" customHeight="1">
      <c r="B15" s="232"/>
      <c r="C15" s="279"/>
      <c r="D15" s="279"/>
      <c r="E15" s="279"/>
      <c r="F15" s="279"/>
      <c r="G15" s="279"/>
      <c r="H15" s="279"/>
      <c r="I15" s="279"/>
      <c r="J15" s="678"/>
      <c r="K15" s="679"/>
      <c r="L15" s="679"/>
      <c r="M15" s="679"/>
      <c r="N15" s="679"/>
      <c r="O15" s="679"/>
      <c r="P15" s="680"/>
    </row>
    <row r="16" spans="2:16" ht="11.25" customHeight="1">
      <c r="B16" s="232"/>
      <c r="C16" s="279"/>
      <c r="D16" s="279"/>
      <c r="E16" s="279"/>
      <c r="F16" s="279"/>
      <c r="G16" s="279"/>
      <c r="H16" s="279"/>
      <c r="I16" s="279"/>
      <c r="J16" s="678"/>
      <c r="K16" s="679"/>
      <c r="L16" s="679"/>
      <c r="M16" s="679"/>
      <c r="N16" s="679"/>
      <c r="O16" s="679"/>
      <c r="P16" s="680"/>
    </row>
    <row r="17" spans="2:16" ht="11.25" customHeight="1">
      <c r="B17" s="232"/>
      <c r="C17" s="279"/>
      <c r="D17" s="279"/>
      <c r="E17" s="279"/>
      <c r="F17" s="279"/>
      <c r="G17" s="279"/>
      <c r="H17" s="279"/>
      <c r="I17" s="279"/>
      <c r="J17" s="678"/>
      <c r="K17" s="679"/>
      <c r="L17" s="679"/>
      <c r="M17" s="679"/>
      <c r="N17" s="679"/>
      <c r="O17" s="679"/>
      <c r="P17" s="680"/>
    </row>
    <row r="18" spans="2:16" ht="14.25" customHeight="1">
      <c r="B18" s="232"/>
      <c r="C18" s="279"/>
      <c r="D18" s="279"/>
      <c r="E18" s="279"/>
      <c r="F18" s="279"/>
      <c r="G18" s="279"/>
      <c r="H18" s="279"/>
      <c r="I18" s="279"/>
      <c r="J18" s="678"/>
      <c r="K18" s="679"/>
      <c r="L18" s="679"/>
      <c r="M18" s="679"/>
      <c r="N18" s="679"/>
      <c r="O18" s="679"/>
      <c r="P18" s="680"/>
    </row>
    <row r="19" spans="2:16" ht="24.75" customHeight="1">
      <c r="B19" s="232"/>
      <c r="C19" s="279"/>
      <c r="D19" s="279"/>
      <c r="E19" s="279"/>
      <c r="F19" s="279"/>
      <c r="G19" s="279"/>
      <c r="H19" s="279"/>
      <c r="I19" s="279"/>
      <c r="J19" s="678"/>
      <c r="K19" s="679"/>
      <c r="L19" s="679"/>
      <c r="M19" s="679"/>
      <c r="N19" s="679"/>
      <c r="O19" s="679"/>
      <c r="P19" s="68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153</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37" t="s">
        <v>208</v>
      </c>
      <c r="K27" s="676"/>
      <c r="L27" s="676"/>
      <c r="M27" s="676"/>
      <c r="N27" s="676"/>
      <c r="O27" s="676"/>
      <c r="P27" s="677"/>
    </row>
    <row r="28" spans="2:16" ht="11.25" customHeight="1">
      <c r="B28" s="232"/>
      <c r="C28" s="279"/>
      <c r="D28" s="279"/>
      <c r="E28" s="279"/>
      <c r="F28" s="279"/>
      <c r="G28" s="279"/>
      <c r="H28" s="279"/>
      <c r="I28" s="279"/>
      <c r="J28" s="637"/>
      <c r="K28" s="676"/>
      <c r="L28" s="676"/>
      <c r="M28" s="676"/>
      <c r="N28" s="676"/>
      <c r="O28" s="676"/>
      <c r="P28" s="677"/>
    </row>
    <row r="29" spans="2:16" ht="12.75" customHeight="1">
      <c r="B29" s="232"/>
      <c r="C29" s="279"/>
      <c r="D29" s="279"/>
      <c r="E29" s="279"/>
      <c r="F29" s="279"/>
      <c r="G29" s="279"/>
      <c r="H29" s="279"/>
      <c r="I29" s="279"/>
      <c r="J29" s="637"/>
      <c r="K29" s="676"/>
      <c r="L29" s="676"/>
      <c r="M29" s="676"/>
      <c r="N29" s="676"/>
      <c r="O29" s="676"/>
      <c r="P29" s="67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78" t="s">
        <v>150</v>
      </c>
      <c r="K31" s="679"/>
      <c r="L31" s="679"/>
      <c r="M31" s="679"/>
      <c r="N31" s="679"/>
      <c r="O31" s="679"/>
      <c r="P31" s="680"/>
    </row>
    <row r="32" spans="2:16" ht="11.25" customHeight="1">
      <c r="B32" s="232"/>
      <c r="C32" s="279"/>
      <c r="D32" s="279"/>
      <c r="E32" s="279"/>
      <c r="F32" s="279"/>
      <c r="G32" s="279"/>
      <c r="H32" s="279"/>
      <c r="I32" s="279"/>
      <c r="J32" s="678"/>
      <c r="K32" s="679"/>
      <c r="L32" s="679"/>
      <c r="M32" s="679"/>
      <c r="N32" s="679"/>
      <c r="O32" s="679"/>
      <c r="P32" s="680"/>
    </row>
    <row r="33" spans="2:16" ht="11.25" customHeight="1">
      <c r="B33" s="232"/>
      <c r="C33" s="279"/>
      <c r="D33" s="279"/>
      <c r="E33" s="279"/>
      <c r="F33" s="279"/>
      <c r="G33" s="279"/>
      <c r="H33" s="279"/>
      <c r="I33" s="279"/>
      <c r="J33" s="678"/>
      <c r="K33" s="679"/>
      <c r="L33" s="679"/>
      <c r="M33" s="679"/>
      <c r="N33" s="679"/>
      <c r="O33" s="679"/>
      <c r="P33" s="680"/>
    </row>
    <row r="34" spans="2:16" ht="11.25" customHeight="1">
      <c r="B34" s="232"/>
      <c r="C34" s="279"/>
      <c r="D34" s="279"/>
      <c r="E34" s="279"/>
      <c r="F34" s="279"/>
      <c r="G34" s="279"/>
      <c r="H34" s="279"/>
      <c r="I34" s="279"/>
      <c r="J34" s="678"/>
      <c r="K34" s="679"/>
      <c r="L34" s="679"/>
      <c r="M34" s="679"/>
      <c r="N34" s="679"/>
      <c r="O34" s="679"/>
      <c r="P34" s="680"/>
    </row>
    <row r="35" spans="2:16" ht="11.25" customHeight="1">
      <c r="B35" s="232"/>
      <c r="C35" s="279"/>
      <c r="D35" s="279"/>
      <c r="E35" s="279"/>
      <c r="F35" s="279"/>
      <c r="G35" s="279"/>
      <c r="H35" s="279"/>
      <c r="I35" s="279"/>
      <c r="J35" s="678"/>
      <c r="K35" s="679"/>
      <c r="L35" s="679"/>
      <c r="M35" s="679"/>
      <c r="N35" s="679"/>
      <c r="O35" s="679"/>
      <c r="P35" s="680"/>
    </row>
    <row r="36" spans="2:16" ht="11.25" customHeight="1">
      <c r="B36" s="232"/>
      <c r="C36" s="279"/>
      <c r="D36" s="279"/>
      <c r="E36" s="279"/>
      <c r="F36" s="279"/>
      <c r="G36" s="279"/>
      <c r="H36" s="279"/>
      <c r="I36" s="279"/>
      <c r="J36" s="678"/>
      <c r="K36" s="679"/>
      <c r="L36" s="679"/>
      <c r="M36" s="679"/>
      <c r="N36" s="679"/>
      <c r="O36" s="679"/>
      <c r="P36" s="680"/>
    </row>
    <row r="37" spans="2:16" ht="11.25" customHeight="1">
      <c r="B37" s="232"/>
      <c r="C37" s="279"/>
      <c r="D37" s="279"/>
      <c r="E37" s="279"/>
      <c r="F37" s="279"/>
      <c r="G37" s="279"/>
      <c r="H37" s="279"/>
      <c r="I37" s="279"/>
      <c r="J37" s="678"/>
      <c r="K37" s="679"/>
      <c r="L37" s="679"/>
      <c r="M37" s="679"/>
      <c r="N37" s="679"/>
      <c r="O37" s="679"/>
      <c r="P37" s="680"/>
    </row>
    <row r="38" spans="2:16" ht="12.75" customHeight="1">
      <c r="B38" s="232"/>
      <c r="C38" s="279"/>
      <c r="D38" s="279"/>
      <c r="E38" s="279"/>
      <c r="F38" s="279"/>
      <c r="G38" s="279"/>
      <c r="H38" s="279"/>
      <c r="I38" s="279"/>
      <c r="J38" s="678"/>
      <c r="K38" s="679"/>
      <c r="L38" s="679"/>
      <c r="M38" s="679"/>
      <c r="N38" s="679"/>
      <c r="O38" s="679"/>
      <c r="P38" s="68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146</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2</v>
      </c>
      <c r="C71" s="764"/>
      <c r="D71" s="764"/>
      <c r="E71" s="764"/>
      <c r="F71" s="764"/>
      <c r="G71" s="764"/>
      <c r="H71" s="764"/>
      <c r="I71" s="279"/>
      <c r="J71" s="774" t="s">
        <v>3</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147</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53</v>
      </c>
      <c r="D82" s="766"/>
      <c r="E82" s="766"/>
      <c r="F82" s="766"/>
      <c r="G82" s="766"/>
      <c r="H82" s="766"/>
      <c r="I82" s="772"/>
      <c r="J82" s="765" t="s">
        <v>54</v>
      </c>
      <c r="K82" s="766"/>
      <c r="L82" s="766"/>
      <c r="M82" s="766"/>
      <c r="N82" s="766"/>
      <c r="O82" s="766"/>
      <c r="P82" s="773"/>
      <c r="Q82" s="314"/>
    </row>
    <row r="83" spans="2:17" ht="71.25">
      <c r="B83" s="558" t="s">
        <v>35</v>
      </c>
      <c r="C83" s="524" t="s">
        <v>56</v>
      </c>
      <c r="D83" s="525" t="s">
        <v>26</v>
      </c>
      <c r="E83" s="525" t="s">
        <v>27</v>
      </c>
      <c r="F83" s="525" t="s">
        <v>28</v>
      </c>
      <c r="G83" s="525" t="s">
        <v>184</v>
      </c>
      <c r="H83" s="525" t="s">
        <v>29</v>
      </c>
      <c r="I83" s="526" t="s">
        <v>30</v>
      </c>
      <c r="J83" s="524" t="s">
        <v>66</v>
      </c>
      <c r="K83" s="525" t="s">
        <v>31</v>
      </c>
      <c r="L83" s="525" t="s">
        <v>32</v>
      </c>
      <c r="M83" s="525" t="s">
        <v>159</v>
      </c>
      <c r="N83" s="525" t="s">
        <v>217</v>
      </c>
      <c r="O83" s="525" t="s">
        <v>33</v>
      </c>
      <c r="P83" s="559" t="s">
        <v>34</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55</v>
      </c>
      <c r="D98" s="766"/>
      <c r="E98" s="766"/>
      <c r="F98" s="766"/>
      <c r="G98" s="766"/>
      <c r="H98" s="767"/>
      <c r="I98" s="767"/>
      <c r="J98" s="767"/>
      <c r="K98" s="767"/>
      <c r="L98" s="767"/>
      <c r="M98" s="768"/>
      <c r="N98" s="212"/>
      <c r="O98" s="212"/>
      <c r="P98" s="246"/>
      <c r="R98" s="212"/>
    </row>
    <row r="99" spans="2:18" ht="42.75">
      <c r="B99" s="558" t="s">
        <v>35</v>
      </c>
      <c r="C99" s="524" t="s">
        <v>37</v>
      </c>
      <c r="D99" s="525" t="s">
        <v>36</v>
      </c>
      <c r="E99" s="525" t="s">
        <v>36</v>
      </c>
      <c r="F99" s="538" t="s">
        <v>38</v>
      </c>
      <c r="G99" s="525" t="s">
        <v>39</v>
      </c>
      <c r="H99" s="525" t="s">
        <v>57</v>
      </c>
      <c r="I99" s="525" t="s">
        <v>80</v>
      </c>
      <c r="J99" s="538" t="s">
        <v>60</v>
      </c>
      <c r="K99" s="525" t="s">
        <v>61</v>
      </c>
      <c r="L99" s="525" t="s">
        <v>58</v>
      </c>
      <c r="M99" s="526" t="s">
        <v>59</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76</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8" sqref="B58"/>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259</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131.25" customHeight="1">
      <c r="B6" s="581" t="s">
        <v>64</v>
      </c>
      <c r="C6" s="780" t="s">
        <v>267</v>
      </c>
      <c r="D6" s="780"/>
      <c r="E6" s="780"/>
      <c r="F6" s="780"/>
      <c r="G6" s="780"/>
      <c r="H6" s="780"/>
      <c r="I6" s="781"/>
    </row>
    <row r="7" spans="2:9" ht="11.25">
      <c r="B7" s="245"/>
      <c r="C7" s="300"/>
      <c r="D7" s="212"/>
      <c r="E7" s="212"/>
      <c r="F7" s="212"/>
      <c r="G7" s="212"/>
      <c r="H7" s="212"/>
      <c r="I7" s="246"/>
    </row>
    <row r="8" spans="2:9" ht="15">
      <c r="B8" s="245"/>
      <c r="C8" s="300"/>
      <c r="D8" s="212"/>
      <c r="E8" s="212"/>
      <c r="F8" s="695" t="s">
        <v>153</v>
      </c>
      <c r="G8" s="696"/>
      <c r="H8" s="696"/>
      <c r="I8" s="697"/>
    </row>
    <row r="9" spans="2:9" ht="14.25">
      <c r="B9" s="245"/>
      <c r="C9" s="300"/>
      <c r="D9" s="212"/>
      <c r="E9" s="212"/>
      <c r="F9" s="489"/>
      <c r="G9" s="568"/>
      <c r="H9" s="568"/>
      <c r="I9" s="228"/>
    </row>
    <row r="10" spans="2:9" ht="11.25">
      <c r="B10" s="245"/>
      <c r="C10" s="300"/>
      <c r="D10" s="212"/>
      <c r="E10" s="212"/>
      <c r="F10" s="637" t="s">
        <v>209</v>
      </c>
      <c r="G10" s="676"/>
      <c r="H10" s="676"/>
      <c r="I10" s="677"/>
    </row>
    <row r="11" spans="2:9" ht="15.75" customHeight="1">
      <c r="B11" s="245"/>
      <c r="C11" s="300"/>
      <c r="D11" s="212"/>
      <c r="E11" s="212"/>
      <c r="F11" s="637"/>
      <c r="G11" s="676"/>
      <c r="H11" s="676"/>
      <c r="I11" s="677"/>
    </row>
    <row r="12" spans="2:9" ht="14.25">
      <c r="B12" s="245"/>
      <c r="C12" s="300"/>
      <c r="D12" s="212"/>
      <c r="E12" s="212"/>
      <c r="F12" s="148"/>
      <c r="G12" s="149"/>
      <c r="H12" s="569"/>
      <c r="I12" s="582"/>
    </row>
    <row r="13" spans="2:9" ht="11.25" customHeight="1">
      <c r="B13" s="245"/>
      <c r="C13" s="300"/>
      <c r="D13" s="212"/>
      <c r="E13" s="212"/>
      <c r="F13" s="777" t="s">
        <v>268</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146</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147</v>
      </c>
      <c r="C59" s="300"/>
      <c r="D59" s="212"/>
      <c r="E59" s="212"/>
      <c r="F59" s="212"/>
      <c r="G59" s="212"/>
      <c r="H59" s="212"/>
      <c r="I59" s="246"/>
    </row>
    <row r="60" spans="2:9" ht="12" thickBot="1">
      <c r="B60" s="245"/>
      <c r="C60" s="212"/>
      <c r="D60" s="212"/>
      <c r="E60" s="212"/>
      <c r="F60" s="212"/>
      <c r="G60" s="212"/>
      <c r="H60" s="212"/>
      <c r="I60" s="246"/>
    </row>
    <row r="61" spans="2:10" ht="43.5">
      <c r="B61" s="303" t="s">
        <v>35</v>
      </c>
      <c r="C61" s="573" t="s">
        <v>200</v>
      </c>
      <c r="D61" s="574" t="s">
        <v>201</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174.51895872247403</v>
      </c>
      <c r="D66" s="577">
        <f aca="true" t="shared" si="0" ref="D66:D73">IF(C66&gt;0,C66+D65,"")</f>
        <v>1009.158754535302</v>
      </c>
      <c r="E66" s="328"/>
      <c r="F66" s="328"/>
      <c r="G66" s="328"/>
      <c r="H66" s="328"/>
      <c r="I66" s="585"/>
      <c r="J66" s="279"/>
    </row>
    <row r="67" spans="2:10" ht="14.25">
      <c r="B67" s="305">
        <v>40787</v>
      </c>
      <c r="C67" s="182">
        <v>219.21076078378113</v>
      </c>
      <c r="D67" s="577">
        <f t="shared" si="0"/>
        <v>1228.3695153190831</v>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77</v>
      </c>
      <c r="C74" s="579">
        <f>SUM(C62:C73)</f>
        <v>1228.3695153190831</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