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66925"/>
  <mc:AlternateContent xmlns:mc="http://schemas.openxmlformats.org/markup-compatibility/2006">
    <mc:Choice Requires="x15">
      <x15ac:absPath xmlns:x15ac="http://schemas.microsoft.com/office/spreadsheetml/2010/11/ac" url="C:\Users\laura.johnson\OneDrive - National Grid\MOD 678\FCC\2021 methodology Review\Data on website\"/>
    </mc:Choice>
  </mc:AlternateContent>
  <xr:revisionPtr revIDLastSave="2" documentId="13_ncr:1_{E581CD7D-D190-47DC-BF68-348CABE7F18C}" xr6:coauthVersionLast="44" xr6:coauthVersionMax="44" xr10:uidLastSave="{4C7EFB80-DA2E-4E54-99E3-288952DD9787}"/>
  <bookViews>
    <workbookView xWindow="-120" yWindow="-120" windowWidth="20730" windowHeight="11160" tabRatio="855" xr2:uid="{00000000-000D-0000-FFFF-FFFF00000000}"/>
  </bookViews>
  <sheets>
    <sheet name="Cover Sheet" sheetId="14" r:id="rId1"/>
    <sheet name="1 Entry Historic Flows" sheetId="6" r:id="rId2"/>
    <sheet name="2. Forecast Normalisation" sheetId="7" r:id="rId3"/>
    <sheet name="3. Utilisation Factor" sheetId="9" r:id="rId4"/>
    <sheet name="4. Future Sold inc EC" sheetId="10" r:id="rId5"/>
    <sheet name="5. PARCA" sheetId="12" r:id="rId6"/>
    <sheet name="Entry FCC Summary" sheetId="1" r:id="rId7"/>
  </sheets>
  <definedNames>
    <definedName name="Flow" localSheetId="1">#REF!</definedName>
    <definedName name="Flow" localSheetId="2">#REF!</definedName>
    <definedName name="Flow" localSheetId="3">#REF!</definedName>
    <definedName name="Flow" localSheetId="4">#REF!</definedName>
    <definedName name="Flow" localSheetId="5">#REF!</definedName>
    <definedName name="Flo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31" i="12" l="1"/>
  <c r="U31" i="12"/>
  <c r="V31" i="12"/>
  <c r="V31" i="9"/>
  <c r="U31" i="9"/>
  <c r="S31" i="9"/>
  <c r="R31" i="9"/>
  <c r="P31" i="9"/>
  <c r="O31" i="9"/>
  <c r="M31" i="9"/>
  <c r="L31" i="9"/>
  <c r="J31" i="9"/>
  <c r="I31" i="9"/>
  <c r="G31" i="9"/>
  <c r="F31" i="9"/>
  <c r="AL13" i="7" l="1"/>
  <c r="AL10" i="7" s="1"/>
  <c r="AI13" i="7"/>
  <c r="AI10" i="7" s="1"/>
  <c r="AI11" i="7"/>
  <c r="AF13" i="7"/>
  <c r="AF10" i="7" s="1"/>
  <c r="AC13" i="7"/>
  <c r="AC10" i="7" s="1"/>
  <c r="AC11" i="7"/>
  <c r="Z13" i="7"/>
  <c r="Z11" i="7" s="1"/>
  <c r="W13" i="7"/>
  <c r="W10" i="7" s="1"/>
  <c r="T13" i="7"/>
  <c r="T11" i="7" s="1"/>
  <c r="Q13" i="7"/>
  <c r="Q10" i="7" s="1"/>
  <c r="N13" i="7"/>
  <c r="N10" i="7" s="1"/>
  <c r="K13" i="7"/>
  <c r="K9" i="7" s="1"/>
  <c r="H13" i="7"/>
  <c r="H10" i="7" s="1"/>
  <c r="E13" i="7"/>
  <c r="E11" i="7" s="1"/>
  <c r="AL7" i="7" l="1"/>
  <c r="AL8" i="7"/>
  <c r="AL11" i="7"/>
  <c r="AL9" i="7"/>
  <c r="AI7" i="7"/>
  <c r="AI8" i="7"/>
  <c r="AI9" i="7"/>
  <c r="AF11" i="7"/>
  <c r="AF7" i="7"/>
  <c r="AF8" i="7"/>
  <c r="AF9" i="7"/>
  <c r="AC7" i="7"/>
  <c r="AC8" i="7"/>
  <c r="AC9" i="7"/>
  <c r="Z7" i="7"/>
  <c r="Z9" i="7"/>
  <c r="Z8" i="7"/>
  <c r="Z10" i="7"/>
  <c r="W7" i="7"/>
  <c r="W8" i="7"/>
  <c r="W9" i="7"/>
  <c r="W11" i="7"/>
  <c r="T7" i="7"/>
  <c r="T8" i="7"/>
  <c r="T9" i="7"/>
  <c r="T10" i="7"/>
  <c r="Q8" i="7"/>
  <c r="Q7" i="7"/>
  <c r="Q9" i="7"/>
  <c r="Q11" i="7"/>
  <c r="N8" i="7"/>
  <c r="N9" i="7"/>
  <c r="N11" i="7"/>
  <c r="N7" i="7"/>
  <c r="K10" i="7"/>
  <c r="K7" i="7"/>
  <c r="K8" i="7"/>
  <c r="K11" i="7"/>
  <c r="H11" i="7"/>
  <c r="H8" i="7"/>
  <c r="H9" i="7"/>
  <c r="H7" i="7"/>
  <c r="E7" i="7"/>
  <c r="E9" i="7"/>
  <c r="E8" i="7"/>
  <c r="E10" i="7"/>
  <c r="C28" i="1" l="1"/>
  <c r="D28" i="1"/>
  <c r="E28" i="1"/>
  <c r="F28" i="1"/>
  <c r="H28" i="1"/>
  <c r="J28" i="1"/>
  <c r="L28" i="1"/>
  <c r="N28" i="1"/>
  <c r="C3" i="1"/>
  <c r="D3" i="1"/>
  <c r="E3" i="1"/>
  <c r="G3" i="1"/>
  <c r="I3" i="1"/>
  <c r="K3" i="1"/>
  <c r="M3" i="1"/>
  <c r="BI29" i="1" l="1"/>
  <c r="BI28" i="1"/>
  <c r="BI27" i="1"/>
  <c r="BI26" i="1"/>
  <c r="BI25" i="1"/>
  <c r="BI24" i="1"/>
  <c r="BI23" i="1"/>
  <c r="BI22" i="1"/>
  <c r="BI21" i="1"/>
  <c r="BI20" i="1"/>
  <c r="BI19" i="1"/>
  <c r="BI18" i="1"/>
  <c r="BI17" i="1"/>
  <c r="BI16" i="1"/>
  <c r="BI15" i="1"/>
  <c r="BI14" i="1"/>
  <c r="BI13" i="1"/>
  <c r="BI12" i="1"/>
  <c r="BI11" i="1"/>
  <c r="BI10" i="1"/>
  <c r="BI9" i="1"/>
  <c r="BI8" i="1"/>
  <c r="BI7" i="1"/>
  <c r="BI6" i="1"/>
  <c r="BI5" i="1"/>
  <c r="BI4" i="1"/>
  <c r="BG29" i="1"/>
  <c r="BG28" i="1"/>
  <c r="BG27" i="1"/>
  <c r="BG26" i="1"/>
  <c r="BG25" i="1"/>
  <c r="BG24" i="1"/>
  <c r="BG23" i="1"/>
  <c r="BG22" i="1"/>
  <c r="BG21" i="1"/>
  <c r="BG20" i="1"/>
  <c r="BG19" i="1"/>
  <c r="BG18" i="1"/>
  <c r="BG17" i="1"/>
  <c r="BG16" i="1"/>
  <c r="BG15" i="1"/>
  <c r="BG14" i="1"/>
  <c r="BG13" i="1"/>
  <c r="BG12" i="1"/>
  <c r="BG11" i="1"/>
  <c r="BG10" i="1"/>
  <c r="BG9" i="1"/>
  <c r="BG8" i="1"/>
  <c r="BG7" i="1"/>
  <c r="BG6" i="1"/>
  <c r="BG5" i="1"/>
  <c r="BG4" i="1"/>
  <c r="BE29" i="1"/>
  <c r="BE28" i="1"/>
  <c r="BE27" i="1"/>
  <c r="BE26" i="1"/>
  <c r="BE25" i="1"/>
  <c r="BE24" i="1"/>
  <c r="BE23" i="1"/>
  <c r="BE22" i="1"/>
  <c r="BE21" i="1"/>
  <c r="BE20" i="1"/>
  <c r="BE19" i="1"/>
  <c r="BE18" i="1"/>
  <c r="BE17" i="1"/>
  <c r="BE16" i="1"/>
  <c r="BE15" i="1"/>
  <c r="BE14" i="1"/>
  <c r="BE13" i="1"/>
  <c r="BE12" i="1"/>
  <c r="BE11" i="1"/>
  <c r="BE10" i="1"/>
  <c r="BE9" i="1"/>
  <c r="BE8" i="1"/>
  <c r="BE7" i="1"/>
  <c r="BE6" i="1"/>
  <c r="BE5" i="1"/>
  <c r="BE4" i="1"/>
  <c r="BC29" i="1"/>
  <c r="BC28" i="1"/>
  <c r="BC27" i="1"/>
  <c r="BC26" i="1"/>
  <c r="BC25" i="1"/>
  <c r="BC24" i="1"/>
  <c r="BC23" i="1"/>
  <c r="BC22" i="1"/>
  <c r="BC21" i="1"/>
  <c r="BC20" i="1"/>
  <c r="BC19" i="1"/>
  <c r="BC18" i="1"/>
  <c r="BC17" i="1"/>
  <c r="BC16" i="1"/>
  <c r="BC15" i="1"/>
  <c r="BC14" i="1"/>
  <c r="BC13" i="1"/>
  <c r="BC12" i="1"/>
  <c r="BC11" i="1"/>
  <c r="BC10" i="1"/>
  <c r="BC9" i="1"/>
  <c r="BC8" i="1"/>
  <c r="BC7" i="1"/>
  <c r="BC6" i="1"/>
  <c r="BC5" i="1"/>
  <c r="BC4" i="1"/>
  <c r="BA29" i="1"/>
  <c r="BA28" i="1"/>
  <c r="BA27" i="1"/>
  <c r="BA26" i="1"/>
  <c r="BA25" i="1"/>
  <c r="BA24" i="1"/>
  <c r="BA23" i="1"/>
  <c r="BA22" i="1"/>
  <c r="BA21" i="1"/>
  <c r="BA20" i="1"/>
  <c r="BA19" i="1"/>
  <c r="BA18" i="1"/>
  <c r="BA17" i="1"/>
  <c r="BA16" i="1"/>
  <c r="BA15" i="1"/>
  <c r="BA14" i="1"/>
  <c r="BA13" i="1"/>
  <c r="BA12" i="1"/>
  <c r="BA11" i="1"/>
  <c r="BA10" i="1"/>
  <c r="BA9" i="1"/>
  <c r="BA8" i="1"/>
  <c r="BA7" i="1"/>
  <c r="BA6" i="1"/>
  <c r="BA5" i="1"/>
  <c r="BA4" i="1"/>
  <c r="AY29" i="1"/>
  <c r="AY28" i="1"/>
  <c r="AY27" i="1"/>
  <c r="AY26" i="1"/>
  <c r="AY25" i="1"/>
  <c r="AY24" i="1"/>
  <c r="AY23" i="1"/>
  <c r="AY22" i="1"/>
  <c r="AY21" i="1"/>
  <c r="AY20" i="1"/>
  <c r="AY19" i="1"/>
  <c r="AY18" i="1"/>
  <c r="AY17" i="1"/>
  <c r="AY16" i="1"/>
  <c r="AY15" i="1"/>
  <c r="AY14" i="1"/>
  <c r="AY13" i="1"/>
  <c r="AY12" i="1"/>
  <c r="AY11" i="1"/>
  <c r="AY10" i="1"/>
  <c r="AY9" i="1"/>
  <c r="AY8" i="1"/>
  <c r="AY7" i="1"/>
  <c r="AY6" i="1"/>
  <c r="AY5" i="1"/>
  <c r="AY4" i="1"/>
  <c r="AW29" i="1"/>
  <c r="AW28" i="1"/>
  <c r="AW27" i="1"/>
  <c r="AW26" i="1"/>
  <c r="AW25" i="1"/>
  <c r="AW24" i="1"/>
  <c r="AW23" i="1"/>
  <c r="AW22" i="1"/>
  <c r="AW21" i="1"/>
  <c r="AW20" i="1"/>
  <c r="AW19" i="1"/>
  <c r="AW18" i="1"/>
  <c r="AW17" i="1"/>
  <c r="AW16" i="1"/>
  <c r="AW15" i="1"/>
  <c r="AW14" i="1"/>
  <c r="AW13" i="1"/>
  <c r="AW12" i="1"/>
  <c r="AW11" i="1"/>
  <c r="AW10" i="1"/>
  <c r="AW9" i="1"/>
  <c r="AW8" i="1"/>
  <c r="AW7" i="1"/>
  <c r="AW6" i="1"/>
  <c r="AW5" i="1"/>
  <c r="AW4" i="1"/>
  <c r="BI3" i="1"/>
  <c r="BG3" i="1"/>
  <c r="BE3" i="1"/>
  <c r="BC3" i="1"/>
  <c r="BA3" i="1"/>
  <c r="AY3" i="1"/>
  <c r="AW3" i="1"/>
  <c r="AU29" i="1"/>
  <c r="AU28" i="1"/>
  <c r="AU27" i="1"/>
  <c r="AU26" i="1"/>
  <c r="AU25" i="1"/>
  <c r="AU24" i="1"/>
  <c r="AU23" i="1"/>
  <c r="AU22" i="1"/>
  <c r="AU21" i="1"/>
  <c r="AU20" i="1"/>
  <c r="AU19" i="1"/>
  <c r="AU18" i="1"/>
  <c r="AU17" i="1"/>
  <c r="AU16" i="1"/>
  <c r="AU15" i="1"/>
  <c r="AU14" i="1"/>
  <c r="AU13" i="1"/>
  <c r="AU12" i="1"/>
  <c r="AU11" i="1"/>
  <c r="AU10" i="1"/>
  <c r="AU9" i="1"/>
  <c r="AU8" i="1"/>
  <c r="AU7" i="1"/>
  <c r="AU6" i="1"/>
  <c r="AU5" i="1"/>
  <c r="AU4" i="1"/>
  <c r="AU3" i="1"/>
  <c r="CH29" i="6"/>
  <c r="CH27" i="6"/>
  <c r="CH26" i="6"/>
  <c r="CH25" i="6"/>
  <c r="CH24" i="6"/>
  <c r="CH23" i="6"/>
  <c r="CH22" i="6"/>
  <c r="CH21" i="6"/>
  <c r="CH20" i="6"/>
  <c r="CH19" i="6"/>
  <c r="CH18" i="6"/>
  <c r="CH17" i="6"/>
  <c r="CH16" i="6"/>
  <c r="CH15" i="6"/>
  <c r="CH14" i="6"/>
  <c r="CH13" i="6"/>
  <c r="CH12" i="6"/>
  <c r="CH11" i="6"/>
  <c r="CH10" i="6"/>
  <c r="CH9" i="6"/>
  <c r="CH8" i="6"/>
  <c r="CH7" i="6"/>
  <c r="CH6" i="6"/>
  <c r="CH5" i="6"/>
  <c r="CH4" i="6"/>
  <c r="N3" i="1"/>
  <c r="CA29" i="6"/>
  <c r="M28" i="1"/>
  <c r="CA27" i="6"/>
  <c r="CA26" i="6"/>
  <c r="CA25" i="6"/>
  <c r="CA24" i="6"/>
  <c r="CA23" i="6"/>
  <c r="CA22" i="6"/>
  <c r="CA21" i="6"/>
  <c r="CA20" i="6"/>
  <c r="CA19" i="6"/>
  <c r="CA18" i="6"/>
  <c r="CA17" i="6"/>
  <c r="CA16" i="6"/>
  <c r="CA15" i="6"/>
  <c r="CA14" i="6"/>
  <c r="CA13" i="6"/>
  <c r="CA12" i="6"/>
  <c r="CA11" i="6"/>
  <c r="CA10" i="6"/>
  <c r="CA9" i="6"/>
  <c r="CA8" i="6"/>
  <c r="CA7" i="6"/>
  <c r="CA6" i="6"/>
  <c r="CA5" i="6"/>
  <c r="CA4" i="6"/>
  <c r="BT29" i="6"/>
  <c r="BT27" i="6"/>
  <c r="BT26" i="6"/>
  <c r="BT25" i="6"/>
  <c r="BT24" i="6"/>
  <c r="BT23" i="6"/>
  <c r="BT22" i="6"/>
  <c r="BT21" i="6"/>
  <c r="BT20" i="6"/>
  <c r="BT19" i="6"/>
  <c r="BT18" i="6"/>
  <c r="BT17" i="6"/>
  <c r="BT16" i="6"/>
  <c r="BT15" i="6"/>
  <c r="BT14" i="6"/>
  <c r="BT13" i="6"/>
  <c r="BT12" i="6"/>
  <c r="BT11" i="6"/>
  <c r="BT10" i="6"/>
  <c r="BT9" i="6"/>
  <c r="BT8" i="6"/>
  <c r="BT7" i="6"/>
  <c r="BT6" i="6"/>
  <c r="BT5" i="6"/>
  <c r="BT4" i="6"/>
  <c r="L3" i="1"/>
  <c r="BM29" i="6"/>
  <c r="K28" i="1"/>
  <c r="BM27" i="6"/>
  <c r="BM26" i="6"/>
  <c r="BM25" i="6"/>
  <c r="BM24" i="6"/>
  <c r="BM23" i="6"/>
  <c r="BM22" i="6"/>
  <c r="BM21" i="6"/>
  <c r="BM20" i="6"/>
  <c r="BM19" i="6"/>
  <c r="BM18" i="6"/>
  <c r="BM17" i="6"/>
  <c r="BM16" i="6"/>
  <c r="BM15" i="6"/>
  <c r="BM14" i="6"/>
  <c r="BM13" i="6"/>
  <c r="BM12" i="6"/>
  <c r="BM11" i="6"/>
  <c r="BM10" i="6"/>
  <c r="BM9" i="6"/>
  <c r="BM8" i="6"/>
  <c r="BM7" i="6"/>
  <c r="BM6" i="6"/>
  <c r="BM5" i="6"/>
  <c r="BM4" i="6"/>
  <c r="BF29" i="6"/>
  <c r="BF27" i="6"/>
  <c r="BF26" i="6"/>
  <c r="BF25" i="6"/>
  <c r="BF24" i="6"/>
  <c r="BF23" i="6"/>
  <c r="BF22" i="6"/>
  <c r="BF21" i="6"/>
  <c r="BF20" i="6"/>
  <c r="BF19" i="6"/>
  <c r="BF18" i="6"/>
  <c r="BF17" i="6"/>
  <c r="BF16" i="6"/>
  <c r="BF15" i="6"/>
  <c r="BF14" i="6"/>
  <c r="BF13" i="6"/>
  <c r="BF12" i="6"/>
  <c r="BF11" i="6"/>
  <c r="BF10" i="6"/>
  <c r="BF9" i="6"/>
  <c r="BF8" i="6"/>
  <c r="BF7" i="6"/>
  <c r="BF6" i="6"/>
  <c r="BF5" i="6"/>
  <c r="BF4" i="6"/>
  <c r="J3" i="1"/>
  <c r="AY29" i="6"/>
  <c r="I28" i="1"/>
  <c r="AY27" i="6"/>
  <c r="AY26" i="6"/>
  <c r="AY25" i="6"/>
  <c r="AY24" i="6"/>
  <c r="AY23" i="6"/>
  <c r="AY22" i="6"/>
  <c r="AY21" i="6"/>
  <c r="AY20" i="6"/>
  <c r="AY19" i="6"/>
  <c r="AY18" i="6"/>
  <c r="AY17" i="6"/>
  <c r="AY16" i="6"/>
  <c r="AY15" i="6"/>
  <c r="AY14" i="6"/>
  <c r="AY13" i="6"/>
  <c r="AY12" i="6"/>
  <c r="AY11" i="6"/>
  <c r="AY10" i="6"/>
  <c r="AY9" i="6"/>
  <c r="AY8" i="6"/>
  <c r="AY7" i="6"/>
  <c r="AY6" i="6"/>
  <c r="AY5" i="6"/>
  <c r="AY4" i="6"/>
  <c r="AR29" i="6"/>
  <c r="AR27" i="6"/>
  <c r="AR26" i="6"/>
  <c r="AR25" i="6"/>
  <c r="AR24" i="6"/>
  <c r="AR23" i="6"/>
  <c r="AR22" i="6"/>
  <c r="AR21" i="6"/>
  <c r="AR20" i="6"/>
  <c r="AR19" i="6"/>
  <c r="AR18" i="6"/>
  <c r="AR17" i="6"/>
  <c r="AR16" i="6"/>
  <c r="AR15" i="6"/>
  <c r="AR14" i="6"/>
  <c r="AR13" i="6"/>
  <c r="AR12" i="6"/>
  <c r="AR11" i="6"/>
  <c r="AR10" i="6"/>
  <c r="AR9" i="6"/>
  <c r="AR8" i="6"/>
  <c r="AR7" i="6"/>
  <c r="AR6" i="6"/>
  <c r="AR5" i="6"/>
  <c r="AR4" i="6"/>
  <c r="H3" i="1"/>
  <c r="AK29" i="6"/>
  <c r="G28" i="1"/>
  <c r="AK27" i="6"/>
  <c r="AK26" i="6"/>
  <c r="AK25" i="6"/>
  <c r="AK24" i="6"/>
  <c r="AK23" i="6"/>
  <c r="AK22" i="6"/>
  <c r="AK21" i="6"/>
  <c r="AK20" i="6"/>
  <c r="AK19" i="6"/>
  <c r="AK18" i="6"/>
  <c r="AK17" i="6"/>
  <c r="AK16" i="6"/>
  <c r="AK15" i="6"/>
  <c r="AK14" i="6"/>
  <c r="AK13" i="6"/>
  <c r="AK12" i="6"/>
  <c r="AK11" i="6"/>
  <c r="AK10" i="6"/>
  <c r="AK9" i="6"/>
  <c r="AK8" i="6"/>
  <c r="AK7" i="6"/>
  <c r="AK6" i="6"/>
  <c r="AK5" i="6"/>
  <c r="AK4" i="6"/>
  <c r="S31" i="6" l="1"/>
  <c r="T31" i="6"/>
  <c r="U31" i="6"/>
  <c r="X31" i="6"/>
  <c r="Y31" i="6"/>
  <c r="Z31" i="6"/>
  <c r="AA31" i="6"/>
  <c r="AB31" i="6"/>
  <c r="AE31" i="6"/>
  <c r="AF31" i="6"/>
  <c r="AG31" i="6"/>
  <c r="AH31" i="6"/>
  <c r="AI31" i="6"/>
  <c r="AL31" i="6"/>
  <c r="AM31" i="6"/>
  <c r="AN31" i="6"/>
  <c r="AO31" i="6"/>
  <c r="AP31" i="6"/>
  <c r="AS31" i="6"/>
  <c r="AT31" i="6"/>
  <c r="AU31" i="6"/>
  <c r="AV31" i="6"/>
  <c r="AW31" i="6"/>
  <c r="AZ31" i="6"/>
  <c r="BA31" i="6"/>
  <c r="BB31" i="6"/>
  <c r="BC31" i="6"/>
  <c r="BD31" i="6"/>
  <c r="BG31" i="6"/>
  <c r="BH31" i="6"/>
  <c r="BI31" i="6"/>
  <c r="BJ31" i="6"/>
  <c r="BK31" i="6"/>
  <c r="BN31" i="6"/>
  <c r="BO31" i="6"/>
  <c r="BP31" i="6"/>
  <c r="BQ31" i="6"/>
  <c r="BR31" i="6"/>
  <c r="BU31" i="6"/>
  <c r="BV31" i="6"/>
  <c r="BW31" i="6"/>
  <c r="BX31" i="6"/>
  <c r="BY31" i="6"/>
  <c r="CB31" i="6"/>
  <c r="CC31" i="6"/>
  <c r="CD31" i="6"/>
  <c r="CE31" i="6"/>
  <c r="CF31" i="6"/>
  <c r="AC3" i="1" l="1"/>
  <c r="AE3" i="1"/>
  <c r="AG3" i="1"/>
  <c r="AI3" i="1"/>
  <c r="AK3" i="1"/>
  <c r="AM3" i="1"/>
  <c r="AO3" i="1"/>
  <c r="AQ3" i="1"/>
  <c r="AS3" i="1"/>
  <c r="BW31" i="1" l="1"/>
  <c r="BX31" i="1"/>
  <c r="BY31" i="1"/>
  <c r="BZ31" i="1"/>
  <c r="CA31" i="1"/>
  <c r="CB31" i="1"/>
  <c r="CC31" i="1"/>
  <c r="CD31" i="1"/>
  <c r="CE31" i="1"/>
  <c r="CF31" i="1"/>
  <c r="CG31" i="1"/>
  <c r="CH31" i="1"/>
  <c r="CV31" i="1"/>
  <c r="BZ3" i="1"/>
  <c r="CA3" i="1"/>
  <c r="CB3" i="1"/>
  <c r="CC3" i="1"/>
  <c r="CD3" i="1"/>
  <c r="CE3" i="1"/>
  <c r="CF3" i="1"/>
  <c r="CG3" i="1"/>
  <c r="CH3" i="1"/>
  <c r="BZ4" i="1"/>
  <c r="CA4" i="1"/>
  <c r="CB4" i="1"/>
  <c r="CC4" i="1"/>
  <c r="CD4" i="1"/>
  <c r="CE4" i="1"/>
  <c r="CF4" i="1"/>
  <c r="CG4" i="1"/>
  <c r="CH4" i="1"/>
  <c r="BZ5" i="1"/>
  <c r="CA5" i="1"/>
  <c r="CB5" i="1"/>
  <c r="CC5" i="1"/>
  <c r="CD5" i="1"/>
  <c r="CE5" i="1"/>
  <c r="CF5" i="1"/>
  <c r="CG5" i="1"/>
  <c r="CH5" i="1"/>
  <c r="BZ6" i="1"/>
  <c r="CA6" i="1"/>
  <c r="CB6" i="1"/>
  <c r="CC6" i="1"/>
  <c r="CD6" i="1"/>
  <c r="CE6" i="1"/>
  <c r="CF6" i="1"/>
  <c r="CG6" i="1"/>
  <c r="CH6" i="1"/>
  <c r="BZ7" i="1"/>
  <c r="CA7" i="1"/>
  <c r="CB7" i="1"/>
  <c r="CC7" i="1"/>
  <c r="CD7" i="1"/>
  <c r="CE7" i="1"/>
  <c r="CF7" i="1"/>
  <c r="CG7" i="1"/>
  <c r="CH7" i="1"/>
  <c r="BZ8" i="1"/>
  <c r="CA8" i="1"/>
  <c r="CB8" i="1"/>
  <c r="CC8" i="1"/>
  <c r="CD8" i="1"/>
  <c r="CE8" i="1"/>
  <c r="CF8" i="1"/>
  <c r="CG8" i="1"/>
  <c r="CH8" i="1"/>
  <c r="BZ9" i="1"/>
  <c r="CA9" i="1"/>
  <c r="CB9" i="1"/>
  <c r="CC9" i="1"/>
  <c r="CD9" i="1"/>
  <c r="CE9" i="1"/>
  <c r="CF9" i="1"/>
  <c r="CG9" i="1"/>
  <c r="CH9" i="1"/>
  <c r="BZ10" i="1"/>
  <c r="CA10" i="1"/>
  <c r="CB10" i="1"/>
  <c r="CC10" i="1"/>
  <c r="CD10" i="1"/>
  <c r="CE10" i="1"/>
  <c r="CF10" i="1"/>
  <c r="CG10" i="1"/>
  <c r="CH10" i="1"/>
  <c r="BZ11" i="1"/>
  <c r="CA11" i="1"/>
  <c r="CB11" i="1"/>
  <c r="CC11" i="1"/>
  <c r="CD11" i="1"/>
  <c r="CE11" i="1"/>
  <c r="CF11" i="1"/>
  <c r="CG11" i="1"/>
  <c r="CH11" i="1"/>
  <c r="BZ12" i="1"/>
  <c r="CA12" i="1"/>
  <c r="CB12" i="1"/>
  <c r="CC12" i="1"/>
  <c r="CD12" i="1"/>
  <c r="CE12" i="1"/>
  <c r="CF12" i="1"/>
  <c r="CG12" i="1"/>
  <c r="CH12" i="1"/>
  <c r="BZ13" i="1"/>
  <c r="CA13" i="1"/>
  <c r="CB13" i="1"/>
  <c r="CC13" i="1"/>
  <c r="CD13" i="1"/>
  <c r="CE13" i="1"/>
  <c r="CF13" i="1"/>
  <c r="CG13" i="1"/>
  <c r="CH13" i="1"/>
  <c r="BZ14" i="1"/>
  <c r="CA14" i="1"/>
  <c r="CB14" i="1"/>
  <c r="CC14" i="1"/>
  <c r="CD14" i="1"/>
  <c r="CE14" i="1"/>
  <c r="CF14" i="1"/>
  <c r="CG14" i="1"/>
  <c r="CH14" i="1"/>
  <c r="BZ15" i="1"/>
  <c r="CA15" i="1"/>
  <c r="CB15" i="1"/>
  <c r="CC15" i="1"/>
  <c r="CD15" i="1"/>
  <c r="CE15" i="1"/>
  <c r="CF15" i="1"/>
  <c r="CG15" i="1"/>
  <c r="CH15" i="1"/>
  <c r="BZ16" i="1"/>
  <c r="CA16" i="1"/>
  <c r="CB16" i="1"/>
  <c r="CC16" i="1"/>
  <c r="CD16" i="1"/>
  <c r="CE16" i="1"/>
  <c r="CF16" i="1"/>
  <c r="CG16" i="1"/>
  <c r="CH16" i="1"/>
  <c r="BZ17" i="1"/>
  <c r="CA17" i="1"/>
  <c r="CB17" i="1"/>
  <c r="CC17" i="1"/>
  <c r="CD17" i="1"/>
  <c r="CE17" i="1"/>
  <c r="CF17" i="1"/>
  <c r="CG17" i="1"/>
  <c r="CH17" i="1"/>
  <c r="BZ18" i="1"/>
  <c r="CA18" i="1"/>
  <c r="CB18" i="1"/>
  <c r="CC18" i="1"/>
  <c r="CD18" i="1"/>
  <c r="CE18" i="1"/>
  <c r="CF18" i="1"/>
  <c r="CG18" i="1"/>
  <c r="CH18" i="1"/>
  <c r="BZ19" i="1"/>
  <c r="CA19" i="1"/>
  <c r="CB19" i="1"/>
  <c r="CC19" i="1"/>
  <c r="CD19" i="1"/>
  <c r="CE19" i="1"/>
  <c r="CF19" i="1"/>
  <c r="CG19" i="1"/>
  <c r="CH19" i="1"/>
  <c r="BZ20" i="1"/>
  <c r="CA20" i="1"/>
  <c r="CB20" i="1"/>
  <c r="CC20" i="1"/>
  <c r="CD20" i="1"/>
  <c r="CE20" i="1"/>
  <c r="CF20" i="1"/>
  <c r="CG20" i="1"/>
  <c r="CH20" i="1"/>
  <c r="BZ21" i="1"/>
  <c r="CA21" i="1"/>
  <c r="CB21" i="1"/>
  <c r="CC21" i="1"/>
  <c r="CD21" i="1"/>
  <c r="CE21" i="1"/>
  <c r="CF21" i="1"/>
  <c r="CG21" i="1"/>
  <c r="CG40" i="1" s="1"/>
  <c r="CH21" i="1"/>
  <c r="BZ22" i="1"/>
  <c r="CA22" i="1"/>
  <c r="CB22" i="1"/>
  <c r="CC22" i="1"/>
  <c r="CD22" i="1"/>
  <c r="CE22" i="1"/>
  <c r="CF22" i="1"/>
  <c r="CG22" i="1"/>
  <c r="CH22" i="1"/>
  <c r="BZ23" i="1"/>
  <c r="CA23" i="1"/>
  <c r="CB23" i="1"/>
  <c r="CC23" i="1"/>
  <c r="CD23" i="1"/>
  <c r="CE23" i="1"/>
  <c r="CF23" i="1"/>
  <c r="CG23" i="1"/>
  <c r="CH23" i="1"/>
  <c r="BZ24" i="1"/>
  <c r="CA24" i="1"/>
  <c r="CB24" i="1"/>
  <c r="CC24" i="1"/>
  <c r="CD24" i="1"/>
  <c r="CE24" i="1"/>
  <c r="CF24" i="1"/>
  <c r="CG24" i="1"/>
  <c r="CH24" i="1"/>
  <c r="BZ25" i="1"/>
  <c r="BZ39" i="1" s="1"/>
  <c r="CA25" i="1"/>
  <c r="CA39" i="1" s="1"/>
  <c r="CB25" i="1"/>
  <c r="CB39" i="1" s="1"/>
  <c r="CC25" i="1"/>
  <c r="CC39" i="1" s="1"/>
  <c r="CD25" i="1"/>
  <c r="CD39" i="1" s="1"/>
  <c r="CE25" i="1"/>
  <c r="CE39" i="1" s="1"/>
  <c r="CF25" i="1"/>
  <c r="CF39" i="1" s="1"/>
  <c r="CG25" i="1"/>
  <c r="CG39" i="1" s="1"/>
  <c r="CH25" i="1"/>
  <c r="CH39" i="1" s="1"/>
  <c r="BZ26" i="1"/>
  <c r="CA26" i="1"/>
  <c r="CB26" i="1"/>
  <c r="CC26" i="1"/>
  <c r="CD26" i="1"/>
  <c r="CE26" i="1"/>
  <c r="CF26" i="1"/>
  <c r="CG26" i="1"/>
  <c r="CH26" i="1"/>
  <c r="BZ27" i="1"/>
  <c r="CA27" i="1"/>
  <c r="CB27" i="1"/>
  <c r="CC27" i="1"/>
  <c r="CD27" i="1"/>
  <c r="CE27" i="1"/>
  <c r="CF27" i="1"/>
  <c r="CG27" i="1"/>
  <c r="CH27" i="1"/>
  <c r="BZ28" i="1"/>
  <c r="CA28" i="1"/>
  <c r="CB28" i="1"/>
  <c r="CC28" i="1"/>
  <c r="CD28" i="1"/>
  <c r="CE28" i="1"/>
  <c r="CF28" i="1"/>
  <c r="CG28" i="1"/>
  <c r="CH28" i="1"/>
  <c r="BZ29" i="1"/>
  <c r="CA29" i="1"/>
  <c r="CB29" i="1"/>
  <c r="CC29" i="1"/>
  <c r="CD29" i="1"/>
  <c r="CE29" i="1"/>
  <c r="CF29" i="1"/>
  <c r="CG29" i="1"/>
  <c r="CH29" i="1"/>
  <c r="BW4" i="1"/>
  <c r="BX4" i="1"/>
  <c r="BY4" i="1"/>
  <c r="BW5" i="1"/>
  <c r="BX5" i="1"/>
  <c r="BY5" i="1"/>
  <c r="BW6" i="1"/>
  <c r="BX6" i="1"/>
  <c r="BY6" i="1"/>
  <c r="BW7" i="1"/>
  <c r="BX7" i="1"/>
  <c r="BY7" i="1"/>
  <c r="BW8" i="1"/>
  <c r="BX8" i="1"/>
  <c r="BY8" i="1"/>
  <c r="BW9" i="1"/>
  <c r="BX9" i="1"/>
  <c r="BY9" i="1"/>
  <c r="BW10" i="1"/>
  <c r="BX10" i="1"/>
  <c r="BY10" i="1"/>
  <c r="BW11" i="1"/>
  <c r="BX11" i="1"/>
  <c r="BY11" i="1"/>
  <c r="BW12" i="1"/>
  <c r="BX12" i="1"/>
  <c r="BY12" i="1"/>
  <c r="BW13" i="1"/>
  <c r="BX13" i="1"/>
  <c r="BY13" i="1"/>
  <c r="BW14" i="1"/>
  <c r="BX14" i="1"/>
  <c r="BY14" i="1"/>
  <c r="BW15" i="1"/>
  <c r="BX15" i="1"/>
  <c r="BY15" i="1"/>
  <c r="BW16" i="1"/>
  <c r="BX16" i="1"/>
  <c r="BY16" i="1"/>
  <c r="BW17" i="1"/>
  <c r="BX17" i="1"/>
  <c r="BY17" i="1"/>
  <c r="BW18" i="1"/>
  <c r="BX18" i="1"/>
  <c r="BY18" i="1"/>
  <c r="BW19" i="1"/>
  <c r="BX19" i="1"/>
  <c r="BY19" i="1"/>
  <c r="BW20" i="1"/>
  <c r="BX20" i="1"/>
  <c r="BY20" i="1"/>
  <c r="BW21" i="1"/>
  <c r="BX21" i="1"/>
  <c r="BY21" i="1"/>
  <c r="BW22" i="1"/>
  <c r="BX22" i="1"/>
  <c r="BY22" i="1"/>
  <c r="BW23" i="1"/>
  <c r="BX23" i="1"/>
  <c r="BY23" i="1"/>
  <c r="BW24" i="1"/>
  <c r="BX24" i="1"/>
  <c r="BY24" i="1"/>
  <c r="BW25" i="1"/>
  <c r="BX25" i="1"/>
  <c r="BY25" i="1"/>
  <c r="BW26" i="1"/>
  <c r="BX26" i="1"/>
  <c r="BY26" i="1"/>
  <c r="BW27" i="1"/>
  <c r="BX27" i="1"/>
  <c r="BY27" i="1"/>
  <c r="BW28" i="1"/>
  <c r="BX28" i="1"/>
  <c r="BY28" i="1"/>
  <c r="BW29" i="1"/>
  <c r="BX29" i="1"/>
  <c r="BY29" i="1"/>
  <c r="BY3" i="1"/>
  <c r="BX3" i="1"/>
  <c r="CA40" i="1" l="1"/>
  <c r="CH36" i="1"/>
  <c r="BZ36" i="1"/>
  <c r="CE36" i="1"/>
  <c r="CE40" i="1"/>
  <c r="CE37" i="1"/>
  <c r="CH40" i="1"/>
  <c r="BZ40" i="1"/>
  <c r="CF38" i="1"/>
  <c r="CG37" i="1"/>
  <c r="CA35" i="1"/>
  <c r="CF40" i="1"/>
  <c r="CE38" i="1"/>
  <c r="CF37" i="1"/>
  <c r="CG36" i="1"/>
  <c r="CH35" i="1"/>
  <c r="BZ35" i="1"/>
  <c r="CF36" i="1"/>
  <c r="CG35" i="1"/>
  <c r="CD38" i="1"/>
  <c r="CD40" i="1"/>
  <c r="CD37" i="1"/>
  <c r="CC38" i="1"/>
  <c r="CF35" i="1"/>
  <c r="CC40" i="1"/>
  <c r="CB38" i="1"/>
  <c r="CC37" i="1"/>
  <c r="CD36" i="1"/>
  <c r="CE35" i="1"/>
  <c r="CE42" i="1" s="1"/>
  <c r="CB40" i="1"/>
  <c r="CA38" i="1"/>
  <c r="CB37" i="1"/>
  <c r="CC36" i="1"/>
  <c r="CD35" i="1"/>
  <c r="CH38" i="1"/>
  <c r="BZ38" i="1"/>
  <c r="CA37" i="1"/>
  <c r="CB36" i="1"/>
  <c r="CC35" i="1"/>
  <c r="CG38" i="1"/>
  <c r="CG42" i="1" s="1"/>
  <c r="CH37" i="1"/>
  <c r="BZ37" i="1"/>
  <c r="CA36" i="1"/>
  <c r="CB35" i="1"/>
  <c r="AK23" i="1"/>
  <c r="AK20" i="1"/>
  <c r="AK19" i="1"/>
  <c r="AK17" i="1"/>
  <c r="AK16" i="1"/>
  <c r="AK15" i="1"/>
  <c r="AK14" i="1"/>
  <c r="AK12" i="1"/>
  <c r="AK11" i="1"/>
  <c r="AK10" i="1"/>
  <c r="AK8" i="1"/>
  <c r="AI23" i="1"/>
  <c r="AI20" i="1"/>
  <c r="AI19" i="1"/>
  <c r="AI17" i="1"/>
  <c r="AI16" i="1"/>
  <c r="AI15" i="1"/>
  <c r="AI14" i="1"/>
  <c r="AI12" i="1"/>
  <c r="AI11" i="1"/>
  <c r="AI10" i="1"/>
  <c r="AI8" i="1"/>
  <c r="AG23" i="1"/>
  <c r="AG20" i="1"/>
  <c r="AG19" i="1"/>
  <c r="AG17" i="1"/>
  <c r="AG16" i="1"/>
  <c r="AG15" i="1"/>
  <c r="AG14" i="1"/>
  <c r="AG12" i="1"/>
  <c r="AG11" i="1"/>
  <c r="AG10" i="1"/>
  <c r="AG8" i="1"/>
  <c r="AE23" i="1"/>
  <c r="AE20" i="1"/>
  <c r="AE19" i="1"/>
  <c r="AE17" i="1"/>
  <c r="AE16" i="1"/>
  <c r="AE15" i="1"/>
  <c r="AE14" i="1"/>
  <c r="AE12" i="1"/>
  <c r="AE11" i="1"/>
  <c r="AE10" i="1"/>
  <c r="AE8" i="1"/>
  <c r="AC23" i="1"/>
  <c r="AC20" i="1"/>
  <c r="AC19" i="1"/>
  <c r="AC17" i="1"/>
  <c r="AC16" i="1"/>
  <c r="AC15" i="1"/>
  <c r="AC14" i="1"/>
  <c r="AC12" i="1"/>
  <c r="AC11" i="1"/>
  <c r="AC10" i="1"/>
  <c r="AC8" i="1"/>
  <c r="AA23" i="1"/>
  <c r="AA20" i="1"/>
  <c r="AA19" i="1"/>
  <c r="AA17" i="1"/>
  <c r="AA16" i="1"/>
  <c r="AA15" i="1"/>
  <c r="AA14" i="1"/>
  <c r="AA12" i="1"/>
  <c r="AA11" i="1"/>
  <c r="AA10" i="1"/>
  <c r="AA8" i="1"/>
  <c r="AA3" i="1"/>
  <c r="Y23" i="1"/>
  <c r="Y20" i="1"/>
  <c r="Y19" i="1"/>
  <c r="Y17" i="1"/>
  <c r="Y16" i="1"/>
  <c r="Y15" i="1"/>
  <c r="Y14" i="1"/>
  <c r="Y12" i="1"/>
  <c r="Y11" i="1"/>
  <c r="Y10" i="1"/>
  <c r="Y8" i="1"/>
  <c r="Y3" i="1"/>
  <c r="U23" i="1"/>
  <c r="U20" i="1"/>
  <c r="U19" i="1"/>
  <c r="U17" i="1"/>
  <c r="U16" i="1"/>
  <c r="U15" i="1"/>
  <c r="U14" i="1"/>
  <c r="U12" i="1"/>
  <c r="U11" i="1"/>
  <c r="U10" i="1"/>
  <c r="U8" i="1"/>
  <c r="U3" i="1"/>
  <c r="W23" i="1"/>
  <c r="W20" i="1"/>
  <c r="W19" i="1"/>
  <c r="W17" i="1"/>
  <c r="W16" i="1"/>
  <c r="W15" i="1"/>
  <c r="W14" i="1"/>
  <c r="W12" i="1"/>
  <c r="W11" i="1"/>
  <c r="W10" i="1"/>
  <c r="W8" i="1"/>
  <c r="W3" i="1"/>
  <c r="BZ42" i="1" l="1"/>
  <c r="CF42" i="1"/>
  <c r="CH42" i="1"/>
  <c r="CB42" i="1"/>
  <c r="CD42" i="1"/>
  <c r="CC42" i="1"/>
  <c r="CA42" i="1"/>
  <c r="F29" i="12"/>
  <c r="F28" i="12"/>
  <c r="F27" i="12"/>
  <c r="F26" i="12"/>
  <c r="F25" i="12"/>
  <c r="F24" i="12"/>
  <c r="F23" i="12"/>
  <c r="F22" i="12"/>
  <c r="F21" i="12"/>
  <c r="F20" i="12"/>
  <c r="F19" i="12"/>
  <c r="F18" i="12"/>
  <c r="F17" i="12"/>
  <c r="F16" i="12"/>
  <c r="F15" i="12"/>
  <c r="F14" i="12"/>
  <c r="F13" i="12"/>
  <c r="F12" i="12"/>
  <c r="F11" i="12"/>
  <c r="F10" i="12"/>
  <c r="F9" i="12"/>
  <c r="F8" i="12"/>
  <c r="F7" i="12"/>
  <c r="F6" i="12"/>
  <c r="F5" i="12"/>
  <c r="F4" i="12"/>
  <c r="F3" i="12"/>
  <c r="R3" i="12"/>
  <c r="Q3" i="12"/>
  <c r="P3" i="12"/>
  <c r="O3" i="12"/>
  <c r="N3" i="12"/>
  <c r="M3" i="12"/>
  <c r="L3" i="12"/>
  <c r="K3" i="12"/>
  <c r="J3" i="12"/>
  <c r="I3" i="12"/>
  <c r="H3" i="12"/>
  <c r="G3" i="12"/>
  <c r="G5" i="12" l="1"/>
  <c r="H5" i="12"/>
  <c r="I5" i="12"/>
  <c r="J5" i="12"/>
  <c r="K5" i="12"/>
  <c r="L5" i="12"/>
  <c r="M5" i="12"/>
  <c r="N5" i="12"/>
  <c r="O5" i="12"/>
  <c r="P5" i="12"/>
  <c r="Q5" i="12"/>
  <c r="R5" i="12"/>
  <c r="G6" i="12"/>
  <c r="H6" i="12"/>
  <c r="I6" i="12"/>
  <c r="J6" i="12"/>
  <c r="K6" i="12"/>
  <c r="L6" i="12"/>
  <c r="M6" i="12"/>
  <c r="N6" i="12"/>
  <c r="O6" i="12"/>
  <c r="P6" i="12"/>
  <c r="Q6" i="12"/>
  <c r="R6" i="12"/>
  <c r="G7" i="12"/>
  <c r="H7" i="12"/>
  <c r="I7" i="12"/>
  <c r="J7" i="12"/>
  <c r="K7" i="12"/>
  <c r="L7" i="12"/>
  <c r="M7" i="12"/>
  <c r="N7" i="12"/>
  <c r="O7" i="12"/>
  <c r="P7" i="12"/>
  <c r="Q7" i="12"/>
  <c r="R7" i="12"/>
  <c r="G8" i="12"/>
  <c r="H8" i="12"/>
  <c r="I8" i="12"/>
  <c r="J8" i="12"/>
  <c r="K8" i="12"/>
  <c r="L8" i="12"/>
  <c r="M8" i="12"/>
  <c r="N8" i="12"/>
  <c r="O8" i="12"/>
  <c r="P8" i="12"/>
  <c r="Q8" i="12"/>
  <c r="R8" i="12"/>
  <c r="G9" i="12"/>
  <c r="H9" i="12"/>
  <c r="I9" i="12"/>
  <c r="J9" i="12"/>
  <c r="K9" i="12"/>
  <c r="L9" i="12"/>
  <c r="M9" i="12"/>
  <c r="N9" i="12"/>
  <c r="O9" i="12"/>
  <c r="P9" i="12"/>
  <c r="Q9" i="12"/>
  <c r="R9" i="12"/>
  <c r="G10" i="12"/>
  <c r="H10" i="12"/>
  <c r="I10" i="12"/>
  <c r="J10" i="12"/>
  <c r="K10" i="12"/>
  <c r="L10" i="12"/>
  <c r="M10" i="12"/>
  <c r="N10" i="12"/>
  <c r="O10" i="12"/>
  <c r="P10" i="12"/>
  <c r="Q10" i="12"/>
  <c r="R10" i="12"/>
  <c r="G11" i="12"/>
  <c r="H11" i="12"/>
  <c r="I11" i="12"/>
  <c r="J11" i="12"/>
  <c r="K11" i="12"/>
  <c r="L11" i="12"/>
  <c r="M11" i="12"/>
  <c r="N11" i="12"/>
  <c r="O11" i="12"/>
  <c r="P11" i="12"/>
  <c r="Q11" i="12"/>
  <c r="R11" i="12"/>
  <c r="G12" i="12"/>
  <c r="H12" i="12"/>
  <c r="I12" i="12"/>
  <c r="J12" i="12"/>
  <c r="K12" i="12"/>
  <c r="L12" i="12"/>
  <c r="M12" i="12"/>
  <c r="N12" i="12"/>
  <c r="O12" i="12"/>
  <c r="P12" i="12"/>
  <c r="Q12" i="12"/>
  <c r="R12" i="12"/>
  <c r="G13" i="12"/>
  <c r="H13" i="12"/>
  <c r="I13" i="12"/>
  <c r="J13" i="12"/>
  <c r="K13" i="12"/>
  <c r="L13" i="12"/>
  <c r="M13" i="12"/>
  <c r="N13" i="12"/>
  <c r="O13" i="12"/>
  <c r="P13" i="12"/>
  <c r="Q13" i="12"/>
  <c r="R13" i="12"/>
  <c r="G14" i="12"/>
  <c r="H14" i="12"/>
  <c r="I14" i="12"/>
  <c r="J14" i="12"/>
  <c r="K14" i="12"/>
  <c r="L14" i="12"/>
  <c r="M14" i="12"/>
  <c r="N14" i="12"/>
  <c r="O14" i="12"/>
  <c r="P14" i="12"/>
  <c r="Q14" i="12"/>
  <c r="R14" i="12"/>
  <c r="G15" i="12"/>
  <c r="H15" i="12"/>
  <c r="I15" i="12"/>
  <c r="J15" i="12"/>
  <c r="K15" i="12"/>
  <c r="L15" i="12"/>
  <c r="M15" i="12"/>
  <c r="N15" i="12"/>
  <c r="O15" i="12"/>
  <c r="P15" i="12"/>
  <c r="Q15" i="12"/>
  <c r="R15" i="12"/>
  <c r="G16" i="12"/>
  <c r="H16" i="12"/>
  <c r="I16" i="12"/>
  <c r="J16" i="12"/>
  <c r="K16" i="12"/>
  <c r="L16" i="12"/>
  <c r="M16" i="12"/>
  <c r="N16" i="12"/>
  <c r="O16" i="12"/>
  <c r="P16" i="12"/>
  <c r="Q16" i="12"/>
  <c r="R16" i="12"/>
  <c r="G17" i="12"/>
  <c r="H17" i="12"/>
  <c r="I17" i="12"/>
  <c r="J17" i="12"/>
  <c r="K17" i="12"/>
  <c r="L17" i="12"/>
  <c r="M17" i="12"/>
  <c r="N17" i="12"/>
  <c r="O17" i="12"/>
  <c r="P17" i="12"/>
  <c r="Q17" i="12"/>
  <c r="R17" i="12"/>
  <c r="G18" i="12"/>
  <c r="H18" i="12"/>
  <c r="I18" i="12"/>
  <c r="J18" i="12"/>
  <c r="K18" i="12"/>
  <c r="L18" i="12"/>
  <c r="M18" i="12"/>
  <c r="N18" i="12"/>
  <c r="O18" i="12"/>
  <c r="P18" i="12"/>
  <c r="Q18" i="12"/>
  <c r="R18" i="12"/>
  <c r="G19" i="12"/>
  <c r="H19" i="12"/>
  <c r="I19" i="12"/>
  <c r="J19" i="12"/>
  <c r="K19" i="12"/>
  <c r="L19" i="12"/>
  <c r="M19" i="12"/>
  <c r="N19" i="12"/>
  <c r="O19" i="12"/>
  <c r="P19" i="12"/>
  <c r="Q19" i="12"/>
  <c r="R19" i="12"/>
  <c r="G20" i="12"/>
  <c r="H20" i="12"/>
  <c r="I20" i="12"/>
  <c r="J20" i="12"/>
  <c r="K20" i="12"/>
  <c r="L20" i="12"/>
  <c r="M20" i="12"/>
  <c r="N20" i="12"/>
  <c r="O20" i="12"/>
  <c r="P20" i="12"/>
  <c r="Q20" i="12"/>
  <c r="R20" i="12"/>
  <c r="G21" i="12"/>
  <c r="H21" i="12"/>
  <c r="I21" i="12"/>
  <c r="J21" i="12"/>
  <c r="K21" i="12"/>
  <c r="L21" i="12"/>
  <c r="M21" i="12"/>
  <c r="N21" i="12"/>
  <c r="O21" i="12"/>
  <c r="P21" i="12"/>
  <c r="Q21" i="12"/>
  <c r="R21" i="12"/>
  <c r="G22" i="12"/>
  <c r="H22" i="12"/>
  <c r="I22" i="12"/>
  <c r="J22" i="12"/>
  <c r="K22" i="12"/>
  <c r="L22" i="12"/>
  <c r="M22" i="12"/>
  <c r="N22" i="12"/>
  <c r="O22" i="12"/>
  <c r="P22" i="12"/>
  <c r="Q22" i="12"/>
  <c r="R22" i="12"/>
  <c r="G23" i="12"/>
  <c r="H23" i="12"/>
  <c r="I23" i="12"/>
  <c r="J23" i="12"/>
  <c r="K23" i="12"/>
  <c r="L23" i="12"/>
  <c r="M23" i="12"/>
  <c r="N23" i="12"/>
  <c r="O23" i="12"/>
  <c r="P23" i="12"/>
  <c r="Q23" i="12"/>
  <c r="R23" i="12"/>
  <c r="G24" i="12"/>
  <c r="H24" i="12"/>
  <c r="I24" i="12"/>
  <c r="J24" i="12"/>
  <c r="K24" i="12"/>
  <c r="L24" i="12"/>
  <c r="M24" i="12"/>
  <c r="N24" i="12"/>
  <c r="O24" i="12"/>
  <c r="P24" i="12"/>
  <c r="Q24" i="12"/>
  <c r="R24" i="12"/>
  <c r="G25" i="12"/>
  <c r="H25" i="12"/>
  <c r="I25" i="12"/>
  <c r="J25" i="12"/>
  <c r="K25" i="12"/>
  <c r="L25" i="12"/>
  <c r="M25" i="12"/>
  <c r="N25" i="12"/>
  <c r="O25" i="12"/>
  <c r="P25" i="12"/>
  <c r="Q25" i="12"/>
  <c r="R25" i="12"/>
  <c r="G26" i="12"/>
  <c r="H26" i="12"/>
  <c r="I26" i="12"/>
  <c r="J26" i="12"/>
  <c r="K26" i="12"/>
  <c r="L26" i="12"/>
  <c r="M26" i="12"/>
  <c r="N26" i="12"/>
  <c r="O26" i="12"/>
  <c r="P26" i="12"/>
  <c r="Q26" i="12"/>
  <c r="R26" i="12"/>
  <c r="G27" i="12"/>
  <c r="H27" i="12"/>
  <c r="I27" i="12"/>
  <c r="J27" i="12"/>
  <c r="K27" i="12"/>
  <c r="L27" i="12"/>
  <c r="M27" i="12"/>
  <c r="N27" i="12"/>
  <c r="O27" i="12"/>
  <c r="P27" i="12"/>
  <c r="Q27" i="12"/>
  <c r="R27" i="12"/>
  <c r="G28" i="12"/>
  <c r="H28" i="12"/>
  <c r="I28" i="12"/>
  <c r="J28" i="12"/>
  <c r="K28" i="12"/>
  <c r="L28" i="12"/>
  <c r="M28" i="12"/>
  <c r="N28" i="12"/>
  <c r="O28" i="12"/>
  <c r="P28" i="12"/>
  <c r="Q28" i="12"/>
  <c r="R28" i="12"/>
  <c r="G29" i="12"/>
  <c r="H29" i="12"/>
  <c r="I29" i="12"/>
  <c r="J29" i="12"/>
  <c r="K29" i="12"/>
  <c r="L29" i="12"/>
  <c r="M29" i="12"/>
  <c r="N29" i="12"/>
  <c r="O29" i="12"/>
  <c r="P29" i="12"/>
  <c r="Q29" i="12"/>
  <c r="R29" i="12"/>
  <c r="R4" i="12"/>
  <c r="Q4" i="12"/>
  <c r="P4" i="12"/>
  <c r="O4" i="12"/>
  <c r="N4" i="12"/>
  <c r="M4" i="12"/>
  <c r="L4" i="12"/>
  <c r="K4" i="12"/>
  <c r="J4" i="12"/>
  <c r="I4" i="12"/>
  <c r="H4" i="12"/>
  <c r="AK40" i="10"/>
  <c r="AJ40" i="10"/>
  <c r="AH40" i="10"/>
  <c r="AG40" i="10"/>
  <c r="AE40" i="10"/>
  <c r="AD40" i="10"/>
  <c r="AB40" i="10"/>
  <c r="AA40" i="10"/>
  <c r="AK39" i="10"/>
  <c r="AJ39" i="10"/>
  <c r="AH39" i="10"/>
  <c r="AG39" i="10"/>
  <c r="AF39" i="10"/>
  <c r="AE39" i="10"/>
  <c r="AD39" i="10"/>
  <c r="AB39" i="10"/>
  <c r="AA39" i="10"/>
  <c r="AK38" i="10"/>
  <c r="AJ38" i="10"/>
  <c r="AH38" i="10"/>
  <c r="AG38" i="10"/>
  <c r="AE38" i="10"/>
  <c r="AD38" i="10"/>
  <c r="AB38" i="10"/>
  <c r="AA38" i="10"/>
  <c r="AK37" i="10"/>
  <c r="AJ37" i="10"/>
  <c r="AH37" i="10"/>
  <c r="AG37" i="10"/>
  <c r="AE37" i="10"/>
  <c r="AD37" i="10"/>
  <c r="AB37" i="10"/>
  <c r="AA37" i="10"/>
  <c r="AK36" i="10"/>
  <c r="AJ36" i="10"/>
  <c r="AH36" i="10"/>
  <c r="AG36" i="10"/>
  <c r="AE36" i="10"/>
  <c r="AD36" i="10"/>
  <c r="AB36" i="10"/>
  <c r="AA36" i="10"/>
  <c r="AK35" i="10"/>
  <c r="AJ35" i="10"/>
  <c r="AJ42" i="10" s="1"/>
  <c r="AH35" i="10"/>
  <c r="AH42" i="10" s="1"/>
  <c r="AG35" i="10"/>
  <c r="AG42" i="10" s="1"/>
  <c r="AE35" i="10"/>
  <c r="AE42" i="10" s="1"/>
  <c r="AD35" i="10"/>
  <c r="AB35" i="10"/>
  <c r="AB42" i="10" s="1"/>
  <c r="AA35" i="10"/>
  <c r="AK31" i="10"/>
  <c r="AJ31" i="10"/>
  <c r="AH31" i="10"/>
  <c r="AG31" i="10"/>
  <c r="AE31" i="10"/>
  <c r="AD31" i="10"/>
  <c r="AB31" i="10"/>
  <c r="AA31" i="10"/>
  <c r="AL29" i="10"/>
  <c r="BV29" i="1" s="1"/>
  <c r="AI29" i="10"/>
  <c r="BU29" i="1" s="1"/>
  <c r="AF29" i="10"/>
  <c r="BT29" i="1" s="1"/>
  <c r="AC29" i="10"/>
  <c r="BS29" i="1" s="1"/>
  <c r="AL28" i="10"/>
  <c r="BV28" i="1" s="1"/>
  <c r="AI28" i="10"/>
  <c r="BU28" i="1" s="1"/>
  <c r="AF28" i="10"/>
  <c r="BT28" i="1" s="1"/>
  <c r="AC28" i="10"/>
  <c r="BS28" i="1" s="1"/>
  <c r="AL27" i="10"/>
  <c r="BV27" i="1" s="1"/>
  <c r="AI27" i="10"/>
  <c r="BU27" i="1" s="1"/>
  <c r="AF27" i="10"/>
  <c r="BT27" i="1" s="1"/>
  <c r="AC27" i="10"/>
  <c r="BS27" i="1" s="1"/>
  <c r="AL26" i="10"/>
  <c r="BV26" i="1" s="1"/>
  <c r="AI26" i="10"/>
  <c r="BU26" i="1" s="1"/>
  <c r="AF26" i="10"/>
  <c r="AC26" i="10"/>
  <c r="BS26" i="1" s="1"/>
  <c r="AL25" i="10"/>
  <c r="AI25" i="10"/>
  <c r="AF25" i="10"/>
  <c r="BT25" i="1" s="1"/>
  <c r="BT39" i="1" s="1"/>
  <c r="AC25" i="10"/>
  <c r="AL24" i="10"/>
  <c r="BV24" i="1" s="1"/>
  <c r="AI24" i="10"/>
  <c r="BU24" i="1" s="1"/>
  <c r="AF24" i="10"/>
  <c r="BT24" i="1" s="1"/>
  <c r="AC24" i="10"/>
  <c r="BS24" i="1" s="1"/>
  <c r="AL23" i="10"/>
  <c r="BV23" i="1" s="1"/>
  <c r="AI23" i="10"/>
  <c r="BU23" i="1" s="1"/>
  <c r="AF23" i="10"/>
  <c r="BT23" i="1" s="1"/>
  <c r="AC23" i="10"/>
  <c r="BS23" i="1" s="1"/>
  <c r="AL22" i="10"/>
  <c r="BV22" i="1" s="1"/>
  <c r="AI22" i="10"/>
  <c r="BU22" i="1" s="1"/>
  <c r="AF22" i="10"/>
  <c r="BT22" i="1" s="1"/>
  <c r="AC22" i="10"/>
  <c r="BS22" i="1" s="1"/>
  <c r="AL21" i="10"/>
  <c r="AI21" i="10"/>
  <c r="AF21" i="10"/>
  <c r="AC21" i="10"/>
  <c r="AL20" i="10"/>
  <c r="BV20" i="1" s="1"/>
  <c r="AI20" i="10"/>
  <c r="BU20" i="1" s="1"/>
  <c r="AF20" i="10"/>
  <c r="BT20" i="1" s="1"/>
  <c r="AC20" i="10"/>
  <c r="BS20" i="1" s="1"/>
  <c r="AL19" i="10"/>
  <c r="BV19" i="1" s="1"/>
  <c r="AI19" i="10"/>
  <c r="BU19" i="1" s="1"/>
  <c r="AF19" i="10"/>
  <c r="BT19" i="1" s="1"/>
  <c r="AC19" i="10"/>
  <c r="BS19" i="1" s="1"/>
  <c r="AL18" i="10"/>
  <c r="BV18" i="1" s="1"/>
  <c r="AI18" i="10"/>
  <c r="BU18" i="1" s="1"/>
  <c r="AF18" i="10"/>
  <c r="BT18" i="1" s="1"/>
  <c r="AC18" i="10"/>
  <c r="BS18" i="1" s="1"/>
  <c r="AL17" i="10"/>
  <c r="BV17" i="1" s="1"/>
  <c r="AI17" i="10"/>
  <c r="BU17" i="1" s="1"/>
  <c r="AF17" i="10"/>
  <c r="BT17" i="1" s="1"/>
  <c r="AC17" i="10"/>
  <c r="BS17" i="1" s="1"/>
  <c r="AL16" i="10"/>
  <c r="BV16" i="1" s="1"/>
  <c r="AI16" i="10"/>
  <c r="BU16" i="1" s="1"/>
  <c r="AF16" i="10"/>
  <c r="BT16" i="1" s="1"/>
  <c r="AC16" i="10"/>
  <c r="BS16" i="1" s="1"/>
  <c r="AL15" i="10"/>
  <c r="BV15" i="1" s="1"/>
  <c r="AI15" i="10"/>
  <c r="BU15" i="1" s="1"/>
  <c r="AF15" i="10"/>
  <c r="BT15" i="1" s="1"/>
  <c r="AC15" i="10"/>
  <c r="BS15" i="1" s="1"/>
  <c r="AL14" i="10"/>
  <c r="BV14" i="1" s="1"/>
  <c r="AI14" i="10"/>
  <c r="BU14" i="1" s="1"/>
  <c r="AF14" i="10"/>
  <c r="BT14" i="1" s="1"/>
  <c r="AC14" i="10"/>
  <c r="BS14" i="1" s="1"/>
  <c r="AL13" i="10"/>
  <c r="BV13" i="1" s="1"/>
  <c r="AI13" i="10"/>
  <c r="BU13" i="1" s="1"/>
  <c r="AF13" i="10"/>
  <c r="BT13" i="1" s="1"/>
  <c r="AC13" i="10"/>
  <c r="BS13" i="1" s="1"/>
  <c r="AL12" i="10"/>
  <c r="BV12" i="1" s="1"/>
  <c r="AI12" i="10"/>
  <c r="BU12" i="1" s="1"/>
  <c r="AF12" i="10"/>
  <c r="BT12" i="1" s="1"/>
  <c r="AC12" i="10"/>
  <c r="BS12" i="1" s="1"/>
  <c r="AL11" i="10"/>
  <c r="BV11" i="1" s="1"/>
  <c r="AI11" i="10"/>
  <c r="BU11" i="1" s="1"/>
  <c r="AF11" i="10"/>
  <c r="BT11" i="1" s="1"/>
  <c r="AC11" i="10"/>
  <c r="BS11" i="1" s="1"/>
  <c r="AL10" i="10"/>
  <c r="BV10" i="1" s="1"/>
  <c r="AI10" i="10"/>
  <c r="BU10" i="1" s="1"/>
  <c r="AF10" i="10"/>
  <c r="BT10" i="1" s="1"/>
  <c r="AC10" i="10"/>
  <c r="BS10" i="1" s="1"/>
  <c r="AL9" i="10"/>
  <c r="BV9" i="1" s="1"/>
  <c r="AI9" i="10"/>
  <c r="BU9" i="1" s="1"/>
  <c r="AF9" i="10"/>
  <c r="BT9" i="1" s="1"/>
  <c r="AC9" i="10"/>
  <c r="BS9" i="1" s="1"/>
  <c r="AL8" i="10"/>
  <c r="BV8" i="1" s="1"/>
  <c r="AI8" i="10"/>
  <c r="BU8" i="1" s="1"/>
  <c r="AF8" i="10"/>
  <c r="AC8" i="10"/>
  <c r="BS8" i="1" s="1"/>
  <c r="AL7" i="10"/>
  <c r="BV7" i="1" s="1"/>
  <c r="AI7" i="10"/>
  <c r="BU7" i="1" s="1"/>
  <c r="AF7" i="10"/>
  <c r="BT7" i="1" s="1"/>
  <c r="AC7" i="10"/>
  <c r="BS7" i="1" s="1"/>
  <c r="AL6" i="10"/>
  <c r="AI6" i="10"/>
  <c r="AF6" i="10"/>
  <c r="AC6" i="10"/>
  <c r="AL5" i="10"/>
  <c r="AI5" i="10"/>
  <c r="AF5" i="10"/>
  <c r="BT5" i="1" s="1"/>
  <c r="AC5" i="10"/>
  <c r="AL4" i="10"/>
  <c r="AI4" i="10"/>
  <c r="AF4" i="10"/>
  <c r="AC4" i="10"/>
  <c r="AL3" i="10"/>
  <c r="AI3" i="10"/>
  <c r="AF3" i="10"/>
  <c r="AC3" i="10"/>
  <c r="Y40" i="10"/>
  <c r="X40" i="10"/>
  <c r="V40" i="10"/>
  <c r="U40" i="10"/>
  <c r="S40" i="10"/>
  <c r="R40" i="10"/>
  <c r="P40" i="10"/>
  <c r="O40" i="10"/>
  <c r="Y39" i="10"/>
  <c r="X39" i="10"/>
  <c r="V39" i="10"/>
  <c r="U39" i="10"/>
  <c r="S39" i="10"/>
  <c r="R39" i="10"/>
  <c r="P39" i="10"/>
  <c r="O39" i="10"/>
  <c r="Y38" i="10"/>
  <c r="X38" i="10"/>
  <c r="V38" i="10"/>
  <c r="U38" i="10"/>
  <c r="S38" i="10"/>
  <c r="R38" i="10"/>
  <c r="P38" i="10"/>
  <c r="O38" i="10"/>
  <c r="Y37" i="10"/>
  <c r="X37" i="10"/>
  <c r="V37" i="10"/>
  <c r="U37" i="10"/>
  <c r="S37" i="10"/>
  <c r="R37" i="10"/>
  <c r="P37" i="10"/>
  <c r="O37" i="10"/>
  <c r="Y36" i="10"/>
  <c r="X36" i="10"/>
  <c r="V36" i="10"/>
  <c r="U36" i="10"/>
  <c r="S36" i="10"/>
  <c r="R36" i="10"/>
  <c r="P36" i="10"/>
  <c r="O36" i="10"/>
  <c r="Y35" i="10"/>
  <c r="X35" i="10"/>
  <c r="X42" i="10" s="1"/>
  <c r="V35" i="10"/>
  <c r="V42" i="10" s="1"/>
  <c r="U35" i="10"/>
  <c r="U42" i="10" s="1"/>
  <c r="S35" i="10"/>
  <c r="S42" i="10" s="1"/>
  <c r="R35" i="10"/>
  <c r="R42" i="10" s="1"/>
  <c r="P35" i="10"/>
  <c r="P42" i="10" s="1"/>
  <c r="O35" i="10"/>
  <c r="Y31" i="10"/>
  <c r="X31" i="10"/>
  <c r="V31" i="10"/>
  <c r="U31" i="10"/>
  <c r="S31" i="10"/>
  <c r="R31" i="10"/>
  <c r="P31" i="10"/>
  <c r="O31" i="10"/>
  <c r="Z29" i="10"/>
  <c r="BR29" i="1" s="1"/>
  <c r="W29" i="10"/>
  <c r="BQ29" i="1" s="1"/>
  <c r="T29" i="10"/>
  <c r="BP29" i="1" s="1"/>
  <c r="Q29" i="10"/>
  <c r="BO29" i="1" s="1"/>
  <c r="Z28" i="10"/>
  <c r="BR28" i="1" s="1"/>
  <c r="W28" i="10"/>
  <c r="BQ28" i="1" s="1"/>
  <c r="T28" i="10"/>
  <c r="BP28" i="1" s="1"/>
  <c r="Q28" i="10"/>
  <c r="BO28" i="1" s="1"/>
  <c r="Z27" i="10"/>
  <c r="BR27" i="1" s="1"/>
  <c r="W27" i="10"/>
  <c r="BQ27" i="1" s="1"/>
  <c r="T27" i="10"/>
  <c r="BP27" i="1" s="1"/>
  <c r="Q27" i="10"/>
  <c r="BO27" i="1" s="1"/>
  <c r="Z26" i="10"/>
  <c r="BR26" i="1" s="1"/>
  <c r="W26" i="10"/>
  <c r="BQ26" i="1" s="1"/>
  <c r="T26" i="10"/>
  <c r="BP26" i="1" s="1"/>
  <c r="Q26" i="10"/>
  <c r="BO26" i="1" s="1"/>
  <c r="Z25" i="10"/>
  <c r="W25" i="10"/>
  <c r="T25" i="10"/>
  <c r="Q25" i="10"/>
  <c r="Z24" i="10"/>
  <c r="BR24" i="1" s="1"/>
  <c r="W24" i="10"/>
  <c r="BQ24" i="1" s="1"/>
  <c r="T24" i="10"/>
  <c r="BP24" i="1" s="1"/>
  <c r="Q24" i="10"/>
  <c r="BO24" i="1" s="1"/>
  <c r="Z23" i="10"/>
  <c r="BR23" i="1" s="1"/>
  <c r="W23" i="10"/>
  <c r="BQ23" i="1" s="1"/>
  <c r="T23" i="10"/>
  <c r="BP23" i="1" s="1"/>
  <c r="Q23" i="10"/>
  <c r="BO23" i="1" s="1"/>
  <c r="Z22" i="10"/>
  <c r="BR22" i="1" s="1"/>
  <c r="W22" i="10"/>
  <c r="BQ22" i="1" s="1"/>
  <c r="T22" i="10"/>
  <c r="BP22" i="1" s="1"/>
  <c r="Q22" i="10"/>
  <c r="BO22" i="1" s="1"/>
  <c r="Z21" i="10"/>
  <c r="BR21" i="1" s="1"/>
  <c r="BR40" i="1" s="1"/>
  <c r="W21" i="10"/>
  <c r="BQ21" i="1" s="1"/>
  <c r="BQ40" i="1" s="1"/>
  <c r="T21" i="10"/>
  <c r="Q21" i="10"/>
  <c r="Z20" i="10"/>
  <c r="BR20" i="1" s="1"/>
  <c r="W20" i="10"/>
  <c r="BQ20" i="1" s="1"/>
  <c r="T20" i="10"/>
  <c r="BP20" i="1" s="1"/>
  <c r="Q20" i="10"/>
  <c r="BO20" i="1" s="1"/>
  <c r="Z19" i="10"/>
  <c r="BR19" i="1" s="1"/>
  <c r="W19" i="10"/>
  <c r="BQ19" i="1" s="1"/>
  <c r="T19" i="10"/>
  <c r="BP19" i="1" s="1"/>
  <c r="Q19" i="10"/>
  <c r="BO19" i="1" s="1"/>
  <c r="Z18" i="10"/>
  <c r="BR18" i="1" s="1"/>
  <c r="W18" i="10"/>
  <c r="BQ18" i="1" s="1"/>
  <c r="T18" i="10"/>
  <c r="BP18" i="1" s="1"/>
  <c r="Q18" i="10"/>
  <c r="BO18" i="1" s="1"/>
  <c r="Z17" i="10"/>
  <c r="BR17" i="1" s="1"/>
  <c r="W17" i="10"/>
  <c r="BQ17" i="1" s="1"/>
  <c r="T17" i="10"/>
  <c r="BP17" i="1" s="1"/>
  <c r="Q17" i="10"/>
  <c r="BO17" i="1" s="1"/>
  <c r="Z16" i="10"/>
  <c r="BR16" i="1" s="1"/>
  <c r="W16" i="10"/>
  <c r="BQ16" i="1" s="1"/>
  <c r="T16" i="10"/>
  <c r="BP16" i="1" s="1"/>
  <c r="Q16" i="10"/>
  <c r="BO16" i="1" s="1"/>
  <c r="Z15" i="10"/>
  <c r="BR15" i="1" s="1"/>
  <c r="W15" i="10"/>
  <c r="BQ15" i="1" s="1"/>
  <c r="T15" i="10"/>
  <c r="BP15" i="1" s="1"/>
  <c r="Q15" i="10"/>
  <c r="BO15" i="1" s="1"/>
  <c r="Z14" i="10"/>
  <c r="BR14" i="1" s="1"/>
  <c r="W14" i="10"/>
  <c r="BQ14" i="1" s="1"/>
  <c r="T14" i="10"/>
  <c r="BP14" i="1" s="1"/>
  <c r="Q14" i="10"/>
  <c r="BO14" i="1" s="1"/>
  <c r="Z13" i="10"/>
  <c r="BR13" i="1" s="1"/>
  <c r="W13" i="10"/>
  <c r="BQ13" i="1" s="1"/>
  <c r="T13" i="10"/>
  <c r="BP13" i="1" s="1"/>
  <c r="Q13" i="10"/>
  <c r="BO13" i="1" s="1"/>
  <c r="Z12" i="10"/>
  <c r="BR12" i="1" s="1"/>
  <c r="W12" i="10"/>
  <c r="BQ12" i="1" s="1"/>
  <c r="T12" i="10"/>
  <c r="BP12" i="1" s="1"/>
  <c r="Q12" i="10"/>
  <c r="BO12" i="1" s="1"/>
  <c r="Z11" i="10"/>
  <c r="BR11" i="1" s="1"/>
  <c r="W11" i="10"/>
  <c r="BQ11" i="1" s="1"/>
  <c r="T11" i="10"/>
  <c r="BP11" i="1" s="1"/>
  <c r="Q11" i="10"/>
  <c r="BO11" i="1" s="1"/>
  <c r="Z10" i="10"/>
  <c r="BR10" i="1" s="1"/>
  <c r="W10" i="10"/>
  <c r="BQ10" i="1" s="1"/>
  <c r="T10" i="10"/>
  <c r="BP10" i="1" s="1"/>
  <c r="Q10" i="10"/>
  <c r="BO10" i="1" s="1"/>
  <c r="Z9" i="10"/>
  <c r="BR9" i="1" s="1"/>
  <c r="W9" i="10"/>
  <c r="BQ9" i="1" s="1"/>
  <c r="T9" i="10"/>
  <c r="Q9" i="10"/>
  <c r="BO9" i="1" s="1"/>
  <c r="Z8" i="10"/>
  <c r="BR8" i="1" s="1"/>
  <c r="W8" i="10"/>
  <c r="BQ8" i="1" s="1"/>
  <c r="T8" i="10"/>
  <c r="BP8" i="1" s="1"/>
  <c r="Q8" i="10"/>
  <c r="BO8" i="1" s="1"/>
  <c r="Z7" i="10"/>
  <c r="BR7" i="1" s="1"/>
  <c r="W7" i="10"/>
  <c r="BQ7" i="1" s="1"/>
  <c r="T7" i="10"/>
  <c r="BP7" i="1" s="1"/>
  <c r="Q7" i="10"/>
  <c r="BO7" i="1" s="1"/>
  <c r="Z6" i="10"/>
  <c r="W6" i="10"/>
  <c r="T6" i="10"/>
  <c r="BP6" i="1" s="1"/>
  <c r="Q6" i="10"/>
  <c r="BO6" i="1" s="1"/>
  <c r="BO38" i="1" s="1"/>
  <c r="Z5" i="10"/>
  <c r="BR5" i="1" s="1"/>
  <c r="BR37" i="1" s="1"/>
  <c r="W5" i="10"/>
  <c r="BQ5" i="1" s="1"/>
  <c r="BQ37" i="1" s="1"/>
  <c r="T5" i="10"/>
  <c r="Q5" i="10"/>
  <c r="Z4" i="10"/>
  <c r="W4" i="10"/>
  <c r="BQ4" i="1" s="1"/>
  <c r="BQ36" i="1" s="1"/>
  <c r="T4" i="10"/>
  <c r="BP4" i="1" s="1"/>
  <c r="BP36" i="1" s="1"/>
  <c r="Q4" i="10"/>
  <c r="Z3" i="10"/>
  <c r="W3" i="10"/>
  <c r="T3" i="10"/>
  <c r="Q3" i="10"/>
  <c r="CF40" i="6"/>
  <c r="CE40" i="6"/>
  <c r="CD40" i="6"/>
  <c r="CC40" i="6"/>
  <c r="CB40" i="6"/>
  <c r="BY40" i="6"/>
  <c r="BX40" i="6"/>
  <c r="BW40" i="6"/>
  <c r="BV40" i="6"/>
  <c r="BU40" i="6"/>
  <c r="BR40" i="6"/>
  <c r="BQ40" i="6"/>
  <c r="BP40" i="6"/>
  <c r="BO40" i="6"/>
  <c r="BN40" i="6"/>
  <c r="BK40" i="6"/>
  <c r="BJ40" i="6"/>
  <c r="BI40" i="6"/>
  <c r="BH40" i="6"/>
  <c r="BG40" i="6"/>
  <c r="CF39" i="6"/>
  <c r="CE39" i="6"/>
  <c r="CD39" i="6"/>
  <c r="CC39" i="6"/>
  <c r="CB39" i="6"/>
  <c r="BY39" i="6"/>
  <c r="BX39" i="6"/>
  <c r="BW39" i="6"/>
  <c r="BV39" i="6"/>
  <c r="BU39" i="6"/>
  <c r="BR39" i="6"/>
  <c r="BQ39" i="6"/>
  <c r="BP39" i="6"/>
  <c r="BO39" i="6"/>
  <c r="BN39" i="6"/>
  <c r="BK39" i="6"/>
  <c r="BJ39" i="6"/>
  <c r="BI39" i="6"/>
  <c r="BH39" i="6"/>
  <c r="BG39" i="6"/>
  <c r="CF38" i="6"/>
  <c r="CE38" i="6"/>
  <c r="CD38" i="6"/>
  <c r="CC38" i="6"/>
  <c r="CB38" i="6"/>
  <c r="BY38" i="6"/>
  <c r="BX38" i="6"/>
  <c r="BW38" i="6"/>
  <c r="BV38" i="6"/>
  <c r="BU38" i="6"/>
  <c r="BR38" i="6"/>
  <c r="BQ38" i="6"/>
  <c r="BP38" i="6"/>
  <c r="BO38" i="6"/>
  <c r="BN38" i="6"/>
  <c r="BK38" i="6"/>
  <c r="BJ38" i="6"/>
  <c r="BI38" i="6"/>
  <c r="BH38" i="6"/>
  <c r="BG38" i="6"/>
  <c r="CF37" i="6"/>
  <c r="CE37" i="6"/>
  <c r="CD37" i="6"/>
  <c r="CC37" i="6"/>
  <c r="CB37" i="6"/>
  <c r="BY37" i="6"/>
  <c r="BX37" i="6"/>
  <c r="BW37" i="6"/>
  <c r="BV37" i="6"/>
  <c r="BU37" i="6"/>
  <c r="BR37" i="6"/>
  <c r="BQ37" i="6"/>
  <c r="BP37" i="6"/>
  <c r="BO37" i="6"/>
  <c r="BN37" i="6"/>
  <c r="BK37" i="6"/>
  <c r="BJ37" i="6"/>
  <c r="BI37" i="6"/>
  <c r="BH37" i="6"/>
  <c r="BG37" i="6"/>
  <c r="CF36" i="6"/>
  <c r="CE36" i="6"/>
  <c r="CD36" i="6"/>
  <c r="CC36" i="6"/>
  <c r="CB36" i="6"/>
  <c r="BY36" i="6"/>
  <c r="BX36" i="6"/>
  <c r="BW36" i="6"/>
  <c r="BV36" i="6"/>
  <c r="BU36" i="6"/>
  <c r="BR36" i="6"/>
  <c r="BQ36" i="6"/>
  <c r="BP36" i="6"/>
  <c r="BO36" i="6"/>
  <c r="BN36" i="6"/>
  <c r="BK36" i="6"/>
  <c r="BJ36" i="6"/>
  <c r="BI36" i="6"/>
  <c r="BH36" i="6"/>
  <c r="BG36" i="6"/>
  <c r="CF35" i="6"/>
  <c r="CE35" i="6"/>
  <c r="CD35" i="6"/>
  <c r="CC35" i="6"/>
  <c r="CB35" i="6"/>
  <c r="BY35" i="6"/>
  <c r="BY42" i="6" s="1"/>
  <c r="BX35" i="6"/>
  <c r="BW35" i="6"/>
  <c r="BV35" i="6"/>
  <c r="BU35" i="6"/>
  <c r="BR35" i="6"/>
  <c r="BQ35" i="6"/>
  <c r="BP35" i="6"/>
  <c r="BO35" i="6"/>
  <c r="BN35" i="6"/>
  <c r="BN42" i="6" s="1"/>
  <c r="BK35" i="6"/>
  <c r="BJ35" i="6"/>
  <c r="BI35" i="6"/>
  <c r="BH35" i="6"/>
  <c r="BG35" i="6"/>
  <c r="CG29" i="6"/>
  <c r="N29" i="1" s="1"/>
  <c r="BZ29" i="6"/>
  <c r="M29" i="1" s="1"/>
  <c r="BS29" i="6"/>
  <c r="L29" i="1" s="1"/>
  <c r="BL29" i="6"/>
  <c r="K29" i="1" s="1"/>
  <c r="CG27" i="6"/>
  <c r="N27" i="1" s="1"/>
  <c r="BZ27" i="6"/>
  <c r="M27" i="1" s="1"/>
  <c r="BS27" i="6"/>
  <c r="L27" i="1" s="1"/>
  <c r="BL27" i="6"/>
  <c r="K27" i="1" s="1"/>
  <c r="CG26" i="6"/>
  <c r="N26" i="1" s="1"/>
  <c r="BZ26" i="6"/>
  <c r="M26" i="1" s="1"/>
  <c r="BS26" i="6"/>
  <c r="L26" i="1" s="1"/>
  <c r="BL26" i="6"/>
  <c r="K26" i="1" s="1"/>
  <c r="CG25" i="6"/>
  <c r="BZ25" i="6"/>
  <c r="BS25" i="6"/>
  <c r="BL25" i="6"/>
  <c r="CG24" i="6"/>
  <c r="N24" i="1" s="1"/>
  <c r="BZ24" i="6"/>
  <c r="M24" i="1" s="1"/>
  <c r="BS24" i="6"/>
  <c r="L24" i="1" s="1"/>
  <c r="BL24" i="6"/>
  <c r="K24" i="1" s="1"/>
  <c r="CG23" i="6"/>
  <c r="N23" i="1" s="1"/>
  <c r="AL23" i="1" s="1"/>
  <c r="BJ23" i="1" s="1"/>
  <c r="CT23" i="1" s="1"/>
  <c r="BZ23" i="6"/>
  <c r="M23" i="1" s="1"/>
  <c r="AJ23" i="1" s="1"/>
  <c r="BH23" i="1" s="1"/>
  <c r="CS23" i="1" s="1"/>
  <c r="BS23" i="6"/>
  <c r="L23" i="1" s="1"/>
  <c r="AH23" i="1" s="1"/>
  <c r="BF23" i="1" s="1"/>
  <c r="CR23" i="1" s="1"/>
  <c r="BL23" i="6"/>
  <c r="K23" i="1" s="1"/>
  <c r="AF23" i="1" s="1"/>
  <c r="BD23" i="1" s="1"/>
  <c r="CG22" i="6"/>
  <c r="N22" i="1" s="1"/>
  <c r="BZ22" i="6"/>
  <c r="M22" i="1" s="1"/>
  <c r="BS22" i="6"/>
  <c r="L22" i="1" s="1"/>
  <c r="BL22" i="6"/>
  <c r="K22" i="1" s="1"/>
  <c r="CG21" i="6"/>
  <c r="BZ21" i="6"/>
  <c r="BS21" i="6"/>
  <c r="BL21" i="6"/>
  <c r="CG20" i="6"/>
  <c r="N20" i="1" s="1"/>
  <c r="AL20" i="1" s="1"/>
  <c r="BJ20" i="1" s="1"/>
  <c r="CT20" i="1" s="1"/>
  <c r="BZ20" i="6"/>
  <c r="M20" i="1" s="1"/>
  <c r="AJ20" i="1" s="1"/>
  <c r="BH20" i="1" s="1"/>
  <c r="CS20" i="1" s="1"/>
  <c r="BS20" i="6"/>
  <c r="L20" i="1" s="1"/>
  <c r="AH20" i="1" s="1"/>
  <c r="BF20" i="1" s="1"/>
  <c r="BL20" i="6"/>
  <c r="K20" i="1" s="1"/>
  <c r="AF20" i="1" s="1"/>
  <c r="BD20" i="1" s="1"/>
  <c r="CG19" i="6"/>
  <c r="N19" i="1" s="1"/>
  <c r="AL19" i="1" s="1"/>
  <c r="BJ19" i="1" s="1"/>
  <c r="CT19" i="1" s="1"/>
  <c r="BZ19" i="6"/>
  <c r="M19" i="1" s="1"/>
  <c r="AJ19" i="1" s="1"/>
  <c r="BH19" i="1" s="1"/>
  <c r="CS19" i="1" s="1"/>
  <c r="BS19" i="6"/>
  <c r="L19" i="1" s="1"/>
  <c r="AH19" i="1" s="1"/>
  <c r="BF19" i="1" s="1"/>
  <c r="CR19" i="1" s="1"/>
  <c r="BL19" i="6"/>
  <c r="K19" i="1" s="1"/>
  <c r="AF19" i="1" s="1"/>
  <c r="BD19" i="1" s="1"/>
  <c r="CG18" i="6"/>
  <c r="N18" i="1" s="1"/>
  <c r="BZ18" i="6"/>
  <c r="M18" i="1" s="1"/>
  <c r="BS18" i="6"/>
  <c r="L18" i="1" s="1"/>
  <c r="BL18" i="6"/>
  <c r="K18" i="1" s="1"/>
  <c r="CG17" i="6"/>
  <c r="N17" i="1" s="1"/>
  <c r="AL17" i="1" s="1"/>
  <c r="BJ17" i="1" s="1"/>
  <c r="CT17" i="1" s="1"/>
  <c r="BZ17" i="6"/>
  <c r="M17" i="1" s="1"/>
  <c r="AJ17" i="1" s="1"/>
  <c r="BH17" i="1" s="1"/>
  <c r="CS17" i="1" s="1"/>
  <c r="BS17" i="6"/>
  <c r="L17" i="1" s="1"/>
  <c r="AH17" i="1" s="1"/>
  <c r="BF17" i="1" s="1"/>
  <c r="CR17" i="1" s="1"/>
  <c r="BL17" i="6"/>
  <c r="K17" i="1" s="1"/>
  <c r="AF17" i="1" s="1"/>
  <c r="BD17" i="1" s="1"/>
  <c r="CG16" i="6"/>
  <c r="N16" i="1" s="1"/>
  <c r="AL16" i="1" s="1"/>
  <c r="BJ16" i="1" s="1"/>
  <c r="CT16" i="1" s="1"/>
  <c r="BZ16" i="6"/>
  <c r="M16" i="1" s="1"/>
  <c r="AJ16" i="1" s="1"/>
  <c r="BH16" i="1" s="1"/>
  <c r="CS16" i="1" s="1"/>
  <c r="BS16" i="6"/>
  <c r="L16" i="1" s="1"/>
  <c r="AH16" i="1" s="1"/>
  <c r="BF16" i="1" s="1"/>
  <c r="BL16" i="6"/>
  <c r="K16" i="1" s="1"/>
  <c r="AF16" i="1" s="1"/>
  <c r="BD16" i="1" s="1"/>
  <c r="CG15" i="6"/>
  <c r="N15" i="1" s="1"/>
  <c r="AL15" i="1" s="1"/>
  <c r="BJ15" i="1" s="1"/>
  <c r="CT15" i="1" s="1"/>
  <c r="BZ15" i="6"/>
  <c r="M15" i="1" s="1"/>
  <c r="AJ15" i="1" s="1"/>
  <c r="BH15" i="1" s="1"/>
  <c r="CS15" i="1" s="1"/>
  <c r="BS15" i="6"/>
  <c r="L15" i="1" s="1"/>
  <c r="AH15" i="1" s="1"/>
  <c r="BF15" i="1" s="1"/>
  <c r="CR15" i="1" s="1"/>
  <c r="BL15" i="6"/>
  <c r="K15" i="1" s="1"/>
  <c r="AF15" i="1" s="1"/>
  <c r="BD15" i="1" s="1"/>
  <c r="CG14" i="6"/>
  <c r="N14" i="1" s="1"/>
  <c r="AL14" i="1" s="1"/>
  <c r="BJ14" i="1" s="1"/>
  <c r="CT14" i="1" s="1"/>
  <c r="BZ14" i="6"/>
  <c r="M14" i="1" s="1"/>
  <c r="AJ14" i="1" s="1"/>
  <c r="BH14" i="1" s="1"/>
  <c r="CS14" i="1" s="1"/>
  <c r="BS14" i="6"/>
  <c r="L14" i="1" s="1"/>
  <c r="AH14" i="1" s="1"/>
  <c r="BF14" i="1" s="1"/>
  <c r="BL14" i="6"/>
  <c r="K14" i="1" s="1"/>
  <c r="AF14" i="1" s="1"/>
  <c r="BD14" i="1" s="1"/>
  <c r="CG13" i="6"/>
  <c r="N13" i="1" s="1"/>
  <c r="BZ13" i="6"/>
  <c r="M13" i="1" s="1"/>
  <c r="BS13" i="6"/>
  <c r="L13" i="1" s="1"/>
  <c r="BL13" i="6"/>
  <c r="K13" i="1" s="1"/>
  <c r="CG12" i="6"/>
  <c r="N12" i="1" s="1"/>
  <c r="AL12" i="1" s="1"/>
  <c r="BJ12" i="1" s="1"/>
  <c r="CT12" i="1" s="1"/>
  <c r="BZ12" i="6"/>
  <c r="M12" i="1" s="1"/>
  <c r="AJ12" i="1" s="1"/>
  <c r="BH12" i="1" s="1"/>
  <c r="CS12" i="1" s="1"/>
  <c r="BS12" i="6"/>
  <c r="L12" i="1" s="1"/>
  <c r="AH12" i="1" s="1"/>
  <c r="BF12" i="1" s="1"/>
  <c r="BL12" i="6"/>
  <c r="K12" i="1" s="1"/>
  <c r="AF12" i="1" s="1"/>
  <c r="BD12" i="1" s="1"/>
  <c r="CG11" i="6"/>
  <c r="N11" i="1" s="1"/>
  <c r="AL11" i="1" s="1"/>
  <c r="BJ11" i="1" s="1"/>
  <c r="CT11" i="1" s="1"/>
  <c r="BZ11" i="6"/>
  <c r="M11" i="1" s="1"/>
  <c r="AJ11" i="1" s="1"/>
  <c r="BH11" i="1" s="1"/>
  <c r="CS11" i="1" s="1"/>
  <c r="BS11" i="6"/>
  <c r="L11" i="1" s="1"/>
  <c r="AH11" i="1" s="1"/>
  <c r="BF11" i="1" s="1"/>
  <c r="CR11" i="1" s="1"/>
  <c r="BL11" i="6"/>
  <c r="K11" i="1" s="1"/>
  <c r="AF11" i="1" s="1"/>
  <c r="BD11" i="1" s="1"/>
  <c r="CG10" i="6"/>
  <c r="N10" i="1" s="1"/>
  <c r="AL10" i="1" s="1"/>
  <c r="BJ10" i="1" s="1"/>
  <c r="CT10" i="1" s="1"/>
  <c r="BZ10" i="6"/>
  <c r="M10" i="1" s="1"/>
  <c r="AJ10" i="1" s="1"/>
  <c r="BH10" i="1" s="1"/>
  <c r="CS10" i="1" s="1"/>
  <c r="BS10" i="6"/>
  <c r="L10" i="1" s="1"/>
  <c r="AH10" i="1" s="1"/>
  <c r="BF10" i="1" s="1"/>
  <c r="BL10" i="6"/>
  <c r="K10" i="1" s="1"/>
  <c r="AF10" i="1" s="1"/>
  <c r="BD10" i="1" s="1"/>
  <c r="CG9" i="6"/>
  <c r="N9" i="1" s="1"/>
  <c r="BZ9" i="6"/>
  <c r="M9" i="1" s="1"/>
  <c r="BS9" i="6"/>
  <c r="L9" i="1" s="1"/>
  <c r="BL9" i="6"/>
  <c r="K9" i="1" s="1"/>
  <c r="CG8" i="6"/>
  <c r="N8" i="1" s="1"/>
  <c r="AL8" i="1" s="1"/>
  <c r="BJ8" i="1" s="1"/>
  <c r="CT8" i="1" s="1"/>
  <c r="BZ8" i="6"/>
  <c r="M8" i="1" s="1"/>
  <c r="AJ8" i="1" s="1"/>
  <c r="BH8" i="1" s="1"/>
  <c r="CS8" i="1" s="1"/>
  <c r="BS8" i="6"/>
  <c r="L8" i="1" s="1"/>
  <c r="AH8" i="1" s="1"/>
  <c r="BF8" i="1" s="1"/>
  <c r="BL8" i="6"/>
  <c r="K8" i="1" s="1"/>
  <c r="AF8" i="1" s="1"/>
  <c r="BD8" i="1" s="1"/>
  <c r="CG7" i="6"/>
  <c r="N7" i="1" s="1"/>
  <c r="BZ7" i="6"/>
  <c r="M7" i="1" s="1"/>
  <c r="BS7" i="6"/>
  <c r="L7" i="1" s="1"/>
  <c r="BL7" i="6"/>
  <c r="K7" i="1" s="1"/>
  <c r="CG6" i="6"/>
  <c r="CG38" i="6" s="1"/>
  <c r="AJ9" i="7" s="1"/>
  <c r="BZ6" i="6"/>
  <c r="BS6" i="6"/>
  <c r="L6" i="1" s="1"/>
  <c r="BL6" i="6"/>
  <c r="CG5" i="6"/>
  <c r="N5" i="1" s="1"/>
  <c r="BZ5" i="6"/>
  <c r="BS5" i="6"/>
  <c r="BL5" i="6"/>
  <c r="CG4" i="6"/>
  <c r="CG36" i="6" s="1"/>
  <c r="AJ7" i="7" s="1"/>
  <c r="BZ4" i="6"/>
  <c r="BS4" i="6"/>
  <c r="BL4" i="6"/>
  <c r="BL36" i="6" s="1"/>
  <c r="AA7" i="7" s="1"/>
  <c r="BD40" i="6"/>
  <c r="BC40" i="6"/>
  <c r="BB40" i="6"/>
  <c r="BA40" i="6"/>
  <c r="AZ40" i="6"/>
  <c r="AW40" i="6"/>
  <c r="AV40" i="6"/>
  <c r="AU40" i="6"/>
  <c r="AT40" i="6"/>
  <c r="AS40" i="6"/>
  <c r="AP40" i="6"/>
  <c r="AO40" i="6"/>
  <c r="AN40" i="6"/>
  <c r="AM40" i="6"/>
  <c r="AL40" i="6"/>
  <c r="AI40" i="6"/>
  <c r="AH40" i="6"/>
  <c r="AG40" i="6"/>
  <c r="AF40" i="6"/>
  <c r="AE40" i="6"/>
  <c r="BD39" i="6"/>
  <c r="BC39" i="6"/>
  <c r="BB39" i="6"/>
  <c r="BA39" i="6"/>
  <c r="AZ39" i="6"/>
  <c r="AW39" i="6"/>
  <c r="AV39" i="6"/>
  <c r="AU39" i="6"/>
  <c r="AT39" i="6"/>
  <c r="AS39" i="6"/>
  <c r="AP39" i="6"/>
  <c r="AO39" i="6"/>
  <c r="AN39" i="6"/>
  <c r="AM39" i="6"/>
  <c r="AL39" i="6"/>
  <c r="AI39" i="6"/>
  <c r="AH39" i="6"/>
  <c r="AG39" i="6"/>
  <c r="AF39" i="6"/>
  <c r="AE39" i="6"/>
  <c r="BD38" i="6"/>
  <c r="BC38" i="6"/>
  <c r="BB38" i="6"/>
  <c r="BA38" i="6"/>
  <c r="AZ38" i="6"/>
  <c r="AW38" i="6"/>
  <c r="AV38" i="6"/>
  <c r="AU38" i="6"/>
  <c r="AT38" i="6"/>
  <c r="AS38" i="6"/>
  <c r="AP38" i="6"/>
  <c r="AO38" i="6"/>
  <c r="AN38" i="6"/>
  <c r="AM38" i="6"/>
  <c r="AL38" i="6"/>
  <c r="AI38" i="6"/>
  <c r="AH38" i="6"/>
  <c r="AG38" i="6"/>
  <c r="AF38" i="6"/>
  <c r="AE38" i="6"/>
  <c r="BD37" i="6"/>
  <c r="BC37" i="6"/>
  <c r="BB37" i="6"/>
  <c r="BA37" i="6"/>
  <c r="AZ37" i="6"/>
  <c r="AW37" i="6"/>
  <c r="AV37" i="6"/>
  <c r="AU37" i="6"/>
  <c r="AT37" i="6"/>
  <c r="AS37" i="6"/>
  <c r="AP37" i="6"/>
  <c r="AO37" i="6"/>
  <c r="AN37" i="6"/>
  <c r="AM37" i="6"/>
  <c r="AL37" i="6"/>
  <c r="AI37" i="6"/>
  <c r="AH37" i="6"/>
  <c r="AG37" i="6"/>
  <c r="AF37" i="6"/>
  <c r="AE37" i="6"/>
  <c r="BD36" i="6"/>
  <c r="BC36" i="6"/>
  <c r="BB36" i="6"/>
  <c r="BA36" i="6"/>
  <c r="AZ36" i="6"/>
  <c r="AW36" i="6"/>
  <c r="AV36" i="6"/>
  <c r="AU36" i="6"/>
  <c r="AT36" i="6"/>
  <c r="AS36" i="6"/>
  <c r="AP36" i="6"/>
  <c r="AO36" i="6"/>
  <c r="AN36" i="6"/>
  <c r="AM36" i="6"/>
  <c r="AL36" i="6"/>
  <c r="AI36" i="6"/>
  <c r="AH36" i="6"/>
  <c r="AG36" i="6"/>
  <c r="AF36" i="6"/>
  <c r="AE36" i="6"/>
  <c r="BD35" i="6"/>
  <c r="BC35" i="6"/>
  <c r="BB35" i="6"/>
  <c r="BA35" i="6"/>
  <c r="AZ35" i="6"/>
  <c r="AZ42" i="6" s="1"/>
  <c r="AW35" i="6"/>
  <c r="AV35" i="6"/>
  <c r="AU35" i="6"/>
  <c r="AT35" i="6"/>
  <c r="AS35" i="6"/>
  <c r="AS42" i="6" s="1"/>
  <c r="AP35" i="6"/>
  <c r="AO35" i="6"/>
  <c r="AN35" i="6"/>
  <c r="AM35" i="6"/>
  <c r="AL35" i="6"/>
  <c r="AI35" i="6"/>
  <c r="AH35" i="6"/>
  <c r="AG35" i="6"/>
  <c r="AF35" i="6"/>
  <c r="AE35" i="6"/>
  <c r="BE29" i="6"/>
  <c r="J29" i="1" s="1"/>
  <c r="AX29" i="6"/>
  <c r="I29" i="1" s="1"/>
  <c r="AQ29" i="6"/>
  <c r="H29" i="1" s="1"/>
  <c r="AJ29" i="6"/>
  <c r="G29" i="1" s="1"/>
  <c r="BE27" i="6"/>
  <c r="J27" i="1" s="1"/>
  <c r="AX27" i="6"/>
  <c r="I27" i="1" s="1"/>
  <c r="AQ27" i="6"/>
  <c r="H27" i="1" s="1"/>
  <c r="AJ27" i="6"/>
  <c r="G27" i="1" s="1"/>
  <c r="BE26" i="6"/>
  <c r="J26" i="1" s="1"/>
  <c r="AX26" i="6"/>
  <c r="I26" i="1" s="1"/>
  <c r="AQ26" i="6"/>
  <c r="H26" i="1" s="1"/>
  <c r="AJ26" i="6"/>
  <c r="G26" i="1" s="1"/>
  <c r="BE25" i="6"/>
  <c r="BE39" i="6" s="1"/>
  <c r="X10" i="7" s="1"/>
  <c r="AX25" i="6"/>
  <c r="AX39" i="6" s="1"/>
  <c r="U10" i="7" s="1"/>
  <c r="AQ25" i="6"/>
  <c r="AJ25" i="6"/>
  <c r="BE24" i="6"/>
  <c r="J24" i="1" s="1"/>
  <c r="AX24" i="6"/>
  <c r="I24" i="1" s="1"/>
  <c r="AQ24" i="6"/>
  <c r="H24" i="1" s="1"/>
  <c r="AJ24" i="6"/>
  <c r="G24" i="1" s="1"/>
  <c r="BE23" i="6"/>
  <c r="J23" i="1" s="1"/>
  <c r="AD23" i="1" s="1"/>
  <c r="BB23" i="1" s="1"/>
  <c r="CP23" i="1" s="1"/>
  <c r="AX23" i="6"/>
  <c r="I23" i="1" s="1"/>
  <c r="AB23" i="1" s="1"/>
  <c r="AZ23" i="1" s="1"/>
  <c r="CO23" i="1" s="1"/>
  <c r="AQ23" i="6"/>
  <c r="H23" i="1" s="1"/>
  <c r="Z23" i="1" s="1"/>
  <c r="AX23" i="1" s="1"/>
  <c r="CN23" i="1" s="1"/>
  <c r="AJ23" i="6"/>
  <c r="G23" i="1" s="1"/>
  <c r="X23" i="1" s="1"/>
  <c r="AV23" i="1" s="1"/>
  <c r="CM23" i="1" s="1"/>
  <c r="BE22" i="6"/>
  <c r="J22" i="1" s="1"/>
  <c r="AX22" i="6"/>
  <c r="I22" i="1" s="1"/>
  <c r="AQ22" i="6"/>
  <c r="H22" i="1" s="1"/>
  <c r="AJ22" i="6"/>
  <c r="G22" i="1" s="1"/>
  <c r="BE21" i="6"/>
  <c r="AX21" i="6"/>
  <c r="I21" i="1" s="1"/>
  <c r="AQ21" i="6"/>
  <c r="H21" i="1" s="1"/>
  <c r="AJ21" i="6"/>
  <c r="BE20" i="6"/>
  <c r="J20" i="1" s="1"/>
  <c r="AD20" i="1" s="1"/>
  <c r="BB20" i="1" s="1"/>
  <c r="CP20" i="1" s="1"/>
  <c r="AX20" i="6"/>
  <c r="I20" i="1" s="1"/>
  <c r="AB20" i="1" s="1"/>
  <c r="AZ20" i="1" s="1"/>
  <c r="CO20" i="1" s="1"/>
  <c r="AQ20" i="6"/>
  <c r="H20" i="1" s="1"/>
  <c r="Z20" i="1" s="1"/>
  <c r="AX20" i="1" s="1"/>
  <c r="CN20" i="1" s="1"/>
  <c r="AJ20" i="6"/>
  <c r="G20" i="1" s="1"/>
  <c r="X20" i="1" s="1"/>
  <c r="AV20" i="1" s="1"/>
  <c r="CM20" i="1" s="1"/>
  <c r="BE19" i="6"/>
  <c r="J19" i="1" s="1"/>
  <c r="AD19" i="1" s="1"/>
  <c r="BB19" i="1" s="1"/>
  <c r="CP19" i="1" s="1"/>
  <c r="AX19" i="6"/>
  <c r="I19" i="1" s="1"/>
  <c r="AB19" i="1" s="1"/>
  <c r="AZ19" i="1" s="1"/>
  <c r="CO19" i="1" s="1"/>
  <c r="AQ19" i="6"/>
  <c r="H19" i="1" s="1"/>
  <c r="Z19" i="1" s="1"/>
  <c r="AX19" i="1" s="1"/>
  <c r="CN19" i="1" s="1"/>
  <c r="AJ19" i="6"/>
  <c r="G19" i="1" s="1"/>
  <c r="X19" i="1" s="1"/>
  <c r="AV19" i="1" s="1"/>
  <c r="CM19" i="1" s="1"/>
  <c r="BE18" i="6"/>
  <c r="J18" i="1" s="1"/>
  <c r="AX18" i="6"/>
  <c r="I18" i="1" s="1"/>
  <c r="AQ18" i="6"/>
  <c r="H18" i="1" s="1"/>
  <c r="AJ18" i="6"/>
  <c r="G18" i="1" s="1"/>
  <c r="BE17" i="6"/>
  <c r="J17" i="1" s="1"/>
  <c r="AD17" i="1" s="1"/>
  <c r="BB17" i="1" s="1"/>
  <c r="CP17" i="1" s="1"/>
  <c r="AX17" i="6"/>
  <c r="I17" i="1" s="1"/>
  <c r="AB17" i="1" s="1"/>
  <c r="AZ17" i="1" s="1"/>
  <c r="CO17" i="1" s="1"/>
  <c r="AQ17" i="6"/>
  <c r="H17" i="1" s="1"/>
  <c r="Z17" i="1" s="1"/>
  <c r="AX17" i="1" s="1"/>
  <c r="CN17" i="1" s="1"/>
  <c r="AJ17" i="6"/>
  <c r="G17" i="1" s="1"/>
  <c r="X17" i="1" s="1"/>
  <c r="AV17" i="1" s="1"/>
  <c r="CM17" i="1" s="1"/>
  <c r="BE16" i="6"/>
  <c r="J16" i="1" s="1"/>
  <c r="AD16" i="1" s="1"/>
  <c r="BB16" i="1" s="1"/>
  <c r="CP16" i="1" s="1"/>
  <c r="AX16" i="6"/>
  <c r="I16" i="1" s="1"/>
  <c r="AB16" i="1" s="1"/>
  <c r="AZ16" i="1" s="1"/>
  <c r="CO16" i="1" s="1"/>
  <c r="AQ16" i="6"/>
  <c r="H16" i="1" s="1"/>
  <c r="Z16" i="1" s="1"/>
  <c r="AX16" i="1" s="1"/>
  <c r="CN16" i="1" s="1"/>
  <c r="AJ16" i="6"/>
  <c r="G16" i="1" s="1"/>
  <c r="X16" i="1" s="1"/>
  <c r="AV16" i="1" s="1"/>
  <c r="CM16" i="1" s="1"/>
  <c r="BE15" i="6"/>
  <c r="J15" i="1" s="1"/>
  <c r="AD15" i="1" s="1"/>
  <c r="BB15" i="1" s="1"/>
  <c r="CP15" i="1" s="1"/>
  <c r="AX15" i="6"/>
  <c r="I15" i="1" s="1"/>
  <c r="AB15" i="1" s="1"/>
  <c r="AZ15" i="1" s="1"/>
  <c r="CO15" i="1" s="1"/>
  <c r="AQ15" i="6"/>
  <c r="H15" i="1" s="1"/>
  <c r="Z15" i="1" s="1"/>
  <c r="AX15" i="1" s="1"/>
  <c r="CN15" i="1" s="1"/>
  <c r="AJ15" i="6"/>
  <c r="G15" i="1" s="1"/>
  <c r="X15" i="1" s="1"/>
  <c r="AV15" i="1" s="1"/>
  <c r="CM15" i="1" s="1"/>
  <c r="BE14" i="6"/>
  <c r="J14" i="1" s="1"/>
  <c r="AD14" i="1" s="1"/>
  <c r="BB14" i="1" s="1"/>
  <c r="CP14" i="1" s="1"/>
  <c r="AX14" i="6"/>
  <c r="I14" i="1" s="1"/>
  <c r="AB14" i="1" s="1"/>
  <c r="AZ14" i="1" s="1"/>
  <c r="CO14" i="1" s="1"/>
  <c r="AQ14" i="6"/>
  <c r="H14" i="1" s="1"/>
  <c r="Z14" i="1" s="1"/>
  <c r="AX14" i="1" s="1"/>
  <c r="CN14" i="1" s="1"/>
  <c r="AJ14" i="6"/>
  <c r="G14" i="1" s="1"/>
  <c r="X14" i="1" s="1"/>
  <c r="AV14" i="1" s="1"/>
  <c r="CM14" i="1" s="1"/>
  <c r="BE13" i="6"/>
  <c r="J13" i="1" s="1"/>
  <c r="AX13" i="6"/>
  <c r="I13" i="1" s="1"/>
  <c r="AQ13" i="6"/>
  <c r="H13" i="1" s="1"/>
  <c r="AJ13" i="6"/>
  <c r="G13" i="1" s="1"/>
  <c r="BE12" i="6"/>
  <c r="J12" i="1" s="1"/>
  <c r="AD12" i="1" s="1"/>
  <c r="BB12" i="1" s="1"/>
  <c r="CP12" i="1" s="1"/>
  <c r="AX12" i="6"/>
  <c r="I12" i="1" s="1"/>
  <c r="AB12" i="1" s="1"/>
  <c r="AZ12" i="1" s="1"/>
  <c r="CO12" i="1" s="1"/>
  <c r="AQ12" i="6"/>
  <c r="H12" i="1" s="1"/>
  <c r="Z12" i="1" s="1"/>
  <c r="AX12" i="1" s="1"/>
  <c r="CN12" i="1" s="1"/>
  <c r="AJ12" i="6"/>
  <c r="G12" i="1" s="1"/>
  <c r="X12" i="1" s="1"/>
  <c r="AV12" i="1" s="1"/>
  <c r="CM12" i="1" s="1"/>
  <c r="BE11" i="6"/>
  <c r="J11" i="1" s="1"/>
  <c r="AD11" i="1" s="1"/>
  <c r="BB11" i="1" s="1"/>
  <c r="CP11" i="1" s="1"/>
  <c r="AX11" i="6"/>
  <c r="I11" i="1" s="1"/>
  <c r="AB11" i="1" s="1"/>
  <c r="AZ11" i="1" s="1"/>
  <c r="CO11" i="1" s="1"/>
  <c r="AQ11" i="6"/>
  <c r="H11" i="1" s="1"/>
  <c r="Z11" i="1" s="1"/>
  <c r="AX11" i="1" s="1"/>
  <c r="CN11" i="1" s="1"/>
  <c r="AJ11" i="6"/>
  <c r="G11" i="1" s="1"/>
  <c r="X11" i="1" s="1"/>
  <c r="AV11" i="1" s="1"/>
  <c r="CM11" i="1" s="1"/>
  <c r="BE10" i="6"/>
  <c r="J10" i="1" s="1"/>
  <c r="AD10" i="1" s="1"/>
  <c r="BB10" i="1" s="1"/>
  <c r="CP10" i="1" s="1"/>
  <c r="AX10" i="6"/>
  <c r="I10" i="1" s="1"/>
  <c r="AB10" i="1" s="1"/>
  <c r="AZ10" i="1" s="1"/>
  <c r="CO10" i="1" s="1"/>
  <c r="AQ10" i="6"/>
  <c r="H10" i="1" s="1"/>
  <c r="Z10" i="1" s="1"/>
  <c r="AX10" i="1" s="1"/>
  <c r="CN10" i="1" s="1"/>
  <c r="AJ10" i="6"/>
  <c r="G10" i="1" s="1"/>
  <c r="X10" i="1" s="1"/>
  <c r="AV10" i="1" s="1"/>
  <c r="CM10" i="1" s="1"/>
  <c r="BE9" i="6"/>
  <c r="J9" i="1" s="1"/>
  <c r="AX9" i="6"/>
  <c r="I9" i="1" s="1"/>
  <c r="AQ9" i="6"/>
  <c r="H9" i="1" s="1"/>
  <c r="AJ9" i="6"/>
  <c r="G9" i="1" s="1"/>
  <c r="BE8" i="6"/>
  <c r="J8" i="1" s="1"/>
  <c r="AD8" i="1" s="1"/>
  <c r="BB8" i="1" s="1"/>
  <c r="CP8" i="1" s="1"/>
  <c r="AX8" i="6"/>
  <c r="I8" i="1" s="1"/>
  <c r="AB8" i="1" s="1"/>
  <c r="AZ8" i="1" s="1"/>
  <c r="CO8" i="1" s="1"/>
  <c r="AQ8" i="6"/>
  <c r="H8" i="1" s="1"/>
  <c r="Z8" i="1" s="1"/>
  <c r="AX8" i="1" s="1"/>
  <c r="CN8" i="1" s="1"/>
  <c r="AJ8" i="6"/>
  <c r="G8" i="1" s="1"/>
  <c r="X8" i="1" s="1"/>
  <c r="AV8" i="1" s="1"/>
  <c r="CM8" i="1" s="1"/>
  <c r="BE7" i="6"/>
  <c r="J7" i="1" s="1"/>
  <c r="AX7" i="6"/>
  <c r="I7" i="1" s="1"/>
  <c r="AQ7" i="6"/>
  <c r="H7" i="1" s="1"/>
  <c r="AJ7" i="6"/>
  <c r="G7" i="1" s="1"/>
  <c r="BE6" i="6"/>
  <c r="AX6" i="6"/>
  <c r="AQ6" i="6"/>
  <c r="H6" i="1" s="1"/>
  <c r="AJ6" i="6"/>
  <c r="BE5" i="6"/>
  <c r="AX5" i="6"/>
  <c r="I5" i="1" s="1"/>
  <c r="AQ5" i="6"/>
  <c r="H5" i="1" s="1"/>
  <c r="AJ5" i="6"/>
  <c r="G5" i="1" s="1"/>
  <c r="BE4" i="6"/>
  <c r="AX4" i="6"/>
  <c r="AQ4" i="6"/>
  <c r="H4" i="1" s="1"/>
  <c r="H36" i="1" s="1"/>
  <c r="AJ4" i="6"/>
  <c r="CR10" i="1" l="1"/>
  <c r="CR12" i="1"/>
  <c r="CR14" i="1"/>
  <c r="CR16" i="1"/>
  <c r="CR20" i="1"/>
  <c r="CQ11" i="1"/>
  <c r="CQ15" i="1"/>
  <c r="CQ17" i="1"/>
  <c r="CQ19" i="1"/>
  <c r="CQ23" i="1"/>
  <c r="CQ8" i="1"/>
  <c r="CQ10" i="1"/>
  <c r="CQ12" i="1"/>
  <c r="CQ14" i="1"/>
  <c r="CQ16" i="1"/>
  <c r="CQ20" i="1"/>
  <c r="Z39" i="10"/>
  <c r="BR25" i="1"/>
  <c r="BR39" i="1" s="1"/>
  <c r="Y42" i="10"/>
  <c r="Z38" i="10"/>
  <c r="BR6" i="1"/>
  <c r="BR38" i="1" s="1"/>
  <c r="W38" i="10"/>
  <c r="BQ6" i="1"/>
  <c r="BQ38" i="1" s="1"/>
  <c r="W39" i="10"/>
  <c r="BQ25" i="1"/>
  <c r="BQ39" i="1" s="1"/>
  <c r="W40" i="10"/>
  <c r="T37" i="10"/>
  <c r="BP5" i="1"/>
  <c r="BP37" i="1" s="1"/>
  <c r="T38" i="10"/>
  <c r="BP9" i="1"/>
  <c r="BP38" i="1" s="1"/>
  <c r="T40" i="10"/>
  <c r="BP21" i="1"/>
  <c r="BP40" i="1" s="1"/>
  <c r="T39" i="10"/>
  <c r="BP25" i="1"/>
  <c r="BP39" i="1" s="1"/>
  <c r="Q37" i="10"/>
  <c r="BO5" i="1"/>
  <c r="BO37" i="1" s="1"/>
  <c r="Q40" i="10"/>
  <c r="BO21" i="1"/>
  <c r="BO40" i="1" s="1"/>
  <c r="Q39" i="10"/>
  <c r="BO25" i="1"/>
  <c r="BO39" i="1" s="1"/>
  <c r="I40" i="1"/>
  <c r="BU42" i="6"/>
  <c r="AU42" i="6"/>
  <c r="AL42" i="6"/>
  <c r="L38" i="1"/>
  <c r="G37" i="1"/>
  <c r="BM35" i="6"/>
  <c r="BL31" i="6"/>
  <c r="AQ31" i="6"/>
  <c r="H37" i="1"/>
  <c r="AH3" i="1"/>
  <c r="BS31" i="6"/>
  <c r="AX31" i="6"/>
  <c r="CA35" i="6"/>
  <c r="BZ31" i="6"/>
  <c r="N37" i="1"/>
  <c r="AJ31" i="6"/>
  <c r="BE31" i="6"/>
  <c r="AT42" i="6"/>
  <c r="CH35" i="6"/>
  <c r="CG31" i="6"/>
  <c r="BS40" i="6"/>
  <c r="AD11" i="7" s="1"/>
  <c r="BK42" i="6"/>
  <c r="H40" i="1"/>
  <c r="BS36" i="6"/>
  <c r="AD7" i="7" s="1"/>
  <c r="AY39" i="6"/>
  <c r="CH39" i="6"/>
  <c r="N25" i="1"/>
  <c r="N39" i="1" s="1"/>
  <c r="BZ38" i="6"/>
  <c r="AG9" i="7" s="1"/>
  <c r="BZ40" i="6"/>
  <c r="AG11" i="7" s="1"/>
  <c r="CA39" i="6"/>
  <c r="M25" i="1"/>
  <c r="M39" i="1" s="1"/>
  <c r="BZ36" i="6"/>
  <c r="AG7" i="7" s="1"/>
  <c r="BS37" i="6"/>
  <c r="AD8" i="7" s="1"/>
  <c r="BT39" i="6"/>
  <c r="L25" i="1"/>
  <c r="L39" i="1" s="1"/>
  <c r="BQ42" i="6"/>
  <c r="BS35" i="6"/>
  <c r="AD6" i="7" s="1"/>
  <c r="K5" i="1"/>
  <c r="BM39" i="6"/>
  <c r="K25" i="1"/>
  <c r="K39" i="1" s="1"/>
  <c r="BL40" i="6"/>
  <c r="AA11" i="7" s="1"/>
  <c r="BC42" i="6"/>
  <c r="I37" i="1"/>
  <c r="AW42" i="6"/>
  <c r="AX36" i="6"/>
  <c r="U7" i="7" s="1"/>
  <c r="AR39" i="6"/>
  <c r="H25" i="1"/>
  <c r="H39" i="1" s="1"/>
  <c r="H38" i="1"/>
  <c r="AH42" i="6"/>
  <c r="AI42" i="6"/>
  <c r="AJ40" i="6"/>
  <c r="O11" i="7" s="1"/>
  <c r="AK39" i="6"/>
  <c r="G25" i="1"/>
  <c r="G39" i="1" s="1"/>
  <c r="AJ36" i="6"/>
  <c r="O7" i="7" s="1"/>
  <c r="AL36" i="10"/>
  <c r="BV4" i="1"/>
  <c r="BV36" i="1" s="1"/>
  <c r="AL38" i="10"/>
  <c r="BV6" i="1"/>
  <c r="BV38" i="1" s="1"/>
  <c r="AL35" i="10"/>
  <c r="BV3" i="1"/>
  <c r="AL37" i="10"/>
  <c r="BV5" i="1"/>
  <c r="BV37" i="1" s="1"/>
  <c r="AL40" i="10"/>
  <c r="BV21" i="1"/>
  <c r="BV40" i="1" s="1"/>
  <c r="AL39" i="10"/>
  <c r="BV25" i="1"/>
  <c r="BV39" i="1" s="1"/>
  <c r="AK42" i="10"/>
  <c r="AI36" i="10"/>
  <c r="BU4" i="1"/>
  <c r="BU36" i="1" s="1"/>
  <c r="AI38" i="10"/>
  <c r="BU6" i="1"/>
  <c r="BU38" i="1" s="1"/>
  <c r="AI31" i="10"/>
  <c r="BU3" i="1"/>
  <c r="AI37" i="10"/>
  <c r="BU5" i="1"/>
  <c r="BU37" i="1" s="1"/>
  <c r="AI40" i="10"/>
  <c r="BU21" i="1"/>
  <c r="BU40" i="1" s="1"/>
  <c r="AI39" i="10"/>
  <c r="BU25" i="1"/>
  <c r="BU39" i="1" s="1"/>
  <c r="AF36" i="10"/>
  <c r="BT4" i="1"/>
  <c r="BT36" i="1" s="1"/>
  <c r="AF38" i="10"/>
  <c r="BT6" i="1"/>
  <c r="BT38" i="1" s="1"/>
  <c r="AF35" i="10"/>
  <c r="BT8" i="1"/>
  <c r="CR8" i="1" s="1"/>
  <c r="AF37" i="10"/>
  <c r="BT26" i="1"/>
  <c r="BT37" i="1" s="1"/>
  <c r="AD42" i="10"/>
  <c r="AF40" i="10"/>
  <c r="BT21" i="1"/>
  <c r="BT40" i="1" s="1"/>
  <c r="AF31" i="10"/>
  <c r="BT3" i="1"/>
  <c r="AC38" i="10"/>
  <c r="BS6" i="1"/>
  <c r="BS38" i="1" s="1"/>
  <c r="AC35" i="10"/>
  <c r="BS3" i="1"/>
  <c r="AC40" i="10"/>
  <c r="BS21" i="1"/>
  <c r="BS40" i="1" s="1"/>
  <c r="AC39" i="10"/>
  <c r="BS25" i="1"/>
  <c r="BS39" i="1" s="1"/>
  <c r="AC37" i="10"/>
  <c r="BS5" i="1"/>
  <c r="BS37" i="1" s="1"/>
  <c r="AC36" i="10"/>
  <c r="BS4" i="1"/>
  <c r="BS36" i="1" s="1"/>
  <c r="AA42" i="10"/>
  <c r="Z37" i="10"/>
  <c r="Z40" i="10"/>
  <c r="Z35" i="10"/>
  <c r="BR3" i="1"/>
  <c r="Z36" i="10"/>
  <c r="BR4" i="1"/>
  <c r="BR36" i="1" s="1"/>
  <c r="W37" i="10"/>
  <c r="W36" i="10"/>
  <c r="W35" i="10"/>
  <c r="W42" i="10" s="1"/>
  <c r="BQ3" i="1"/>
  <c r="W31" i="10"/>
  <c r="T31" i="10"/>
  <c r="BP3" i="1"/>
  <c r="T36" i="10"/>
  <c r="Q35" i="10"/>
  <c r="BO3" i="1"/>
  <c r="Q36" i="10"/>
  <c r="BO4" i="1"/>
  <c r="BO36" i="1" s="1"/>
  <c r="Q38" i="10"/>
  <c r="O42" i="10"/>
  <c r="AC31" i="10"/>
  <c r="AL31" i="10"/>
  <c r="AI35" i="10"/>
  <c r="T35" i="10"/>
  <c r="Q31" i="10"/>
  <c r="Z31" i="10"/>
  <c r="CE42" i="6"/>
  <c r="CF42" i="6"/>
  <c r="CG35" i="6"/>
  <c r="CG37" i="6"/>
  <c r="AJ8" i="7" s="1"/>
  <c r="CG39" i="6"/>
  <c r="AJ10" i="7" s="1"/>
  <c r="CG40" i="6"/>
  <c r="AJ11" i="7" s="1"/>
  <c r="CB42" i="6"/>
  <c r="CC42" i="6"/>
  <c r="CD42" i="6"/>
  <c r="BW42" i="6"/>
  <c r="BV42" i="6"/>
  <c r="BX42" i="6"/>
  <c r="BZ37" i="6"/>
  <c r="AG8" i="7" s="1"/>
  <c r="BO42" i="6"/>
  <c r="BS39" i="6"/>
  <c r="AD10" i="7" s="1"/>
  <c r="BP42" i="6"/>
  <c r="BS38" i="6"/>
  <c r="AD9" i="7" s="1"/>
  <c r="BR42" i="6"/>
  <c r="BT38" i="6"/>
  <c r="BG42" i="6"/>
  <c r="BL38" i="6"/>
  <c r="AA9" i="7" s="1"/>
  <c r="BH42" i="6"/>
  <c r="BI42" i="6"/>
  <c r="BJ42" i="6"/>
  <c r="BE37" i="6"/>
  <c r="X8" i="7" s="1"/>
  <c r="BE40" i="6"/>
  <c r="X11" i="7" s="1"/>
  <c r="BA42" i="6"/>
  <c r="BB42" i="6"/>
  <c r="BE35" i="6"/>
  <c r="X6" i="7" s="1"/>
  <c r="BE36" i="6"/>
  <c r="X7" i="7" s="1"/>
  <c r="BE38" i="6"/>
  <c r="X9" i="7" s="1"/>
  <c r="BD42" i="6"/>
  <c r="AY37" i="6"/>
  <c r="AX38" i="6"/>
  <c r="U9" i="7" s="1"/>
  <c r="AV42" i="6"/>
  <c r="AX35" i="6"/>
  <c r="U6" i="7" s="1"/>
  <c r="AX37" i="6"/>
  <c r="U8" i="7" s="1"/>
  <c r="AX40" i="6"/>
  <c r="U11" i="7" s="1"/>
  <c r="AY40" i="6"/>
  <c r="AN42" i="6"/>
  <c r="AM42" i="6"/>
  <c r="AO42" i="6"/>
  <c r="AP42" i="6"/>
  <c r="AR36" i="6"/>
  <c r="AQ39" i="6"/>
  <c r="R10" i="7" s="1"/>
  <c r="AE42" i="6"/>
  <c r="AF42" i="6"/>
  <c r="AJ38" i="6"/>
  <c r="O9" i="7" s="1"/>
  <c r="AG42" i="6"/>
  <c r="BZ35" i="6"/>
  <c r="AG6" i="7" s="1"/>
  <c r="BZ39" i="6"/>
  <c r="AG10" i="7" s="1"/>
  <c r="BL35" i="6"/>
  <c r="AA6" i="7" s="1"/>
  <c r="BL37" i="6"/>
  <c r="AA8" i="7" s="1"/>
  <c r="BL39" i="6"/>
  <c r="AA10" i="7" s="1"/>
  <c r="AR38" i="6"/>
  <c r="AK35" i="6"/>
  <c r="AK37" i="6"/>
  <c r="AR37" i="6"/>
  <c r="AR40" i="6"/>
  <c r="AQ37" i="6"/>
  <c r="R8" i="7" s="1"/>
  <c r="AJ35" i="6"/>
  <c r="O6" i="7" s="1"/>
  <c r="AJ37" i="6"/>
  <c r="O8" i="7" s="1"/>
  <c r="AJ39" i="6"/>
  <c r="O10" i="7" s="1"/>
  <c r="AQ35" i="6"/>
  <c r="R6" i="7" s="1"/>
  <c r="AQ36" i="6"/>
  <c r="R7" i="7" s="1"/>
  <c r="AQ38" i="6"/>
  <c r="R9" i="7" s="1"/>
  <c r="AQ40" i="6"/>
  <c r="R11" i="7" s="1"/>
  <c r="V49" i="9"/>
  <c r="U49" i="9"/>
  <c r="BV35" i="1" l="1"/>
  <c r="BV42" i="1" s="1"/>
  <c r="BV31" i="1"/>
  <c r="BU35" i="1"/>
  <c r="BU31" i="1"/>
  <c r="BT31" i="1"/>
  <c r="AF42" i="10"/>
  <c r="BS35" i="1"/>
  <c r="BS31" i="1"/>
  <c r="BR35" i="1"/>
  <c r="BR31" i="1"/>
  <c r="Z42" i="10"/>
  <c r="BQ35" i="1"/>
  <c r="BQ42" i="1" s="1"/>
  <c r="BQ31" i="1"/>
  <c r="BP35" i="1"/>
  <c r="BP42" i="1" s="1"/>
  <c r="BP31" i="1"/>
  <c r="BO35" i="1"/>
  <c r="BO31" i="1"/>
  <c r="CH37" i="6"/>
  <c r="K37" i="1"/>
  <c r="BS42" i="6"/>
  <c r="BT35" i="6"/>
  <c r="BM37" i="6"/>
  <c r="R13" i="7"/>
  <c r="CA31" i="6"/>
  <c r="BT31" i="6"/>
  <c r="BF31" i="6"/>
  <c r="AD13" i="7"/>
  <c r="AK31" i="6"/>
  <c r="BM31" i="6"/>
  <c r="AJ13" i="7"/>
  <c r="CH31" i="6"/>
  <c r="CG42" i="6"/>
  <c r="AJ6" i="7"/>
  <c r="I25" i="1"/>
  <c r="I39" i="1" s="1"/>
  <c r="AA13" i="7"/>
  <c r="Z3" i="1"/>
  <c r="AR31" i="6"/>
  <c r="AY31" i="6"/>
  <c r="BF3" i="1"/>
  <c r="AH35" i="1"/>
  <c r="X13" i="7"/>
  <c r="O13" i="7"/>
  <c r="U13" i="7"/>
  <c r="AG13" i="7"/>
  <c r="CH38" i="6"/>
  <c r="N6" i="1"/>
  <c r="N38" i="1" s="1"/>
  <c r="CH36" i="6"/>
  <c r="N4" i="1"/>
  <c r="CH40" i="6"/>
  <c r="N21" i="1"/>
  <c r="N40" i="1" s="1"/>
  <c r="CA40" i="6"/>
  <c r="M21" i="1"/>
  <c r="M40" i="1" s="1"/>
  <c r="CA36" i="6"/>
  <c r="M4" i="1"/>
  <c r="CA38" i="6"/>
  <c r="M6" i="1"/>
  <c r="M38" i="1" s="1"/>
  <c r="CA37" i="6"/>
  <c r="M5" i="1"/>
  <c r="M37" i="1" s="1"/>
  <c r="BT37" i="6"/>
  <c r="L5" i="1"/>
  <c r="L37" i="1" s="1"/>
  <c r="L35" i="1"/>
  <c r="BT36" i="6"/>
  <c r="L4" i="1"/>
  <c r="L36" i="1" s="1"/>
  <c r="BT40" i="6"/>
  <c r="L21" i="1"/>
  <c r="L40" i="1" s="1"/>
  <c r="BM40" i="6"/>
  <c r="K21" i="1"/>
  <c r="K40" i="1" s="1"/>
  <c r="BM38" i="6"/>
  <c r="K6" i="1"/>
  <c r="K38" i="1" s="1"/>
  <c r="BM36" i="6"/>
  <c r="K4" i="1"/>
  <c r="BF36" i="6"/>
  <c r="J4" i="1"/>
  <c r="J36" i="1" s="1"/>
  <c r="BF35" i="6"/>
  <c r="AD3" i="1"/>
  <c r="BF39" i="6"/>
  <c r="J25" i="1"/>
  <c r="J39" i="1" s="1"/>
  <c r="BF37" i="6"/>
  <c r="J5" i="1"/>
  <c r="J37" i="1" s="1"/>
  <c r="BF40" i="6"/>
  <c r="J21" i="1"/>
  <c r="J40" i="1" s="1"/>
  <c r="BF38" i="6"/>
  <c r="J6" i="1"/>
  <c r="J38" i="1" s="1"/>
  <c r="AY35" i="6"/>
  <c r="AB3" i="1"/>
  <c r="AY36" i="6"/>
  <c r="I4" i="1"/>
  <c r="I36" i="1" s="1"/>
  <c r="AY38" i="6"/>
  <c r="I6" i="1"/>
  <c r="I38" i="1" s="1"/>
  <c r="AX42" i="6"/>
  <c r="AK40" i="6"/>
  <c r="G21" i="1"/>
  <c r="G40" i="1" s="1"/>
  <c r="AK36" i="6"/>
  <c r="G4" i="1"/>
  <c r="AK38" i="6"/>
  <c r="G6" i="1"/>
  <c r="G38" i="1" s="1"/>
  <c r="BR42" i="1"/>
  <c r="BO42" i="1"/>
  <c r="BU42" i="1"/>
  <c r="BS42" i="1"/>
  <c r="BT35" i="1"/>
  <c r="BT42" i="1" s="1"/>
  <c r="AL42" i="10"/>
  <c r="AI42" i="10"/>
  <c r="AC42" i="10"/>
  <c r="T42" i="10"/>
  <c r="Q42" i="10"/>
  <c r="BZ42" i="6"/>
  <c r="BL42" i="6"/>
  <c r="BE42" i="6"/>
  <c r="AJ42" i="6"/>
  <c r="AR35" i="6"/>
  <c r="AR42" i="6" s="1"/>
  <c r="AQ42" i="6"/>
  <c r="AA21" i="1" l="1"/>
  <c r="AB21" i="1" s="1"/>
  <c r="AZ21" i="1" s="1"/>
  <c r="AE4" i="1"/>
  <c r="AF4" i="1" s="1"/>
  <c r="BD4" i="1" s="1"/>
  <c r="AE24" i="1"/>
  <c r="AF24" i="1" s="1"/>
  <c r="BD24" i="1" s="1"/>
  <c r="CQ24" i="1" s="1"/>
  <c r="AC25" i="1"/>
  <c r="AD25" i="1" s="1"/>
  <c r="BM42" i="6"/>
  <c r="CH42" i="6"/>
  <c r="H35" i="1"/>
  <c r="H42" i="1" s="1"/>
  <c r="BT42" i="6"/>
  <c r="AI27" i="1"/>
  <c r="AJ27" i="1" s="1"/>
  <c r="BH27" i="1" s="1"/>
  <c r="CS27" i="1" s="1"/>
  <c r="H31" i="1"/>
  <c r="AK42" i="6"/>
  <c r="BF42" i="6"/>
  <c r="BB3" i="1"/>
  <c r="AD35" i="1"/>
  <c r="AE22" i="1"/>
  <c r="AF22" i="1" s="1"/>
  <c r="BD22" i="1" s="1"/>
  <c r="CQ22" i="1" s="1"/>
  <c r="CR3" i="1"/>
  <c r="CR35" i="1" s="1"/>
  <c r="BF35" i="1"/>
  <c r="AL3" i="1"/>
  <c r="N35" i="1"/>
  <c r="X3" i="1"/>
  <c r="G35" i="1"/>
  <c r="AY42" i="6"/>
  <c r="AE25" i="1"/>
  <c r="AF25" i="1" s="1"/>
  <c r="AF39" i="1" s="1"/>
  <c r="AZ3" i="1"/>
  <c r="AB35" i="1"/>
  <c r="CA42" i="6"/>
  <c r="AE6" i="1"/>
  <c r="AF6" i="1" s="1"/>
  <c r="BD6" i="1" s="1"/>
  <c r="AE13" i="1"/>
  <c r="AF13" i="1" s="1"/>
  <c r="BD13" i="1" s="1"/>
  <c r="CQ13" i="1" s="1"/>
  <c r="AK25" i="1"/>
  <c r="AL25" i="1" s="1"/>
  <c r="AF3" i="1"/>
  <c r="K35" i="1"/>
  <c r="AJ3" i="1"/>
  <c r="M35" i="1"/>
  <c r="AX3" i="1"/>
  <c r="Z35" i="1"/>
  <c r="N36" i="1"/>
  <c r="N31" i="1"/>
  <c r="M36" i="1"/>
  <c r="M31" i="1"/>
  <c r="L31" i="1"/>
  <c r="L42" i="1"/>
  <c r="K36" i="1"/>
  <c r="K31" i="1"/>
  <c r="J31" i="1"/>
  <c r="J35" i="1"/>
  <c r="J42" i="1" s="1"/>
  <c r="I35" i="1"/>
  <c r="I42" i="1" s="1"/>
  <c r="I31" i="1"/>
  <c r="G36" i="1"/>
  <c r="G31" i="1"/>
  <c r="AG26" i="1" l="1"/>
  <c r="AH26" i="1" s="1"/>
  <c r="BF26" i="1" s="1"/>
  <c r="CR26" i="1" s="1"/>
  <c r="AA13" i="1"/>
  <c r="AB13" i="1" s="1"/>
  <c r="AZ13" i="1" s="1"/>
  <c r="CO13" i="1" s="1"/>
  <c r="AA4" i="1"/>
  <c r="AB4" i="1" s="1"/>
  <c r="AZ4" i="1" s="1"/>
  <c r="AA25" i="1"/>
  <c r="AB25" i="1" s="1"/>
  <c r="AA18" i="1"/>
  <c r="AB18" i="1" s="1"/>
  <c r="AZ18" i="1" s="1"/>
  <c r="CO18" i="1" s="1"/>
  <c r="AG22" i="1"/>
  <c r="AH22" i="1" s="1"/>
  <c r="BF22" i="1" s="1"/>
  <c r="CR22" i="1" s="1"/>
  <c r="AG25" i="1"/>
  <c r="AH25" i="1" s="1"/>
  <c r="BF25" i="1" s="1"/>
  <c r="AG24" i="1"/>
  <c r="AH24" i="1" s="1"/>
  <c r="BF24" i="1" s="1"/>
  <c r="CR24" i="1" s="1"/>
  <c r="AG4" i="1"/>
  <c r="AH4" i="1" s="1"/>
  <c r="AG18" i="1"/>
  <c r="AH18" i="1" s="1"/>
  <c r="BF18" i="1" s="1"/>
  <c r="CR18" i="1" s="1"/>
  <c r="AE9" i="1"/>
  <c r="AF9" i="1" s="1"/>
  <c r="BD9" i="1" s="1"/>
  <c r="CQ9" i="1" s="1"/>
  <c r="AI25" i="1"/>
  <c r="AJ25" i="1" s="1"/>
  <c r="AJ39" i="1" s="1"/>
  <c r="M42" i="1"/>
  <c r="AC27" i="1"/>
  <c r="AD27" i="1" s="1"/>
  <c r="BB27" i="1" s="1"/>
  <c r="CP27" i="1" s="1"/>
  <c r="G42" i="1"/>
  <c r="K42" i="1"/>
  <c r="AC6" i="1"/>
  <c r="AD6" i="1" s="1"/>
  <c r="AC24" i="1"/>
  <c r="AD24" i="1" s="1"/>
  <c r="BB24" i="1" s="1"/>
  <c r="CP24" i="1" s="1"/>
  <c r="AC21" i="1"/>
  <c r="AD21" i="1" s="1"/>
  <c r="BD25" i="1"/>
  <c r="BD39" i="1" s="1"/>
  <c r="AA24" i="1"/>
  <c r="AB24" i="1" s="1"/>
  <c r="AZ24" i="1" s="1"/>
  <c r="CO24" i="1" s="1"/>
  <c r="AI9" i="1"/>
  <c r="AJ9" i="1" s="1"/>
  <c r="BH9" i="1" s="1"/>
  <c r="CS9" i="1" s="1"/>
  <c r="AI22" i="1"/>
  <c r="AJ22" i="1" s="1"/>
  <c r="BH22" i="1" s="1"/>
  <c r="CS22" i="1" s="1"/>
  <c r="AA29" i="1"/>
  <c r="AB29" i="1" s="1"/>
  <c r="AZ29" i="1" s="1"/>
  <c r="CO29" i="1" s="1"/>
  <c r="AA6" i="1"/>
  <c r="AB6" i="1" s="1"/>
  <c r="AZ6" i="1" s="1"/>
  <c r="CO6" i="1" s="1"/>
  <c r="AI26" i="1"/>
  <c r="AJ26" i="1" s="1"/>
  <c r="BH26" i="1" s="1"/>
  <c r="CS26" i="1" s="1"/>
  <c r="AA9" i="1"/>
  <c r="AB9" i="1" s="1"/>
  <c r="AZ9" i="1" s="1"/>
  <c r="CO9" i="1" s="1"/>
  <c r="AI7" i="1"/>
  <c r="AJ7" i="1" s="1"/>
  <c r="BH7" i="1" s="1"/>
  <c r="CS7" i="1" s="1"/>
  <c r="AF36" i="1"/>
  <c r="AI5" i="1"/>
  <c r="AJ5" i="1" s="1"/>
  <c r="AI13" i="1"/>
  <c r="AJ13" i="1" s="1"/>
  <c r="BH13" i="1" s="1"/>
  <c r="CS13" i="1" s="1"/>
  <c r="AI28" i="1"/>
  <c r="AJ28" i="1" s="1"/>
  <c r="BH28" i="1" s="1"/>
  <c r="CS28" i="1" s="1"/>
  <c r="AE28" i="1"/>
  <c r="AF28" i="1" s="1"/>
  <c r="BD28" i="1" s="1"/>
  <c r="CQ28" i="1" s="1"/>
  <c r="AE21" i="1"/>
  <c r="AF21" i="1" s="1"/>
  <c r="AF40" i="1" s="1"/>
  <c r="AE27" i="1"/>
  <c r="AF27" i="1" s="1"/>
  <c r="BD27" i="1" s="1"/>
  <c r="CQ27" i="1" s="1"/>
  <c r="BD3" i="1"/>
  <c r="AF35" i="1"/>
  <c r="AZ25" i="1"/>
  <c r="AB39" i="1"/>
  <c r="AG27" i="1"/>
  <c r="AH27" i="1" s="1"/>
  <c r="BF27" i="1" s="1"/>
  <c r="CR27" i="1" s="1"/>
  <c r="AE5" i="1"/>
  <c r="AF5" i="1" s="1"/>
  <c r="BD5" i="1" s="1"/>
  <c r="CQ5" i="1" s="1"/>
  <c r="AK29" i="1"/>
  <c r="AL29" i="1" s="1"/>
  <c r="BJ29" i="1" s="1"/>
  <c r="CT29" i="1" s="1"/>
  <c r="AK9" i="1"/>
  <c r="AL9" i="1" s="1"/>
  <c r="BJ9" i="1" s="1"/>
  <c r="CT9" i="1" s="1"/>
  <c r="AK18" i="1"/>
  <c r="AL18" i="1" s="1"/>
  <c r="BJ18" i="1" s="1"/>
  <c r="CT18" i="1" s="1"/>
  <c r="AK6" i="1"/>
  <c r="AL6" i="1" s="1"/>
  <c r="AD39" i="1"/>
  <c r="BB25" i="1"/>
  <c r="N42" i="1"/>
  <c r="AL39" i="1"/>
  <c r="BJ25" i="1"/>
  <c r="AE18" i="1"/>
  <c r="AF18" i="1" s="1"/>
  <c r="BD18" i="1" s="1"/>
  <c r="CQ18" i="1" s="1"/>
  <c r="AE29" i="1"/>
  <c r="AF29" i="1" s="1"/>
  <c r="BD29" i="1" s="1"/>
  <c r="CQ29" i="1" s="1"/>
  <c r="AE26" i="1"/>
  <c r="AF26" i="1" s="1"/>
  <c r="BD26" i="1" s="1"/>
  <c r="CQ26" i="1" s="1"/>
  <c r="CN3" i="1"/>
  <c r="CN35" i="1" s="1"/>
  <c r="AX35" i="1"/>
  <c r="AK4" i="1"/>
  <c r="AL4" i="1" s="1"/>
  <c r="AK24" i="1"/>
  <c r="AL24" i="1" s="1"/>
  <c r="BJ24" i="1" s="1"/>
  <c r="CT24" i="1" s="1"/>
  <c r="AV3" i="1"/>
  <c r="X35" i="1"/>
  <c r="AK13" i="1"/>
  <c r="AL13" i="1" s="1"/>
  <c r="BJ13" i="1" s="1"/>
  <c r="CT13" i="1" s="1"/>
  <c r="AK28" i="1"/>
  <c r="AL28" i="1" s="1"/>
  <c r="BJ28" i="1" s="1"/>
  <c r="CT28" i="1" s="1"/>
  <c r="AK5" i="1"/>
  <c r="AL5" i="1" s="1"/>
  <c r="AK27" i="1"/>
  <c r="AL27" i="1" s="1"/>
  <c r="BJ27" i="1" s="1"/>
  <c r="CT27" i="1" s="1"/>
  <c r="AK26" i="1"/>
  <c r="AL26" i="1" s="1"/>
  <c r="BJ26" i="1" s="1"/>
  <c r="CT26" i="1" s="1"/>
  <c r="AK7" i="1"/>
  <c r="AL7" i="1" s="1"/>
  <c r="BJ7" i="1" s="1"/>
  <c r="CT7" i="1" s="1"/>
  <c r="CP3" i="1"/>
  <c r="CP35" i="1" s="1"/>
  <c r="BB35" i="1"/>
  <c r="AE7" i="1"/>
  <c r="AF7" i="1" s="1"/>
  <c r="BD7" i="1" s="1"/>
  <c r="CQ7" i="1" s="1"/>
  <c r="AK22" i="1"/>
  <c r="AL22" i="1" s="1"/>
  <c r="BJ22" i="1" s="1"/>
  <c r="CT22" i="1" s="1"/>
  <c r="AK21" i="1"/>
  <c r="AL21" i="1" s="1"/>
  <c r="CO3" i="1"/>
  <c r="CO35" i="1" s="1"/>
  <c r="AZ35" i="1"/>
  <c r="BJ3" i="1"/>
  <c r="AL35" i="1"/>
  <c r="AA22" i="1"/>
  <c r="AB22" i="1" s="1"/>
  <c r="AZ22" i="1" s="1"/>
  <c r="CO22" i="1" s="1"/>
  <c r="BH3" i="1"/>
  <c r="AJ35" i="1"/>
  <c r="BD36" i="1"/>
  <c r="CQ4" i="1"/>
  <c r="CQ6" i="1"/>
  <c r="CO4" i="1"/>
  <c r="CO21" i="1"/>
  <c r="X24" i="9"/>
  <c r="X4" i="9"/>
  <c r="AH36" i="1" l="1"/>
  <c r="AG5" i="1"/>
  <c r="AH5" i="1" s="1"/>
  <c r="BF5" i="1" s="1"/>
  <c r="AG13" i="1"/>
  <c r="AH13" i="1" s="1"/>
  <c r="BF13" i="1" s="1"/>
  <c r="CR13" i="1" s="1"/>
  <c r="AG28" i="1"/>
  <c r="AH28" i="1" s="1"/>
  <c r="BF28" i="1" s="1"/>
  <c r="CR28" i="1" s="1"/>
  <c r="AG7" i="1"/>
  <c r="AH7" i="1" s="1"/>
  <c r="BF7" i="1" s="1"/>
  <c r="CR7" i="1" s="1"/>
  <c r="AB36" i="1"/>
  <c r="AA7" i="1"/>
  <c r="AB7" i="1" s="1"/>
  <c r="AZ7" i="1" s="1"/>
  <c r="CO7" i="1" s="1"/>
  <c r="AG6" i="1"/>
  <c r="AH6" i="1" s="1"/>
  <c r="BF6" i="1" s="1"/>
  <c r="AA27" i="1"/>
  <c r="AB27" i="1" s="1"/>
  <c r="AZ27" i="1" s="1"/>
  <c r="CO27" i="1" s="1"/>
  <c r="AA28" i="1"/>
  <c r="AB28" i="1" s="1"/>
  <c r="AZ28" i="1" s="1"/>
  <c r="CO28" i="1" s="1"/>
  <c r="AA26" i="1"/>
  <c r="AB26" i="1" s="1"/>
  <c r="AZ26" i="1" s="1"/>
  <c r="CO26" i="1" s="1"/>
  <c r="AG21" i="1"/>
  <c r="AH21" i="1" s="1"/>
  <c r="BF21" i="1" s="1"/>
  <c r="BF40" i="1" s="1"/>
  <c r="AA5" i="1"/>
  <c r="AB5" i="1" s="1"/>
  <c r="AZ5" i="1" s="1"/>
  <c r="CO5" i="1" s="1"/>
  <c r="AH39" i="1"/>
  <c r="AG29" i="1"/>
  <c r="AH29" i="1" s="1"/>
  <c r="BF29" i="1" s="1"/>
  <c r="CR29" i="1" s="1"/>
  <c r="AC4" i="1"/>
  <c r="AD4" i="1" s="1"/>
  <c r="AD36" i="1" s="1"/>
  <c r="AG9" i="1"/>
  <c r="AH9" i="1" s="1"/>
  <c r="BF9" i="1" s="1"/>
  <c r="CR9" i="1" s="1"/>
  <c r="AI29" i="1"/>
  <c r="AJ29" i="1" s="1"/>
  <c r="BH29" i="1" s="1"/>
  <c r="CS29" i="1" s="1"/>
  <c r="AC29" i="1"/>
  <c r="AD29" i="1" s="1"/>
  <c r="BB29" i="1" s="1"/>
  <c r="CP29" i="1" s="1"/>
  <c r="BF4" i="1"/>
  <c r="CR4" i="1" s="1"/>
  <c r="CR36" i="1" s="1"/>
  <c r="AI6" i="1"/>
  <c r="AJ6" i="1" s="1"/>
  <c r="BH6" i="1" s="1"/>
  <c r="CS6" i="1" s="1"/>
  <c r="BH25" i="1"/>
  <c r="CS25" i="1" s="1"/>
  <c r="CS39" i="1" s="1"/>
  <c r="AC9" i="1"/>
  <c r="AD9" i="1" s="1"/>
  <c r="BB9" i="1" s="1"/>
  <c r="CP9" i="1" s="1"/>
  <c r="AC18" i="1"/>
  <c r="AD18" i="1" s="1"/>
  <c r="BB18" i="1" s="1"/>
  <c r="CP18" i="1" s="1"/>
  <c r="CQ38" i="1"/>
  <c r="BD38" i="1"/>
  <c r="AC22" i="1"/>
  <c r="AD22" i="1" s="1"/>
  <c r="BB22" i="1" s="1"/>
  <c r="CP22" i="1" s="1"/>
  <c r="AC26" i="1"/>
  <c r="AD26" i="1" s="1"/>
  <c r="BB26" i="1" s="1"/>
  <c r="CP26" i="1" s="1"/>
  <c r="AI21" i="1"/>
  <c r="AJ21" i="1" s="1"/>
  <c r="AJ40" i="1" s="1"/>
  <c r="AC28" i="1"/>
  <c r="AD28" i="1" s="1"/>
  <c r="BB28" i="1" s="1"/>
  <c r="CP28" i="1" s="1"/>
  <c r="AC5" i="1"/>
  <c r="AD5" i="1" s="1"/>
  <c r="BB5" i="1" s="1"/>
  <c r="AC13" i="1"/>
  <c r="AD13" i="1" s="1"/>
  <c r="BB13" i="1" s="1"/>
  <c r="CP13" i="1" s="1"/>
  <c r="AC7" i="1"/>
  <c r="AD7" i="1" s="1"/>
  <c r="BB7" i="1" s="1"/>
  <c r="CP7" i="1" s="1"/>
  <c r="CO38" i="1"/>
  <c r="AI24" i="1"/>
  <c r="AJ24" i="1" s="1"/>
  <c r="BH24" i="1" s="1"/>
  <c r="CS24" i="1" s="1"/>
  <c r="AI4" i="1"/>
  <c r="AJ4" i="1" s="1"/>
  <c r="AZ36" i="1"/>
  <c r="AZ38" i="1"/>
  <c r="CQ25" i="1"/>
  <c r="CQ39" i="1" s="1"/>
  <c r="AF38" i="1"/>
  <c r="AI18" i="1"/>
  <c r="AJ18" i="1" s="1"/>
  <c r="BH18" i="1" s="1"/>
  <c r="CS18" i="1" s="1"/>
  <c r="CO40" i="1"/>
  <c r="BD21" i="1"/>
  <c r="BD31" i="1" s="1"/>
  <c r="AB38" i="1"/>
  <c r="BD37" i="1"/>
  <c r="AJ37" i="1"/>
  <c r="BH5" i="1"/>
  <c r="AZ40" i="1"/>
  <c r="CR25" i="1"/>
  <c r="CR39" i="1" s="1"/>
  <c r="BF39" i="1"/>
  <c r="CQ3" i="1"/>
  <c r="CQ35" i="1" s="1"/>
  <c r="BD35" i="1"/>
  <c r="AL36" i="1"/>
  <c r="BJ4" i="1"/>
  <c r="AL31" i="1"/>
  <c r="AF31" i="1"/>
  <c r="AL40" i="1"/>
  <c r="BJ21" i="1"/>
  <c r="CT25" i="1"/>
  <c r="CT39" i="1" s="1"/>
  <c r="BJ39" i="1"/>
  <c r="AL38" i="1"/>
  <c r="BJ6" i="1"/>
  <c r="CO25" i="1"/>
  <c r="CO39" i="1" s="1"/>
  <c r="AZ39" i="1"/>
  <c r="AF37" i="1"/>
  <c r="AB31" i="1"/>
  <c r="CS3" i="1"/>
  <c r="CS35" i="1" s="1"/>
  <c r="BH35" i="1"/>
  <c r="AL37" i="1"/>
  <c r="BJ5" i="1"/>
  <c r="AB40" i="1"/>
  <c r="BB21" i="1"/>
  <c r="CP25" i="1"/>
  <c r="CP39" i="1" s="1"/>
  <c r="BB39" i="1"/>
  <c r="BB6" i="1"/>
  <c r="CQ37" i="1"/>
  <c r="CT3" i="1"/>
  <c r="CT35" i="1" s="1"/>
  <c r="BJ35" i="1"/>
  <c r="AV35" i="1"/>
  <c r="CM3" i="1"/>
  <c r="CQ36" i="1"/>
  <c r="CO36" i="1"/>
  <c r="V52" i="9"/>
  <c r="U52" i="9"/>
  <c r="AZ31" i="1" l="1"/>
  <c r="BF37" i="1"/>
  <c r="AH38" i="1"/>
  <c r="BB4" i="1"/>
  <c r="BB36" i="1" s="1"/>
  <c r="BF38" i="1"/>
  <c r="AH37" i="1"/>
  <c r="CR5" i="1"/>
  <c r="CR37" i="1" s="1"/>
  <c r="CO37" i="1"/>
  <c r="CO42" i="1" s="1"/>
  <c r="CR21" i="1"/>
  <c r="CR40" i="1" s="1"/>
  <c r="AH40" i="1"/>
  <c r="AB37" i="1"/>
  <c r="AB42" i="1" s="1"/>
  <c r="AZ37" i="1"/>
  <c r="AZ42" i="1" s="1"/>
  <c r="AH31" i="1"/>
  <c r="BF36" i="1"/>
  <c r="BF42" i="1" s="1"/>
  <c r="CS38" i="1"/>
  <c r="AD38" i="1"/>
  <c r="BH39" i="1"/>
  <c r="AD40" i="1"/>
  <c r="BH21" i="1"/>
  <c r="CS21" i="1" s="1"/>
  <c r="CS40" i="1" s="1"/>
  <c r="AD31" i="1"/>
  <c r="AD37" i="1"/>
  <c r="CR6" i="1"/>
  <c r="CR38" i="1" s="1"/>
  <c r="BH4" i="1"/>
  <c r="AJ36" i="1"/>
  <c r="BF31" i="1"/>
  <c r="AJ38" i="1"/>
  <c r="BD40" i="1"/>
  <c r="BD42" i="1" s="1"/>
  <c r="AF42" i="1"/>
  <c r="BH38" i="1"/>
  <c r="AJ31" i="1"/>
  <c r="CQ21" i="1"/>
  <c r="CQ40" i="1" s="1"/>
  <c r="CQ42" i="1" s="1"/>
  <c r="CO31" i="1"/>
  <c r="BH37" i="1"/>
  <c r="CS5" i="1"/>
  <c r="CS37" i="1" s="1"/>
  <c r="CM35" i="1"/>
  <c r="BJ36" i="1"/>
  <c r="CT4" i="1"/>
  <c r="BJ31" i="1"/>
  <c r="AL42" i="1"/>
  <c r="BJ40" i="1"/>
  <c r="CT21" i="1"/>
  <c r="CT40" i="1" s="1"/>
  <c r="CP4" i="1"/>
  <c r="BB31" i="1"/>
  <c r="CP21" i="1"/>
  <c r="CP40" i="1" s="1"/>
  <c r="BB40" i="1"/>
  <c r="CP6" i="1"/>
  <c r="CP38" i="1" s="1"/>
  <c r="BB38" i="1"/>
  <c r="CP5" i="1"/>
  <c r="CP37" i="1" s="1"/>
  <c r="BB37" i="1"/>
  <c r="BJ37" i="1"/>
  <c r="CT5" i="1"/>
  <c r="CT37" i="1" s="1"/>
  <c r="BJ38" i="1"/>
  <c r="CT6" i="1"/>
  <c r="CT38" i="1" s="1"/>
  <c r="N29" i="10"/>
  <c r="N28" i="10"/>
  <c r="N27" i="10"/>
  <c r="N26" i="10"/>
  <c r="N25" i="10"/>
  <c r="N24" i="10"/>
  <c r="N23" i="10"/>
  <c r="N22" i="10"/>
  <c r="N21" i="10"/>
  <c r="N20" i="10"/>
  <c r="N19" i="10"/>
  <c r="N18" i="10"/>
  <c r="N17" i="10"/>
  <c r="N16" i="10"/>
  <c r="N15" i="10"/>
  <c r="N14" i="10"/>
  <c r="N13" i="10"/>
  <c r="N12" i="10"/>
  <c r="N11" i="10"/>
  <c r="N10" i="10"/>
  <c r="N9" i="10"/>
  <c r="N8" i="10"/>
  <c r="N7" i="10"/>
  <c r="N6" i="10"/>
  <c r="N5" i="10"/>
  <c r="N4" i="10"/>
  <c r="N3" i="10"/>
  <c r="K29" i="10"/>
  <c r="K28" i="10"/>
  <c r="K27" i="10"/>
  <c r="K26" i="10"/>
  <c r="K25" i="10"/>
  <c r="K24" i="10"/>
  <c r="K23" i="10"/>
  <c r="K22" i="10"/>
  <c r="K21" i="10"/>
  <c r="K20" i="10"/>
  <c r="K19" i="10"/>
  <c r="K18" i="10"/>
  <c r="K17" i="10"/>
  <c r="K16" i="10"/>
  <c r="K15" i="10"/>
  <c r="K14" i="10"/>
  <c r="K13" i="10"/>
  <c r="K12" i="10"/>
  <c r="K11" i="10"/>
  <c r="K10" i="10"/>
  <c r="K9" i="10"/>
  <c r="K8" i="10"/>
  <c r="K7" i="10"/>
  <c r="K6" i="10"/>
  <c r="K5" i="10"/>
  <c r="K4" i="10"/>
  <c r="K3" i="10"/>
  <c r="H29" i="10"/>
  <c r="H28" i="10"/>
  <c r="H27" i="10"/>
  <c r="H26" i="10"/>
  <c r="H25" i="10"/>
  <c r="H24" i="10"/>
  <c r="H23" i="10"/>
  <c r="H22" i="10"/>
  <c r="H21" i="10"/>
  <c r="H20" i="10"/>
  <c r="H19" i="10"/>
  <c r="H18" i="10"/>
  <c r="H17" i="10"/>
  <c r="H16" i="10"/>
  <c r="H15" i="10"/>
  <c r="H14" i="10"/>
  <c r="H13" i="10"/>
  <c r="H12" i="10"/>
  <c r="H11" i="10"/>
  <c r="H10" i="10"/>
  <c r="H9" i="10"/>
  <c r="H8" i="10"/>
  <c r="H7" i="10"/>
  <c r="H6" i="10"/>
  <c r="H5" i="10"/>
  <c r="H4" i="10"/>
  <c r="H3"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E3" i="10"/>
  <c r="AH42" i="1" l="1"/>
  <c r="CR42" i="1"/>
  <c r="AD42" i="1"/>
  <c r="BH40" i="1"/>
  <c r="BH31" i="1"/>
  <c r="CR31" i="1"/>
  <c r="AJ42" i="1"/>
  <c r="CS4" i="1"/>
  <c r="CS36" i="1" s="1"/>
  <c r="CS42" i="1" s="1"/>
  <c r="BH36" i="1"/>
  <c r="CQ31" i="1"/>
  <c r="CT36" i="1"/>
  <c r="CT42" i="1" s="1"/>
  <c r="CT31" i="1"/>
  <c r="BJ42" i="1"/>
  <c r="CP36" i="1"/>
  <c r="CP42" i="1" s="1"/>
  <c r="CP31" i="1"/>
  <c r="BB42" i="1"/>
  <c r="G4" i="12"/>
  <c r="BH42" i="1" l="1"/>
  <c r="CS31" i="1"/>
  <c r="N31" i="6"/>
  <c r="M31" i="6"/>
  <c r="L31" i="6"/>
  <c r="K31" i="6"/>
  <c r="J31" i="6"/>
  <c r="E31" i="6"/>
  <c r="F31" i="6"/>
  <c r="G31" i="6"/>
  <c r="W49" i="9" l="1"/>
  <c r="V48" i="9"/>
  <c r="U48" i="9"/>
  <c r="U51" i="9"/>
  <c r="V51" i="9"/>
  <c r="W48" i="9" l="1"/>
  <c r="X52" i="9"/>
  <c r="X48" i="9"/>
  <c r="W52" i="9"/>
  <c r="X49" i="9"/>
  <c r="X51" i="9"/>
  <c r="X26" i="9" l="1"/>
  <c r="X13" i="9"/>
  <c r="X7" i="9"/>
  <c r="X5" i="9"/>
  <c r="X27" i="9"/>
  <c r="X28" i="9"/>
  <c r="W51" i="9"/>
  <c r="S40" i="9" l="1"/>
  <c r="S39" i="9"/>
  <c r="S38" i="9"/>
  <c r="S37" i="9"/>
  <c r="S36" i="9"/>
  <c r="S35" i="9"/>
  <c r="S42" i="9" s="1"/>
  <c r="R40" i="9"/>
  <c r="R39" i="9"/>
  <c r="R38" i="9"/>
  <c r="R37" i="9"/>
  <c r="R36" i="9"/>
  <c r="R35" i="9"/>
  <c r="R42" i="9" s="1"/>
  <c r="P40" i="9"/>
  <c r="P39" i="9"/>
  <c r="P38" i="9"/>
  <c r="P37" i="9"/>
  <c r="P36" i="9"/>
  <c r="P35" i="9"/>
  <c r="P42" i="9" s="1"/>
  <c r="O40" i="9"/>
  <c r="O39" i="9"/>
  <c r="O38" i="9"/>
  <c r="O37" i="9"/>
  <c r="O36" i="9"/>
  <c r="O35" i="9"/>
  <c r="O42" i="9" s="1"/>
  <c r="M40" i="9"/>
  <c r="M39" i="9"/>
  <c r="M38" i="9"/>
  <c r="M37" i="9"/>
  <c r="M36" i="9"/>
  <c r="M35" i="9"/>
  <c r="L40" i="9"/>
  <c r="L39" i="9"/>
  <c r="L38" i="9"/>
  <c r="L37" i="9"/>
  <c r="L36" i="9"/>
  <c r="L35" i="9"/>
  <c r="J40" i="9"/>
  <c r="J39" i="9"/>
  <c r="J38" i="9"/>
  <c r="J37" i="9"/>
  <c r="J36" i="9"/>
  <c r="J35" i="9"/>
  <c r="J42" i="9" s="1"/>
  <c r="I40" i="9"/>
  <c r="I39" i="9"/>
  <c r="I38" i="9"/>
  <c r="I37" i="9"/>
  <c r="I36" i="9"/>
  <c r="I35" i="9"/>
  <c r="I42" i="9" s="1"/>
  <c r="G40" i="9"/>
  <c r="G39" i="9"/>
  <c r="H39" i="9" s="1"/>
  <c r="G38" i="9"/>
  <c r="G37" i="9"/>
  <c r="G36" i="9"/>
  <c r="G35" i="9"/>
  <c r="G42" i="9" s="1"/>
  <c r="F42" i="9"/>
  <c r="F40" i="9"/>
  <c r="F39" i="9"/>
  <c r="F38" i="9"/>
  <c r="F37" i="9"/>
  <c r="H37" i="9" s="1"/>
  <c r="F36" i="9"/>
  <c r="H36" i="9" s="1"/>
  <c r="F35" i="9"/>
  <c r="D40" i="9"/>
  <c r="D39" i="9"/>
  <c r="D38" i="9"/>
  <c r="D37" i="9"/>
  <c r="D36" i="9"/>
  <c r="D35" i="9"/>
  <c r="H38" i="9"/>
  <c r="E40" i="9"/>
  <c r="E39" i="9"/>
  <c r="E37" i="9"/>
  <c r="E36" i="9"/>
  <c r="D42" i="9" l="1"/>
  <c r="M42" i="9"/>
  <c r="L42" i="9"/>
  <c r="H42" i="9"/>
  <c r="H35" i="9"/>
  <c r="H40" i="9"/>
  <c r="BY39" i="1"/>
  <c r="BX39" i="1"/>
  <c r="BW39" i="1"/>
  <c r="BY36" i="1"/>
  <c r="BX36" i="1"/>
  <c r="BW3" i="1"/>
  <c r="V40" i="12"/>
  <c r="U40" i="12"/>
  <c r="T40" i="12"/>
  <c r="S40" i="12"/>
  <c r="V39" i="12"/>
  <c r="U39" i="12"/>
  <c r="T39" i="12"/>
  <c r="S39" i="12"/>
  <c r="V38" i="12"/>
  <c r="U38" i="12"/>
  <c r="T38" i="12"/>
  <c r="S38" i="12"/>
  <c r="V37" i="12"/>
  <c r="U37" i="12"/>
  <c r="T37" i="12"/>
  <c r="S37" i="12"/>
  <c r="V36" i="12"/>
  <c r="U36" i="12"/>
  <c r="T36" i="12"/>
  <c r="S36" i="12"/>
  <c r="V35" i="12"/>
  <c r="U35" i="12"/>
  <c r="T35" i="12"/>
  <c r="S35" i="12"/>
  <c r="BM14" i="1"/>
  <c r="BL29" i="1"/>
  <c r="BL25" i="1"/>
  <c r="BL39" i="1" s="1"/>
  <c r="BL22" i="1"/>
  <c r="BL21" i="1"/>
  <c r="BL17" i="1"/>
  <c r="BL14" i="1"/>
  <c r="BL13" i="1"/>
  <c r="BL6" i="1"/>
  <c r="BL5" i="1"/>
  <c r="BK27" i="1"/>
  <c r="E39" i="10"/>
  <c r="BK17" i="1"/>
  <c r="BK16" i="1"/>
  <c r="BN29" i="1"/>
  <c r="BN28" i="1"/>
  <c r="BN27" i="1"/>
  <c r="BN26" i="1"/>
  <c r="BN25" i="1"/>
  <c r="BN39" i="1" s="1"/>
  <c r="BN24" i="1"/>
  <c r="BN23" i="1"/>
  <c r="BN21" i="1"/>
  <c r="BN20" i="1"/>
  <c r="BN19" i="1"/>
  <c r="BN18" i="1"/>
  <c r="BN17" i="1"/>
  <c r="BN16" i="1"/>
  <c r="BN15" i="1"/>
  <c r="BN14" i="1"/>
  <c r="BN13" i="1"/>
  <c r="BN12" i="1"/>
  <c r="BN11" i="1"/>
  <c r="BN10" i="1"/>
  <c r="BN9" i="1"/>
  <c r="BN8" i="1"/>
  <c r="BN7" i="1"/>
  <c r="BN6" i="1"/>
  <c r="BN5" i="1"/>
  <c r="BN4" i="1"/>
  <c r="BN3" i="1"/>
  <c r="BM29" i="1"/>
  <c r="BM28" i="1"/>
  <c r="BM27" i="1"/>
  <c r="BM26" i="1"/>
  <c r="BM24" i="1"/>
  <c r="BM23" i="1"/>
  <c r="BM22" i="1"/>
  <c r="BM21" i="1"/>
  <c r="BM20" i="1"/>
  <c r="BM19" i="1"/>
  <c r="BM18" i="1"/>
  <c r="BM17" i="1"/>
  <c r="BM16" i="1"/>
  <c r="BM15" i="1"/>
  <c r="BM13" i="1"/>
  <c r="BM12" i="1"/>
  <c r="BM11" i="1"/>
  <c r="BM10" i="1"/>
  <c r="BM9" i="1"/>
  <c r="BM8" i="1"/>
  <c r="BM7" i="1"/>
  <c r="BM5" i="1"/>
  <c r="BM3" i="1"/>
  <c r="BL28" i="1"/>
  <c r="BL27" i="1"/>
  <c r="BL26" i="1"/>
  <c r="BL24" i="1"/>
  <c r="BL23" i="1"/>
  <c r="BL20" i="1"/>
  <c r="BL19" i="1"/>
  <c r="BL18" i="1"/>
  <c r="BL16" i="1"/>
  <c r="BL15" i="1"/>
  <c r="BL12" i="1"/>
  <c r="BL11" i="1"/>
  <c r="BL10" i="1"/>
  <c r="BL8" i="1"/>
  <c r="BL7" i="1"/>
  <c r="BL3" i="1"/>
  <c r="BK22" i="1"/>
  <c r="BK13" i="1"/>
  <c r="BK11" i="1"/>
  <c r="BK10" i="1"/>
  <c r="BK5" i="1"/>
  <c r="BK29" i="1"/>
  <c r="BK28" i="1"/>
  <c r="BK26" i="1"/>
  <c r="BK25" i="1"/>
  <c r="BK39" i="1" s="1"/>
  <c r="BK24" i="1"/>
  <c r="BK23" i="1"/>
  <c r="BK20" i="1"/>
  <c r="BK19" i="1"/>
  <c r="BK18" i="1"/>
  <c r="BK15" i="1"/>
  <c r="BK14" i="1"/>
  <c r="BK12" i="1"/>
  <c r="BL9" i="1"/>
  <c r="BK9" i="1"/>
  <c r="BK8" i="1"/>
  <c r="BK6" i="1"/>
  <c r="BK3" i="1"/>
  <c r="M40" i="10"/>
  <c r="L40" i="10"/>
  <c r="M39" i="10"/>
  <c r="L39" i="10"/>
  <c r="M38" i="10"/>
  <c r="L38" i="10"/>
  <c r="M37" i="10"/>
  <c r="L37" i="10"/>
  <c r="M36" i="10"/>
  <c r="L36" i="10"/>
  <c r="M35" i="10"/>
  <c r="L35" i="10"/>
  <c r="M31" i="10"/>
  <c r="L31" i="10"/>
  <c r="J40" i="10"/>
  <c r="I40" i="10"/>
  <c r="J39" i="10"/>
  <c r="I39" i="10"/>
  <c r="J38" i="10"/>
  <c r="I38" i="10"/>
  <c r="J37" i="10"/>
  <c r="I37" i="10"/>
  <c r="J36" i="10"/>
  <c r="I36" i="10"/>
  <c r="J35" i="10"/>
  <c r="I35" i="10"/>
  <c r="J31" i="10"/>
  <c r="I31" i="10"/>
  <c r="G40" i="10"/>
  <c r="F40" i="10"/>
  <c r="G39" i="10"/>
  <c r="F39" i="10"/>
  <c r="G38" i="10"/>
  <c r="F38" i="10"/>
  <c r="G37" i="10"/>
  <c r="F37" i="10"/>
  <c r="G36" i="10"/>
  <c r="F36" i="10"/>
  <c r="G35" i="10"/>
  <c r="F35" i="10"/>
  <c r="G31" i="10"/>
  <c r="F31" i="10"/>
  <c r="H39" i="10"/>
  <c r="D40" i="10"/>
  <c r="D39" i="10"/>
  <c r="D38" i="10"/>
  <c r="D37" i="10"/>
  <c r="D36" i="10"/>
  <c r="D35" i="10"/>
  <c r="E38" i="10"/>
  <c r="V29" i="9"/>
  <c r="U29" i="9"/>
  <c r="T29" i="9"/>
  <c r="Q29" i="9"/>
  <c r="N29" i="9"/>
  <c r="K29" i="9"/>
  <c r="H29" i="9"/>
  <c r="E29" i="9"/>
  <c r="V28" i="9"/>
  <c r="U28" i="9"/>
  <c r="T28" i="9"/>
  <c r="Q28" i="9"/>
  <c r="N28" i="9"/>
  <c r="K28" i="9"/>
  <c r="H28" i="9"/>
  <c r="E28" i="9"/>
  <c r="V27" i="9"/>
  <c r="U27" i="9"/>
  <c r="T27" i="9"/>
  <c r="Q27" i="9"/>
  <c r="N27" i="9"/>
  <c r="K27" i="9"/>
  <c r="H27" i="9"/>
  <c r="E27" i="9"/>
  <c r="V26" i="9"/>
  <c r="U26" i="9"/>
  <c r="T26" i="9"/>
  <c r="Q26" i="9"/>
  <c r="N26" i="9"/>
  <c r="K26" i="9"/>
  <c r="H26" i="9"/>
  <c r="E26" i="9"/>
  <c r="V25" i="9"/>
  <c r="U25" i="9"/>
  <c r="T25" i="9"/>
  <c r="Q25" i="9"/>
  <c r="N25" i="9"/>
  <c r="K25" i="9"/>
  <c r="H25" i="9"/>
  <c r="E25" i="9"/>
  <c r="V24" i="9"/>
  <c r="U24" i="9"/>
  <c r="T24" i="9"/>
  <c r="Q24" i="9"/>
  <c r="N24" i="9"/>
  <c r="K24" i="9"/>
  <c r="H24" i="9"/>
  <c r="E24" i="9"/>
  <c r="V23" i="9"/>
  <c r="U23" i="9"/>
  <c r="T23" i="9"/>
  <c r="Q23" i="9"/>
  <c r="N23" i="9"/>
  <c r="K23" i="9"/>
  <c r="H23" i="9"/>
  <c r="E23" i="9"/>
  <c r="V22" i="9"/>
  <c r="U22" i="9"/>
  <c r="T22" i="9"/>
  <c r="Q22" i="9"/>
  <c r="N22" i="9"/>
  <c r="K22" i="9"/>
  <c r="H22" i="9"/>
  <c r="E22" i="9"/>
  <c r="V21" i="9"/>
  <c r="U21" i="9"/>
  <c r="T21" i="9"/>
  <c r="Q21" i="9"/>
  <c r="N21" i="9"/>
  <c r="K21" i="9"/>
  <c r="H21" i="9"/>
  <c r="E21" i="9"/>
  <c r="V20" i="9"/>
  <c r="U20" i="9"/>
  <c r="T20" i="9"/>
  <c r="Q20" i="9"/>
  <c r="N20" i="9"/>
  <c r="K20" i="9"/>
  <c r="H20" i="9"/>
  <c r="E20" i="9"/>
  <c r="V19" i="9"/>
  <c r="U19" i="9"/>
  <c r="T19" i="9"/>
  <c r="Q19" i="9"/>
  <c r="N19" i="9"/>
  <c r="K19" i="9"/>
  <c r="H19" i="9"/>
  <c r="E19" i="9"/>
  <c r="V18" i="9"/>
  <c r="U18" i="9"/>
  <c r="T18" i="9"/>
  <c r="Q18" i="9"/>
  <c r="N18" i="9"/>
  <c r="K18" i="9"/>
  <c r="H18" i="9"/>
  <c r="E18" i="9"/>
  <c r="V17" i="9"/>
  <c r="U17" i="9"/>
  <c r="T17" i="9"/>
  <c r="Q17" i="9"/>
  <c r="N17" i="9"/>
  <c r="K17" i="9"/>
  <c r="H17" i="9"/>
  <c r="E17" i="9"/>
  <c r="V16" i="9"/>
  <c r="U16" i="9"/>
  <c r="T16" i="9"/>
  <c r="Q16" i="9"/>
  <c r="N16" i="9"/>
  <c r="K16" i="9"/>
  <c r="H16" i="9"/>
  <c r="E16" i="9"/>
  <c r="V15" i="9"/>
  <c r="U15" i="9"/>
  <c r="T15" i="9"/>
  <c r="Q15" i="9"/>
  <c r="N15" i="9"/>
  <c r="K15" i="9"/>
  <c r="H15" i="9"/>
  <c r="E15" i="9"/>
  <c r="V14" i="9"/>
  <c r="U14" i="9"/>
  <c r="T14" i="9"/>
  <c r="Q14" i="9"/>
  <c r="N14" i="9"/>
  <c r="K14" i="9"/>
  <c r="H14" i="9"/>
  <c r="E14" i="9"/>
  <c r="V13" i="9"/>
  <c r="U13" i="9"/>
  <c r="AQ13" i="1" s="1"/>
  <c r="T13" i="9"/>
  <c r="Q13" i="9"/>
  <c r="N13" i="9"/>
  <c r="K13" i="9"/>
  <c r="H13" i="9"/>
  <c r="E13" i="9"/>
  <c r="V12" i="9"/>
  <c r="U12" i="9"/>
  <c r="T12" i="9"/>
  <c r="Q12" i="9"/>
  <c r="N12" i="9"/>
  <c r="K12" i="9"/>
  <c r="H12" i="9"/>
  <c r="E12" i="9"/>
  <c r="V11" i="9"/>
  <c r="U11" i="9"/>
  <c r="T11" i="9"/>
  <c r="Q11" i="9"/>
  <c r="N11" i="9"/>
  <c r="K11" i="9"/>
  <c r="H11" i="9"/>
  <c r="E11" i="9"/>
  <c r="V10" i="9"/>
  <c r="U10" i="9"/>
  <c r="T10" i="9"/>
  <c r="Q10" i="9"/>
  <c r="N10" i="9"/>
  <c r="K10" i="9"/>
  <c r="H10" i="9"/>
  <c r="E10" i="9"/>
  <c r="V9" i="9"/>
  <c r="U9" i="9"/>
  <c r="T9" i="9"/>
  <c r="Q9" i="9"/>
  <c r="N9" i="9"/>
  <c r="K9" i="9"/>
  <c r="H9" i="9"/>
  <c r="E9" i="9"/>
  <c r="V8" i="9"/>
  <c r="U8" i="9"/>
  <c r="T8" i="9"/>
  <c r="Q8" i="9"/>
  <c r="N8" i="9"/>
  <c r="K8" i="9"/>
  <c r="H8" i="9"/>
  <c r="E8" i="9"/>
  <c r="V7" i="9"/>
  <c r="U7" i="9"/>
  <c r="AQ7" i="1" s="1"/>
  <c r="T7" i="9"/>
  <c r="Q7" i="9"/>
  <c r="N7" i="9"/>
  <c r="K7" i="9"/>
  <c r="H7" i="9"/>
  <c r="E7" i="9"/>
  <c r="V6" i="9"/>
  <c r="U6" i="9"/>
  <c r="T6" i="9"/>
  <c r="Q6" i="9"/>
  <c r="N6" i="9"/>
  <c r="K6" i="9"/>
  <c r="H6" i="9"/>
  <c r="E6" i="9"/>
  <c r="V5" i="9"/>
  <c r="U5" i="9"/>
  <c r="T5" i="9"/>
  <c r="Q5" i="9"/>
  <c r="N5" i="9"/>
  <c r="K5" i="9"/>
  <c r="H5" i="9"/>
  <c r="E5" i="9"/>
  <c r="V4" i="9"/>
  <c r="U4" i="9"/>
  <c r="T4" i="9"/>
  <c r="Q4" i="9"/>
  <c r="N4" i="9"/>
  <c r="K4" i="9"/>
  <c r="H4" i="9"/>
  <c r="E4" i="9"/>
  <c r="V3" i="9"/>
  <c r="U3" i="9"/>
  <c r="T3" i="9"/>
  <c r="Q3" i="9"/>
  <c r="N3" i="9"/>
  <c r="K3" i="9"/>
  <c r="H3" i="9"/>
  <c r="E3" i="9"/>
  <c r="AB40" i="6"/>
  <c r="AA40" i="6"/>
  <c r="Z40" i="6"/>
  <c r="Y40" i="6"/>
  <c r="X40" i="6"/>
  <c r="U40" i="6"/>
  <c r="T40" i="6"/>
  <c r="S40" i="6"/>
  <c r="R40" i="6"/>
  <c r="Q40" i="6"/>
  <c r="N40" i="6"/>
  <c r="M40" i="6"/>
  <c r="L40" i="6"/>
  <c r="K40" i="6"/>
  <c r="J40" i="6"/>
  <c r="G40" i="6"/>
  <c r="F40" i="6"/>
  <c r="E40" i="6"/>
  <c r="D40" i="6"/>
  <c r="AB39" i="6"/>
  <c r="AA39" i="6"/>
  <c r="Z39" i="6"/>
  <c r="Y39" i="6"/>
  <c r="X39" i="6"/>
  <c r="U39" i="6"/>
  <c r="T39" i="6"/>
  <c r="S39" i="6"/>
  <c r="R39" i="6"/>
  <c r="Q39" i="6"/>
  <c r="N39" i="6"/>
  <c r="M39" i="6"/>
  <c r="L39" i="6"/>
  <c r="K39" i="6"/>
  <c r="J39" i="6"/>
  <c r="G39" i="6"/>
  <c r="F39" i="6"/>
  <c r="E39" i="6"/>
  <c r="D39" i="6"/>
  <c r="AB38" i="6"/>
  <c r="AA38" i="6"/>
  <c r="Z38" i="6"/>
  <c r="Y38" i="6"/>
  <c r="X38" i="6"/>
  <c r="U38" i="6"/>
  <c r="T38" i="6"/>
  <c r="S38" i="6"/>
  <c r="R38" i="6"/>
  <c r="Q38" i="6"/>
  <c r="N38" i="6"/>
  <c r="M38" i="6"/>
  <c r="L38" i="6"/>
  <c r="K38" i="6"/>
  <c r="J38" i="6"/>
  <c r="G38" i="6"/>
  <c r="F38" i="6"/>
  <c r="E38" i="6"/>
  <c r="D38" i="6"/>
  <c r="AB37" i="6"/>
  <c r="AA37" i="6"/>
  <c r="Z37" i="6"/>
  <c r="Y37" i="6"/>
  <c r="X37" i="6"/>
  <c r="U37" i="6"/>
  <c r="T37" i="6"/>
  <c r="S37" i="6"/>
  <c r="R37" i="6"/>
  <c r="Q37" i="6"/>
  <c r="N37" i="6"/>
  <c r="M37" i="6"/>
  <c r="L37" i="6"/>
  <c r="K37" i="6"/>
  <c r="J37" i="6"/>
  <c r="G37" i="6"/>
  <c r="F37" i="6"/>
  <c r="E37" i="6"/>
  <c r="D37" i="6"/>
  <c r="AB36" i="6"/>
  <c r="AA36" i="6"/>
  <c r="Z36" i="6"/>
  <c r="Y36" i="6"/>
  <c r="X36" i="6"/>
  <c r="U36" i="6"/>
  <c r="T36" i="6"/>
  <c r="S36" i="6"/>
  <c r="R36" i="6"/>
  <c r="Q36" i="6"/>
  <c r="N36" i="6"/>
  <c r="M36" i="6"/>
  <c r="L36" i="6"/>
  <c r="K36" i="6"/>
  <c r="J36" i="6"/>
  <c r="G36" i="6"/>
  <c r="F36" i="6"/>
  <c r="E36" i="6"/>
  <c r="D36" i="6"/>
  <c r="AB35" i="6"/>
  <c r="AA35" i="6"/>
  <c r="Z35" i="6"/>
  <c r="Y35" i="6"/>
  <c r="X35" i="6"/>
  <c r="U35" i="6"/>
  <c r="T35" i="6"/>
  <c r="S35" i="6"/>
  <c r="R35" i="6"/>
  <c r="Q35" i="6"/>
  <c r="N35" i="6"/>
  <c r="M35" i="6"/>
  <c r="L35" i="6"/>
  <c r="K35" i="6"/>
  <c r="J35" i="6"/>
  <c r="G35" i="6"/>
  <c r="F35" i="6"/>
  <c r="E35" i="6"/>
  <c r="D35" i="6"/>
  <c r="AC29" i="6"/>
  <c r="AC27" i="6"/>
  <c r="AC26" i="6"/>
  <c r="AC25" i="6"/>
  <c r="AC24" i="6"/>
  <c r="AC23" i="6"/>
  <c r="AC22" i="6"/>
  <c r="AC21" i="6"/>
  <c r="AD21" i="6" s="1"/>
  <c r="AC20" i="6"/>
  <c r="AC19" i="6"/>
  <c r="AC18" i="6"/>
  <c r="AC17" i="6"/>
  <c r="AC16" i="6"/>
  <c r="AC15" i="6"/>
  <c r="AC14" i="6"/>
  <c r="AC13" i="6"/>
  <c r="AC12" i="6"/>
  <c r="AC11" i="6"/>
  <c r="AC10" i="6"/>
  <c r="AC9" i="6"/>
  <c r="AC8" i="6"/>
  <c r="AC7" i="6"/>
  <c r="AC6" i="6"/>
  <c r="AC5" i="6"/>
  <c r="AD5" i="6" s="1"/>
  <c r="AC4" i="6"/>
  <c r="AD4" i="6" s="1"/>
  <c r="V29" i="6"/>
  <c r="W29" i="6" s="1"/>
  <c r="V27" i="6"/>
  <c r="V26" i="6"/>
  <c r="V25" i="6"/>
  <c r="V24" i="6"/>
  <c r="V23" i="6"/>
  <c r="V22" i="6"/>
  <c r="V21" i="6"/>
  <c r="V20" i="6"/>
  <c r="V19" i="6"/>
  <c r="V18" i="6"/>
  <c r="V17" i="6"/>
  <c r="V16" i="6"/>
  <c r="V15" i="6"/>
  <c r="V14" i="6"/>
  <c r="V13" i="6"/>
  <c r="V12" i="6"/>
  <c r="V11" i="6"/>
  <c r="V10" i="6"/>
  <c r="V9" i="6"/>
  <c r="V8" i="6"/>
  <c r="V7" i="6"/>
  <c r="V6" i="6"/>
  <c r="W6" i="6" s="1"/>
  <c r="V5" i="6"/>
  <c r="W5" i="6" s="1"/>
  <c r="V4" i="6"/>
  <c r="W4" i="6" s="1"/>
  <c r="O29" i="6"/>
  <c r="P29" i="6" s="1"/>
  <c r="O27" i="6"/>
  <c r="O26" i="6"/>
  <c r="O25" i="6"/>
  <c r="P25" i="6" s="1"/>
  <c r="O24" i="6"/>
  <c r="O23" i="6"/>
  <c r="O22" i="6"/>
  <c r="O21" i="6"/>
  <c r="P21" i="6" s="1"/>
  <c r="O20" i="6"/>
  <c r="O19" i="6"/>
  <c r="O18" i="6"/>
  <c r="O17" i="6"/>
  <c r="O16" i="6"/>
  <c r="O15" i="6"/>
  <c r="O14" i="6"/>
  <c r="O13" i="6"/>
  <c r="P13" i="6" s="1"/>
  <c r="O12" i="6"/>
  <c r="O11" i="6"/>
  <c r="O10" i="6"/>
  <c r="O9" i="6"/>
  <c r="O8" i="6"/>
  <c r="O7" i="6"/>
  <c r="O6" i="6"/>
  <c r="P6" i="6" s="1"/>
  <c r="O5" i="6"/>
  <c r="P5" i="6" s="1"/>
  <c r="O4" i="6"/>
  <c r="P4" i="6" s="1"/>
  <c r="H29" i="6"/>
  <c r="H27" i="6"/>
  <c r="H26" i="6"/>
  <c r="H25" i="6"/>
  <c r="H24" i="6"/>
  <c r="H23" i="6"/>
  <c r="H22" i="6"/>
  <c r="H21" i="6"/>
  <c r="I21" i="6" s="1"/>
  <c r="H20" i="6"/>
  <c r="H19" i="6"/>
  <c r="H18" i="6"/>
  <c r="H17" i="6"/>
  <c r="H16" i="6"/>
  <c r="H15" i="6"/>
  <c r="H14" i="6"/>
  <c r="H13" i="6"/>
  <c r="H12" i="6"/>
  <c r="H11" i="6"/>
  <c r="H10" i="6"/>
  <c r="H9" i="6"/>
  <c r="H8" i="6"/>
  <c r="H7" i="6"/>
  <c r="H6" i="6"/>
  <c r="H5" i="6"/>
  <c r="I5" i="6" s="1"/>
  <c r="H4" i="6"/>
  <c r="I4" i="6" s="1"/>
  <c r="CV40" i="1"/>
  <c r="CV39" i="1"/>
  <c r="CV38" i="1"/>
  <c r="CV36" i="1"/>
  <c r="S31" i="12"/>
  <c r="D31" i="10"/>
  <c r="D31" i="9"/>
  <c r="R31" i="6"/>
  <c r="D31" i="6"/>
  <c r="P18" i="6" l="1"/>
  <c r="D18" i="1" s="1"/>
  <c r="I12" i="6"/>
  <c r="C12" i="1" s="1"/>
  <c r="I20" i="6"/>
  <c r="C20" i="1" s="1"/>
  <c r="P9" i="6"/>
  <c r="D9" i="1" s="1"/>
  <c r="P17" i="6"/>
  <c r="D17" i="1" s="1"/>
  <c r="W14" i="6"/>
  <c r="E14" i="1" s="1"/>
  <c r="W22" i="6"/>
  <c r="E22" i="1" s="1"/>
  <c r="AC31" i="6"/>
  <c r="F3" i="1"/>
  <c r="AD11" i="6"/>
  <c r="F11" i="1" s="1"/>
  <c r="AD19" i="6"/>
  <c r="F19" i="1" s="1"/>
  <c r="AD27" i="6"/>
  <c r="F27" i="1" s="1"/>
  <c r="I13" i="6"/>
  <c r="C13" i="1" s="1"/>
  <c r="I6" i="6"/>
  <c r="C6" i="1" s="1"/>
  <c r="I14" i="6"/>
  <c r="C14" i="1" s="1"/>
  <c r="I22" i="6"/>
  <c r="C22" i="1" s="1"/>
  <c r="P11" i="6"/>
  <c r="D11" i="1" s="1"/>
  <c r="P19" i="6"/>
  <c r="D19" i="1" s="1"/>
  <c r="P27" i="6"/>
  <c r="D27" i="1" s="1"/>
  <c r="W8" i="6"/>
  <c r="E8" i="1" s="1"/>
  <c r="W16" i="6"/>
  <c r="E16" i="1" s="1"/>
  <c r="W24" i="6"/>
  <c r="E24" i="1" s="1"/>
  <c r="AD13" i="6"/>
  <c r="F13" i="1" s="1"/>
  <c r="AD29" i="6"/>
  <c r="F29" i="1" s="1"/>
  <c r="W15" i="6"/>
  <c r="E15" i="1" s="1"/>
  <c r="AD20" i="6"/>
  <c r="F20" i="1" s="1"/>
  <c r="I7" i="6"/>
  <c r="C7" i="1" s="1"/>
  <c r="I15" i="6"/>
  <c r="C15" i="1" s="1"/>
  <c r="I23" i="6"/>
  <c r="C23" i="1" s="1"/>
  <c r="P12" i="6"/>
  <c r="D12" i="1" s="1"/>
  <c r="P20" i="6"/>
  <c r="D20" i="1" s="1"/>
  <c r="W9" i="6"/>
  <c r="E9" i="1" s="1"/>
  <c r="W17" i="6"/>
  <c r="E17" i="1" s="1"/>
  <c r="V39" i="6"/>
  <c r="I10" i="7" s="1"/>
  <c r="W25" i="6"/>
  <c r="AD6" i="6"/>
  <c r="F6" i="1" s="1"/>
  <c r="AD14" i="6"/>
  <c r="F14" i="1" s="1"/>
  <c r="AD22" i="6"/>
  <c r="F22" i="1" s="1"/>
  <c r="P26" i="6"/>
  <c r="D26" i="1" s="1"/>
  <c r="AD12" i="6"/>
  <c r="F12" i="1" s="1"/>
  <c r="I16" i="6"/>
  <c r="C16" i="1" s="1"/>
  <c r="W10" i="6"/>
  <c r="E10" i="1" s="1"/>
  <c r="W18" i="6"/>
  <c r="E18" i="1" s="1"/>
  <c r="W26" i="6"/>
  <c r="E26" i="1" s="1"/>
  <c r="AD7" i="6"/>
  <c r="F7" i="1" s="1"/>
  <c r="AD15" i="6"/>
  <c r="F15" i="1" s="1"/>
  <c r="AD23" i="6"/>
  <c r="F23" i="1" s="1"/>
  <c r="I29" i="6"/>
  <c r="C29" i="1" s="1"/>
  <c r="W23" i="6"/>
  <c r="E23" i="1" s="1"/>
  <c r="I8" i="6"/>
  <c r="C8" i="1" s="1"/>
  <c r="P14" i="6"/>
  <c r="D14" i="1" s="1"/>
  <c r="P22" i="6"/>
  <c r="D22" i="1" s="1"/>
  <c r="V31" i="6"/>
  <c r="W11" i="6"/>
  <c r="E11" i="1" s="1"/>
  <c r="W19" i="6"/>
  <c r="E19" i="1" s="1"/>
  <c r="W27" i="6"/>
  <c r="E27" i="1" s="1"/>
  <c r="AD8" i="6"/>
  <c r="F8" i="1" s="1"/>
  <c r="AD16" i="6"/>
  <c r="F16" i="1" s="1"/>
  <c r="AD24" i="6"/>
  <c r="F24" i="1" s="1"/>
  <c r="P10" i="6"/>
  <c r="D10" i="1" s="1"/>
  <c r="I25" i="6"/>
  <c r="I39" i="6" s="1"/>
  <c r="I10" i="6"/>
  <c r="C10" i="1" s="1"/>
  <c r="I18" i="6"/>
  <c r="C18" i="1" s="1"/>
  <c r="I26" i="6"/>
  <c r="C26" i="1" s="1"/>
  <c r="P7" i="6"/>
  <c r="D7" i="1" s="1"/>
  <c r="P15" i="6"/>
  <c r="D15" i="1" s="1"/>
  <c r="P23" i="6"/>
  <c r="D23" i="1" s="1"/>
  <c r="W12" i="6"/>
  <c r="E12" i="1" s="1"/>
  <c r="W20" i="6"/>
  <c r="E20" i="1" s="1"/>
  <c r="AD9" i="6"/>
  <c r="F9" i="1" s="1"/>
  <c r="AD17" i="6"/>
  <c r="F17" i="1" s="1"/>
  <c r="AC39" i="6"/>
  <c r="L10" i="7" s="1"/>
  <c r="AD25" i="6"/>
  <c r="W7" i="6"/>
  <c r="E7" i="1" s="1"/>
  <c r="I24" i="6"/>
  <c r="C24" i="1" s="1"/>
  <c r="I9" i="6"/>
  <c r="C9" i="1" s="1"/>
  <c r="I17" i="6"/>
  <c r="C17" i="1" s="1"/>
  <c r="I11" i="6"/>
  <c r="C11" i="1" s="1"/>
  <c r="I19" i="6"/>
  <c r="C19" i="1" s="1"/>
  <c r="I27" i="6"/>
  <c r="C27" i="1" s="1"/>
  <c r="P8" i="6"/>
  <c r="D8" i="1" s="1"/>
  <c r="P16" i="6"/>
  <c r="D16" i="1" s="1"/>
  <c r="P24" i="6"/>
  <c r="D24" i="1" s="1"/>
  <c r="W13" i="6"/>
  <c r="E13" i="1" s="1"/>
  <c r="W21" i="6"/>
  <c r="E21" i="1" s="1"/>
  <c r="AD10" i="6"/>
  <c r="F10" i="1" s="1"/>
  <c r="AD18" i="6"/>
  <c r="F18" i="1" s="1"/>
  <c r="AD26" i="6"/>
  <c r="F26" i="1" s="1"/>
  <c r="W25" i="1"/>
  <c r="X25" i="1" s="1"/>
  <c r="BW40" i="1"/>
  <c r="BW35" i="1"/>
  <c r="BW38" i="1"/>
  <c r="O40" i="6"/>
  <c r="F11" i="7" s="1"/>
  <c r="O38" i="6"/>
  <c r="F9" i="7" s="1"/>
  <c r="O36" i="6"/>
  <c r="F7" i="7" s="1"/>
  <c r="O39" i="6"/>
  <c r="F10" i="7" s="1"/>
  <c r="O35" i="6"/>
  <c r="H31" i="6"/>
  <c r="BW36" i="1"/>
  <c r="O37" i="6"/>
  <c r="O31" i="6"/>
  <c r="BM25" i="1"/>
  <c r="BM39" i="1" s="1"/>
  <c r="K39" i="10"/>
  <c r="N40" i="10"/>
  <c r="BM4" i="1"/>
  <c r="BM36" i="1" s="1"/>
  <c r="K36" i="10"/>
  <c r="BL37" i="1"/>
  <c r="BN36" i="1"/>
  <c r="H36" i="10"/>
  <c r="BL4" i="1"/>
  <c r="BL36" i="1" s="1"/>
  <c r="BK38" i="1"/>
  <c r="BL38" i="1"/>
  <c r="BL40" i="1"/>
  <c r="I42" i="10"/>
  <c r="K38" i="10"/>
  <c r="M42" i="10"/>
  <c r="E40" i="10"/>
  <c r="BK21" i="1"/>
  <c r="BK40" i="1" s="1"/>
  <c r="E35" i="10"/>
  <c r="BK7" i="1"/>
  <c r="BK37" i="1" s="1"/>
  <c r="E37" i="10"/>
  <c r="E31" i="10"/>
  <c r="E36" i="10"/>
  <c r="BK4" i="1"/>
  <c r="BK36" i="1" s="1"/>
  <c r="BW37" i="1"/>
  <c r="BX40" i="1"/>
  <c r="BX38" i="1"/>
  <c r="BX37" i="1"/>
  <c r="BY38" i="1"/>
  <c r="BY40" i="1"/>
  <c r="BY37" i="1"/>
  <c r="BX35" i="1"/>
  <c r="AC40" i="6"/>
  <c r="L11" i="7" s="1"/>
  <c r="AC36" i="6"/>
  <c r="L7" i="7" s="1"/>
  <c r="AC38" i="6"/>
  <c r="L9" i="7" s="1"/>
  <c r="AC35" i="6"/>
  <c r="L6" i="7" s="1"/>
  <c r="AC37" i="6"/>
  <c r="L8" i="7" s="1"/>
  <c r="F5" i="1"/>
  <c r="E25" i="1"/>
  <c r="V40" i="6"/>
  <c r="I11" i="7" s="1"/>
  <c r="V36" i="6"/>
  <c r="I7" i="7" s="1"/>
  <c r="V38" i="6"/>
  <c r="I9" i="7" s="1"/>
  <c r="V37" i="6"/>
  <c r="I8" i="7" s="1"/>
  <c r="V35" i="6"/>
  <c r="P39" i="6"/>
  <c r="D21" i="1"/>
  <c r="D13" i="1"/>
  <c r="F6" i="7"/>
  <c r="D5" i="1"/>
  <c r="I40" i="6"/>
  <c r="H39" i="6"/>
  <c r="C10" i="7" s="1"/>
  <c r="C25" i="1"/>
  <c r="H40" i="6"/>
  <c r="C11" i="7" s="1"/>
  <c r="C21" i="1"/>
  <c r="C5" i="1"/>
  <c r="H37" i="6"/>
  <c r="C8" i="7" s="1"/>
  <c r="E29" i="1"/>
  <c r="D29" i="1"/>
  <c r="H38" i="6"/>
  <c r="C9" i="7" s="1"/>
  <c r="D4" i="1"/>
  <c r="C4" i="1"/>
  <c r="H36" i="6"/>
  <c r="C7" i="7" s="1"/>
  <c r="H35" i="6"/>
  <c r="W26" i="9"/>
  <c r="AM7" i="1"/>
  <c r="W22" i="9"/>
  <c r="AM27" i="1"/>
  <c r="AS24" i="1"/>
  <c r="AS26" i="1"/>
  <c r="W6" i="9"/>
  <c r="AM13" i="1"/>
  <c r="AS7" i="1"/>
  <c r="AO7" i="1"/>
  <c r="AS13" i="1"/>
  <c r="AO13" i="1"/>
  <c r="BY35" i="1"/>
  <c r="BN37" i="1"/>
  <c r="N37" i="10"/>
  <c r="BN22" i="1"/>
  <c r="BN40" i="1" s="1"/>
  <c r="N39" i="10"/>
  <c r="N35" i="10"/>
  <c r="BM6" i="1"/>
  <c r="BM38" i="1" s="1"/>
  <c r="BM40" i="1"/>
  <c r="H40" i="10"/>
  <c r="BN35" i="1"/>
  <c r="BK35" i="1"/>
  <c r="BN38" i="1"/>
  <c r="BL35" i="1"/>
  <c r="BM35" i="1"/>
  <c r="BM37" i="1"/>
  <c r="H35" i="10"/>
  <c r="N38" i="10"/>
  <c r="H37" i="10"/>
  <c r="K35" i="10"/>
  <c r="L42" i="10"/>
  <c r="H38" i="10"/>
  <c r="D42" i="10"/>
  <c r="K37" i="10"/>
  <c r="K40" i="10"/>
  <c r="F42" i="10"/>
  <c r="J42" i="10"/>
  <c r="G42" i="10"/>
  <c r="N31" i="10"/>
  <c r="N36" i="10"/>
  <c r="K31" i="10"/>
  <c r="H31" i="10"/>
  <c r="W17" i="9"/>
  <c r="W4" i="9"/>
  <c r="W12" i="9"/>
  <c r="W14" i="9"/>
  <c r="W18" i="9"/>
  <c r="W10" i="9"/>
  <c r="W8" i="9"/>
  <c r="W16" i="9"/>
  <c r="W20" i="9"/>
  <c r="W23" i="9"/>
  <c r="W7" i="9"/>
  <c r="W24" i="9"/>
  <c r="W28" i="9"/>
  <c r="W3" i="9"/>
  <c r="W11" i="9"/>
  <c r="W15" i="9"/>
  <c r="W19" i="9"/>
  <c r="W27" i="9"/>
  <c r="W5" i="9"/>
  <c r="W9" i="9"/>
  <c r="W13" i="9"/>
  <c r="W21" i="9"/>
  <c r="W25" i="9"/>
  <c r="W29" i="9"/>
  <c r="AA42" i="6"/>
  <c r="Y42" i="6"/>
  <c r="C39" i="6"/>
  <c r="R42" i="6"/>
  <c r="C40" i="6"/>
  <c r="F42" i="6"/>
  <c r="T42" i="6"/>
  <c r="C39" i="9"/>
  <c r="S42" i="12"/>
  <c r="G42" i="6"/>
  <c r="U42" i="6"/>
  <c r="D42" i="6"/>
  <c r="C40" i="9"/>
  <c r="U42" i="12"/>
  <c r="V42" i="12"/>
  <c r="M42" i="6"/>
  <c r="K42" i="6"/>
  <c r="N42" i="6"/>
  <c r="AB42" i="6"/>
  <c r="Q31" i="6"/>
  <c r="P36" i="6" l="1"/>
  <c r="P40" i="6"/>
  <c r="W40" i="6"/>
  <c r="I38" i="6"/>
  <c r="I35" i="6"/>
  <c r="I36" i="6"/>
  <c r="E40" i="1"/>
  <c r="I37" i="6"/>
  <c r="AD38" i="6"/>
  <c r="W35" i="6"/>
  <c r="AD37" i="6"/>
  <c r="F38" i="1"/>
  <c r="W31" i="6"/>
  <c r="F37" i="1"/>
  <c r="C37" i="1"/>
  <c r="E35" i="1"/>
  <c r="AD31" i="6"/>
  <c r="D40" i="1"/>
  <c r="I13" i="7"/>
  <c r="L13" i="7"/>
  <c r="V10" i="1"/>
  <c r="C13" i="7"/>
  <c r="Q12" i="1"/>
  <c r="R12" i="1" s="1"/>
  <c r="X39" i="1"/>
  <c r="AV25" i="1"/>
  <c r="F35" i="1"/>
  <c r="Y25" i="1"/>
  <c r="Z25" i="1" s="1"/>
  <c r="W13" i="1"/>
  <c r="X13" i="1" s="1"/>
  <c r="AV13" i="1" s="1"/>
  <c r="CM13" i="1" s="1"/>
  <c r="W5" i="1"/>
  <c r="X5" i="1" s="1"/>
  <c r="W28" i="1"/>
  <c r="X28" i="1" s="1"/>
  <c r="AV28" i="1" s="1"/>
  <c r="CM28" i="1" s="1"/>
  <c r="W27" i="1"/>
  <c r="X27" i="1" s="1"/>
  <c r="AV27" i="1" s="1"/>
  <c r="CM27" i="1" s="1"/>
  <c r="W26" i="1"/>
  <c r="X26" i="1" s="1"/>
  <c r="AV26" i="1" s="1"/>
  <c r="CM26" i="1" s="1"/>
  <c r="W7" i="1"/>
  <c r="X7" i="1" s="1"/>
  <c r="AV7" i="1" s="1"/>
  <c r="W21" i="1"/>
  <c r="X21" i="1" s="1"/>
  <c r="W22" i="1"/>
  <c r="X22" i="1" s="1"/>
  <c r="AV22" i="1" s="1"/>
  <c r="CM22" i="1" s="1"/>
  <c r="W29" i="1"/>
  <c r="X29" i="1" s="1"/>
  <c r="AV29" i="1" s="1"/>
  <c r="CM29" i="1" s="1"/>
  <c r="W6" i="1"/>
  <c r="X6" i="1" s="1"/>
  <c r="W18" i="1"/>
  <c r="X18" i="1" s="1"/>
  <c r="AV18" i="1" s="1"/>
  <c r="CM18" i="1" s="1"/>
  <c r="W9" i="1"/>
  <c r="X9" i="1" s="1"/>
  <c r="AV9" i="1" s="1"/>
  <c r="CM9" i="1" s="1"/>
  <c r="W24" i="1"/>
  <c r="X24" i="1" s="1"/>
  <c r="AV24" i="1" s="1"/>
  <c r="CM24" i="1" s="1"/>
  <c r="W4" i="1"/>
  <c r="X4" i="1" s="1"/>
  <c r="P35" i="6"/>
  <c r="D35" i="1"/>
  <c r="O42" i="6"/>
  <c r="I31" i="6"/>
  <c r="C35" i="1"/>
  <c r="D37" i="1"/>
  <c r="F8" i="7"/>
  <c r="F13" i="7" s="1"/>
  <c r="D6" i="1"/>
  <c r="D38" i="1" s="1"/>
  <c r="P38" i="6"/>
  <c r="C6" i="7"/>
  <c r="H42" i="6"/>
  <c r="BW42" i="1"/>
  <c r="P31" i="6"/>
  <c r="P37" i="6"/>
  <c r="BL42" i="1"/>
  <c r="N42" i="10"/>
  <c r="BK31" i="1"/>
  <c r="BL31" i="1"/>
  <c r="E42" i="10"/>
  <c r="BN31" i="1"/>
  <c r="BK42" i="1"/>
  <c r="BY42" i="1"/>
  <c r="BX42" i="1"/>
  <c r="AD39" i="6"/>
  <c r="F25" i="1"/>
  <c r="F21" i="1"/>
  <c r="F40" i="1" s="1"/>
  <c r="AD40" i="6"/>
  <c r="AC42" i="6"/>
  <c r="AD36" i="6"/>
  <c r="F4" i="1"/>
  <c r="F36" i="1" s="1"/>
  <c r="V14" i="1"/>
  <c r="V15" i="1"/>
  <c r="V16" i="1"/>
  <c r="V17" i="1"/>
  <c r="V8" i="1"/>
  <c r="V11" i="1"/>
  <c r="V19" i="1"/>
  <c r="V23" i="1"/>
  <c r="V20" i="1"/>
  <c r="V12" i="1"/>
  <c r="AD35" i="6"/>
  <c r="E39" i="1"/>
  <c r="W39" i="6"/>
  <c r="V42" i="6"/>
  <c r="W38" i="6"/>
  <c r="E6" i="1"/>
  <c r="E38" i="1" s="1"/>
  <c r="E5" i="1"/>
  <c r="E37" i="1" s="1"/>
  <c r="W37" i="6"/>
  <c r="W36" i="6"/>
  <c r="E4" i="1"/>
  <c r="E36" i="1" s="1"/>
  <c r="I6" i="7"/>
  <c r="D25" i="1"/>
  <c r="D39" i="1" s="1"/>
  <c r="Q10" i="1"/>
  <c r="R10" i="1" s="1"/>
  <c r="Q3" i="1"/>
  <c r="Q15" i="1"/>
  <c r="R15" i="1" s="1"/>
  <c r="Q16" i="1"/>
  <c r="R16" i="1" s="1"/>
  <c r="Q8" i="1"/>
  <c r="R8" i="1" s="1"/>
  <c r="Q14" i="1"/>
  <c r="R14" i="1" s="1"/>
  <c r="Q19" i="1"/>
  <c r="R19" i="1" s="1"/>
  <c r="Q11" i="1"/>
  <c r="R11" i="1" s="1"/>
  <c r="Q17" i="1"/>
  <c r="R17" i="1" s="1"/>
  <c r="Q20" i="1"/>
  <c r="R20" i="1" s="1"/>
  <c r="Q23" i="1"/>
  <c r="R23" i="1" s="1"/>
  <c r="D36" i="1"/>
  <c r="O23" i="1"/>
  <c r="P23" i="1" s="1"/>
  <c r="O19" i="1"/>
  <c r="P19" i="1" s="1"/>
  <c r="O16" i="1"/>
  <c r="P16" i="1" s="1"/>
  <c r="O14" i="1"/>
  <c r="P14" i="1" s="1"/>
  <c r="O11" i="1"/>
  <c r="P11" i="1" s="1"/>
  <c r="O8" i="1"/>
  <c r="P8" i="1" s="1"/>
  <c r="O20" i="1"/>
  <c r="P20" i="1" s="1"/>
  <c r="O17" i="1"/>
  <c r="P17" i="1" s="1"/>
  <c r="O15" i="1"/>
  <c r="P15" i="1" s="1"/>
  <c r="O12" i="1"/>
  <c r="P12" i="1" s="1"/>
  <c r="O10" i="1"/>
  <c r="P10" i="1" s="1"/>
  <c r="O3" i="1"/>
  <c r="AO26" i="1"/>
  <c r="AQ27" i="1"/>
  <c r="AQ26" i="1"/>
  <c r="AO27" i="1"/>
  <c r="AS27" i="1"/>
  <c r="K39" i="9"/>
  <c r="N39" i="9" s="1"/>
  <c r="Q39" i="9" s="1"/>
  <c r="K40" i="9"/>
  <c r="N40" i="9" s="1"/>
  <c r="Q40" i="9" s="1"/>
  <c r="AM24" i="1"/>
  <c r="AO24" i="1"/>
  <c r="AQ24" i="1"/>
  <c r="AM26" i="1"/>
  <c r="AS5" i="1"/>
  <c r="AO5" i="1"/>
  <c r="AQ5" i="1"/>
  <c r="AM5" i="1"/>
  <c r="AQ28" i="1"/>
  <c r="AO28" i="1"/>
  <c r="AM28" i="1"/>
  <c r="AS28" i="1"/>
  <c r="AQ4" i="1"/>
  <c r="AO4" i="1"/>
  <c r="AM4" i="1"/>
  <c r="AS4" i="1"/>
  <c r="BN42" i="1"/>
  <c r="K42" i="10"/>
  <c r="BM42" i="1"/>
  <c r="H42" i="10"/>
  <c r="C38" i="9"/>
  <c r="E38" i="9" s="1"/>
  <c r="C36" i="9"/>
  <c r="C36" i="6"/>
  <c r="C37" i="6"/>
  <c r="C35" i="12"/>
  <c r="C31" i="12"/>
  <c r="C38" i="12"/>
  <c r="C36" i="12"/>
  <c r="C39" i="12"/>
  <c r="C37" i="12"/>
  <c r="C40" i="12"/>
  <c r="C38" i="10"/>
  <c r="C39" i="10"/>
  <c r="C36" i="10"/>
  <c r="C37" i="10"/>
  <c r="C35" i="10"/>
  <c r="C31" i="10"/>
  <c r="C40" i="10"/>
  <c r="C37" i="9"/>
  <c r="C35" i="9"/>
  <c r="E35" i="9" s="1"/>
  <c r="C31" i="9"/>
  <c r="C38" i="6"/>
  <c r="C35" i="6"/>
  <c r="I42" i="6" l="1"/>
  <c r="P3" i="1"/>
  <c r="AN3" i="1" s="1"/>
  <c r="Z39" i="1"/>
  <c r="AX25" i="1"/>
  <c r="X40" i="1"/>
  <c r="AV21" i="1"/>
  <c r="AV4" i="1"/>
  <c r="X31" i="1"/>
  <c r="X36" i="1"/>
  <c r="X38" i="1"/>
  <c r="AV6" i="1"/>
  <c r="AV5" i="1"/>
  <c r="CM5" i="1" s="1"/>
  <c r="X37" i="1"/>
  <c r="CM7" i="1"/>
  <c r="AV39" i="1"/>
  <c r="CM25" i="1"/>
  <c r="CM39" i="1" s="1"/>
  <c r="P42" i="6"/>
  <c r="Y6" i="1"/>
  <c r="Z6" i="1" s="1"/>
  <c r="Y29" i="1"/>
  <c r="Z29" i="1" s="1"/>
  <c r="AX29" i="1" s="1"/>
  <c r="CN29" i="1" s="1"/>
  <c r="Y18" i="1"/>
  <c r="Z18" i="1" s="1"/>
  <c r="AX18" i="1" s="1"/>
  <c r="CN18" i="1" s="1"/>
  <c r="Y9" i="1"/>
  <c r="Z9" i="1" s="1"/>
  <c r="AX9" i="1" s="1"/>
  <c r="CN9" i="1" s="1"/>
  <c r="Y7" i="1"/>
  <c r="Z7" i="1" s="1"/>
  <c r="AX7" i="1" s="1"/>
  <c r="CN7" i="1" s="1"/>
  <c r="Y27" i="1"/>
  <c r="Z27" i="1" s="1"/>
  <c r="AX27" i="1" s="1"/>
  <c r="CN27" i="1" s="1"/>
  <c r="Y13" i="1"/>
  <c r="Z13" i="1" s="1"/>
  <c r="AX13" i="1" s="1"/>
  <c r="CN13" i="1" s="1"/>
  <c r="Y5" i="1"/>
  <c r="Z5" i="1" s="1"/>
  <c r="Y28" i="1"/>
  <c r="Z28" i="1" s="1"/>
  <c r="AX28" i="1" s="1"/>
  <c r="CN28" i="1" s="1"/>
  <c r="Y26" i="1"/>
  <c r="Z26" i="1" s="1"/>
  <c r="AX26" i="1" s="1"/>
  <c r="CN26" i="1" s="1"/>
  <c r="Y22" i="1"/>
  <c r="Z22" i="1" s="1"/>
  <c r="AX22" i="1" s="1"/>
  <c r="CN22" i="1" s="1"/>
  <c r="Y21" i="1"/>
  <c r="Z21" i="1" s="1"/>
  <c r="Y4" i="1"/>
  <c r="Z4" i="1" s="1"/>
  <c r="Y24" i="1"/>
  <c r="Z24" i="1" s="1"/>
  <c r="AX24" i="1" s="1"/>
  <c r="CN24" i="1" s="1"/>
  <c r="E31" i="1"/>
  <c r="O25" i="1"/>
  <c r="P25" i="1" s="1"/>
  <c r="P39" i="1" s="1"/>
  <c r="F39" i="1"/>
  <c r="AD42" i="6"/>
  <c r="V3" i="1"/>
  <c r="AT3" i="1" s="1"/>
  <c r="F31" i="1"/>
  <c r="W42" i="6"/>
  <c r="S8" i="1"/>
  <c r="T8" i="1" s="1"/>
  <c r="S20" i="1"/>
  <c r="T20" i="1" s="1"/>
  <c r="S12" i="1"/>
  <c r="T12" i="1" s="1"/>
  <c r="S15" i="1"/>
  <c r="T15" i="1" s="1"/>
  <c r="S23" i="1"/>
  <c r="T23" i="1" s="1"/>
  <c r="S10" i="1"/>
  <c r="T10" i="1" s="1"/>
  <c r="S16" i="1"/>
  <c r="T16" i="1" s="1"/>
  <c r="S17" i="1"/>
  <c r="T17" i="1" s="1"/>
  <c r="S11" i="1"/>
  <c r="T11" i="1" s="1"/>
  <c r="S3" i="1"/>
  <c r="T3" i="1" s="1"/>
  <c r="AR3" i="1" s="1"/>
  <c r="S19" i="1"/>
  <c r="T19" i="1" s="1"/>
  <c r="S14" i="1"/>
  <c r="T14" i="1" s="1"/>
  <c r="R3" i="1"/>
  <c r="AP3" i="1" s="1"/>
  <c r="D31" i="1"/>
  <c r="V40" i="9"/>
  <c r="V39" i="9"/>
  <c r="C42" i="12"/>
  <c r="C42" i="10"/>
  <c r="C42" i="9"/>
  <c r="E42" i="9" s="1"/>
  <c r="X42" i="6"/>
  <c r="J42" i="6"/>
  <c r="C42" i="6"/>
  <c r="L42" i="6"/>
  <c r="Q42" i="6"/>
  <c r="P35" i="1" l="1"/>
  <c r="U13" i="1"/>
  <c r="V13" i="1" s="1"/>
  <c r="AT13" i="1" s="1"/>
  <c r="CL13" i="1" s="1"/>
  <c r="AV31" i="1"/>
  <c r="U24" i="1"/>
  <c r="V24" i="1" s="1"/>
  <c r="AT24" i="1" s="1"/>
  <c r="CL24" i="1" s="1"/>
  <c r="U25" i="1"/>
  <c r="V25" i="1" s="1"/>
  <c r="V39" i="1" s="1"/>
  <c r="U6" i="1"/>
  <c r="V6" i="1" s="1"/>
  <c r="Z38" i="1"/>
  <c r="AX6" i="1"/>
  <c r="AX5" i="1"/>
  <c r="Z37" i="1"/>
  <c r="AX4" i="1"/>
  <c r="Z31" i="1"/>
  <c r="Z36" i="1"/>
  <c r="AX39" i="1"/>
  <c r="CN25" i="1"/>
  <c r="CN39" i="1" s="1"/>
  <c r="Z40" i="1"/>
  <c r="AX21" i="1"/>
  <c r="X42" i="1"/>
  <c r="CM6" i="1"/>
  <c r="CM38" i="1" s="1"/>
  <c r="AV38" i="1"/>
  <c r="CM37" i="1"/>
  <c r="CM4" i="1"/>
  <c r="AV36" i="1"/>
  <c r="AV37" i="1"/>
  <c r="CM21" i="1"/>
  <c r="CM40" i="1" s="1"/>
  <c r="AV40" i="1"/>
  <c r="U7" i="1"/>
  <c r="V7" i="1" s="1"/>
  <c r="AT7" i="1" s="1"/>
  <c r="CL7" i="1" s="1"/>
  <c r="U5" i="1"/>
  <c r="V5" i="1" s="1"/>
  <c r="U28" i="1"/>
  <c r="V28" i="1" s="1"/>
  <c r="AT28" i="1" s="1"/>
  <c r="CL28" i="1" s="1"/>
  <c r="U27" i="1"/>
  <c r="V27" i="1" s="1"/>
  <c r="AT27" i="1" s="1"/>
  <c r="CL27" i="1" s="1"/>
  <c r="U22" i="1"/>
  <c r="V22" i="1" s="1"/>
  <c r="U21" i="1"/>
  <c r="V21" i="1" s="1"/>
  <c r="U29" i="1"/>
  <c r="V29" i="1" s="1"/>
  <c r="V35" i="1"/>
  <c r="R35" i="1"/>
  <c r="S25" i="1"/>
  <c r="T25" i="1" s="1"/>
  <c r="O21" i="1"/>
  <c r="P21" i="1" s="1"/>
  <c r="O22" i="1"/>
  <c r="P22" i="1" s="1"/>
  <c r="O13" i="1"/>
  <c r="P13" i="1" s="1"/>
  <c r="AN13" i="1" s="1"/>
  <c r="CI13" i="1" s="1"/>
  <c r="O27" i="1"/>
  <c r="P27" i="1" s="1"/>
  <c r="AN27" i="1" s="1"/>
  <c r="CI27" i="1" s="1"/>
  <c r="O5" i="1"/>
  <c r="P5" i="1" s="1"/>
  <c r="O28" i="1"/>
  <c r="P28" i="1" s="1"/>
  <c r="AN28" i="1" s="1"/>
  <c r="CI28" i="1" s="1"/>
  <c r="O26" i="1"/>
  <c r="P26" i="1" s="1"/>
  <c r="AN26" i="1" s="1"/>
  <c r="CI26" i="1" s="1"/>
  <c r="O7" i="1"/>
  <c r="P7" i="1" s="1"/>
  <c r="AN7" i="1" s="1"/>
  <c r="CI7" i="1" s="1"/>
  <c r="O18" i="1"/>
  <c r="P18" i="1" s="1"/>
  <c r="O6" i="1"/>
  <c r="P6" i="1" s="1"/>
  <c r="O29" i="1"/>
  <c r="P29" i="1" s="1"/>
  <c r="O9" i="1"/>
  <c r="P9" i="1" s="1"/>
  <c r="Q25" i="1"/>
  <c r="R25" i="1" s="1"/>
  <c r="T35" i="1"/>
  <c r="U39" i="9"/>
  <c r="X39" i="9" s="1"/>
  <c r="T39" i="9"/>
  <c r="K36" i="9"/>
  <c r="N36" i="9" s="1"/>
  <c r="Q36" i="9" s="1"/>
  <c r="K38" i="9"/>
  <c r="N38" i="9" s="1"/>
  <c r="Q38" i="9" s="1"/>
  <c r="K37" i="9"/>
  <c r="N37" i="9" s="1"/>
  <c r="Q37" i="9" s="1"/>
  <c r="U40" i="9"/>
  <c r="X40" i="9" s="1"/>
  <c r="T40" i="9"/>
  <c r="T42" i="12"/>
  <c r="K42" i="9"/>
  <c r="S42" i="6"/>
  <c r="E42" i="6"/>
  <c r="Z42" i="6"/>
  <c r="F42" i="1"/>
  <c r="U9" i="1" l="1"/>
  <c r="V9" i="1" s="1"/>
  <c r="U26" i="1"/>
  <c r="V26" i="1" s="1"/>
  <c r="AT26" i="1" s="1"/>
  <c r="CL26" i="1" s="1"/>
  <c r="U18" i="1"/>
  <c r="V18" i="1" s="1"/>
  <c r="V38" i="1" s="1"/>
  <c r="U4" i="1"/>
  <c r="V4" i="1" s="1"/>
  <c r="AT4" i="1" s="1"/>
  <c r="CL4" i="1" s="1"/>
  <c r="CL36" i="1" s="1"/>
  <c r="CM36" i="1"/>
  <c r="CM42" i="1" s="1"/>
  <c r="CM31" i="1"/>
  <c r="Z42" i="1"/>
  <c r="CN21" i="1"/>
  <c r="CN40" i="1" s="1"/>
  <c r="AX40" i="1"/>
  <c r="CN5" i="1"/>
  <c r="CN37" i="1" s="1"/>
  <c r="AX37" i="1"/>
  <c r="CN4" i="1"/>
  <c r="AX36" i="1"/>
  <c r="AX31" i="1"/>
  <c r="AX38" i="1"/>
  <c r="CN6" i="1"/>
  <c r="CN38" i="1" s="1"/>
  <c r="AV42" i="1"/>
  <c r="V31" i="1"/>
  <c r="AT5" i="1"/>
  <c r="CL5" i="1" s="1"/>
  <c r="V40" i="1"/>
  <c r="S27" i="1"/>
  <c r="T27" i="1" s="1"/>
  <c r="AR27" i="1" s="1"/>
  <c r="CK27" i="1" s="1"/>
  <c r="S28" i="1"/>
  <c r="T28" i="1" s="1"/>
  <c r="AR28" i="1" s="1"/>
  <c r="CK28" i="1" s="1"/>
  <c r="S13" i="1"/>
  <c r="T13" i="1" s="1"/>
  <c r="AR13" i="1" s="1"/>
  <c r="CK13" i="1" s="1"/>
  <c r="S7" i="1"/>
  <c r="T7" i="1" s="1"/>
  <c r="AR7" i="1" s="1"/>
  <c r="CK7" i="1" s="1"/>
  <c r="S5" i="1"/>
  <c r="T5" i="1" s="1"/>
  <c r="S26" i="1"/>
  <c r="T26" i="1" s="1"/>
  <c r="AR26" i="1" s="1"/>
  <c r="CK26" i="1" s="1"/>
  <c r="S18" i="1"/>
  <c r="T18" i="1" s="1"/>
  <c r="S9" i="1"/>
  <c r="T9" i="1" s="1"/>
  <c r="S6" i="1"/>
  <c r="T6" i="1" s="1"/>
  <c r="S29" i="1"/>
  <c r="T29" i="1" s="1"/>
  <c r="S22" i="1"/>
  <c r="T22" i="1" s="1"/>
  <c r="S21" i="1"/>
  <c r="T21" i="1" s="1"/>
  <c r="S24" i="1"/>
  <c r="T24" i="1" s="1"/>
  <c r="AR24" i="1" s="1"/>
  <c r="CK24" i="1" s="1"/>
  <c r="S4" i="1"/>
  <c r="T4" i="1" s="1"/>
  <c r="T39" i="1"/>
  <c r="AN5" i="1"/>
  <c r="P37" i="1"/>
  <c r="P38" i="1"/>
  <c r="P40" i="1"/>
  <c r="Q21" i="1"/>
  <c r="R21" i="1" s="1"/>
  <c r="Q22" i="1"/>
  <c r="R22" i="1" s="1"/>
  <c r="Q6" i="1"/>
  <c r="R6" i="1" s="1"/>
  <c r="Q18" i="1"/>
  <c r="R18" i="1" s="1"/>
  <c r="Q9" i="1"/>
  <c r="R9" i="1" s="1"/>
  <c r="Q29" i="1"/>
  <c r="R29" i="1" s="1"/>
  <c r="Q24" i="1"/>
  <c r="R24" i="1" s="1"/>
  <c r="AP24" i="1" s="1"/>
  <c r="CJ24" i="1" s="1"/>
  <c r="Q4" i="1"/>
  <c r="R4" i="1" s="1"/>
  <c r="R39" i="1"/>
  <c r="Q26" i="1"/>
  <c r="R26" i="1" s="1"/>
  <c r="AP26" i="1" s="1"/>
  <c r="CJ26" i="1" s="1"/>
  <c r="Q7" i="1"/>
  <c r="R7" i="1" s="1"/>
  <c r="AP7" i="1" s="1"/>
  <c r="CJ7" i="1" s="1"/>
  <c r="Q27" i="1"/>
  <c r="R27" i="1" s="1"/>
  <c r="AP27" i="1" s="1"/>
  <c r="CJ27" i="1" s="1"/>
  <c r="Q28" i="1"/>
  <c r="R28" i="1" s="1"/>
  <c r="AP28" i="1" s="1"/>
  <c r="CJ28" i="1" s="1"/>
  <c r="Q5" i="1"/>
  <c r="R5" i="1" s="1"/>
  <c r="Q13" i="1"/>
  <c r="R13" i="1" s="1"/>
  <c r="AP13" i="1" s="1"/>
  <c r="CJ13" i="1" s="1"/>
  <c r="U38" i="9"/>
  <c r="U50" i="9" s="1"/>
  <c r="T38" i="9"/>
  <c r="U37" i="9"/>
  <c r="T37" i="9"/>
  <c r="V37" i="9"/>
  <c r="W37" i="9" s="1"/>
  <c r="V38" i="9"/>
  <c r="V50" i="9" s="1"/>
  <c r="T36" i="9"/>
  <c r="U36" i="9"/>
  <c r="W40" i="9"/>
  <c r="V36" i="9"/>
  <c r="W39" i="9"/>
  <c r="D42" i="1"/>
  <c r="C39" i="1"/>
  <c r="C38" i="1"/>
  <c r="C36" i="1"/>
  <c r="C31" i="1"/>
  <c r="C40" i="1"/>
  <c r="V36" i="1" l="1"/>
  <c r="V37" i="1"/>
  <c r="CU7" i="1"/>
  <c r="CX7" i="1" s="1"/>
  <c r="AX42" i="1"/>
  <c r="CN31" i="1"/>
  <c r="CN36" i="1"/>
  <c r="CN42" i="1" s="1"/>
  <c r="AT36" i="1"/>
  <c r="CU27" i="1"/>
  <c r="CX27" i="1" s="1"/>
  <c r="CU26" i="1"/>
  <c r="CX26" i="1" s="1"/>
  <c r="CU13" i="1"/>
  <c r="CX13" i="1" s="1"/>
  <c r="CU28" i="1"/>
  <c r="T31" i="1"/>
  <c r="R31" i="1"/>
  <c r="CV37" i="1"/>
  <c r="X50" i="9"/>
  <c r="W50" i="9"/>
  <c r="V42" i="1"/>
  <c r="CL37" i="1"/>
  <c r="AT37" i="1"/>
  <c r="AR5" i="1"/>
  <c r="T37" i="1"/>
  <c r="T40" i="1"/>
  <c r="T36" i="1"/>
  <c r="AR4" i="1"/>
  <c r="T38" i="1"/>
  <c r="AN37" i="1"/>
  <c r="CI5" i="1"/>
  <c r="R37" i="1"/>
  <c r="AP5" i="1"/>
  <c r="R38" i="1"/>
  <c r="R36" i="1"/>
  <c r="AP4" i="1"/>
  <c r="R40" i="1"/>
  <c r="X36" i="9"/>
  <c r="X38" i="9"/>
  <c r="W38" i="9"/>
  <c r="K35" i="9"/>
  <c r="X37" i="9"/>
  <c r="W36" i="9"/>
  <c r="C42" i="1"/>
  <c r="E42" i="1"/>
  <c r="CI37" i="1" l="1"/>
  <c r="T42" i="1"/>
  <c r="X9" i="9"/>
  <c r="X6" i="9"/>
  <c r="X18" i="9"/>
  <c r="X29" i="9"/>
  <c r="CK4" i="1"/>
  <c r="CK36" i="1" s="1"/>
  <c r="AR36" i="1"/>
  <c r="CK5" i="1"/>
  <c r="CK37" i="1" s="1"/>
  <c r="AR37" i="1"/>
  <c r="R42" i="1"/>
  <c r="CX28" i="1"/>
  <c r="CJ4" i="1"/>
  <c r="CJ36" i="1" s="1"/>
  <c r="AP36" i="1"/>
  <c r="CJ5" i="1"/>
  <c r="AP37" i="1"/>
  <c r="N35" i="9"/>
  <c r="Q35" i="9" s="1"/>
  <c r="N42" i="9"/>
  <c r="Q42" i="9" s="1"/>
  <c r="T42" i="9" s="1"/>
  <c r="BM31" i="1"/>
  <c r="CU5" i="1" l="1"/>
  <c r="AS29" i="1"/>
  <c r="AT29" i="1" s="1"/>
  <c r="CL29" i="1" s="1"/>
  <c r="AQ29" i="1"/>
  <c r="AR29" i="1" s="1"/>
  <c r="CK29" i="1" s="1"/>
  <c r="AO29" i="1"/>
  <c r="AP29" i="1" s="1"/>
  <c r="CJ29" i="1" s="1"/>
  <c r="AM29" i="1"/>
  <c r="AN29" i="1" s="1"/>
  <c r="CI29" i="1" s="1"/>
  <c r="AQ18" i="1"/>
  <c r="AR18" i="1" s="1"/>
  <c r="CK18" i="1" s="1"/>
  <c r="AO18" i="1"/>
  <c r="AP18" i="1" s="1"/>
  <c r="CJ18" i="1" s="1"/>
  <c r="AS18" i="1"/>
  <c r="AT18" i="1" s="1"/>
  <c r="CL18" i="1" s="1"/>
  <c r="AM18" i="1"/>
  <c r="AN18" i="1" s="1"/>
  <c r="CI18" i="1" s="1"/>
  <c r="AS6" i="1"/>
  <c r="AT6" i="1" s="1"/>
  <c r="CL6" i="1" s="1"/>
  <c r="AQ6" i="1"/>
  <c r="AR6" i="1" s="1"/>
  <c r="AO6" i="1"/>
  <c r="AP6" i="1" s="1"/>
  <c r="AM6" i="1"/>
  <c r="AN6" i="1" s="1"/>
  <c r="AQ9" i="1"/>
  <c r="AR9" i="1" s="1"/>
  <c r="CK9" i="1" s="1"/>
  <c r="AM9" i="1"/>
  <c r="AN9" i="1" s="1"/>
  <c r="CI9" i="1" s="1"/>
  <c r="AS9" i="1"/>
  <c r="AT9" i="1" s="1"/>
  <c r="CL9" i="1" s="1"/>
  <c r="AO9" i="1"/>
  <c r="AP9" i="1" s="1"/>
  <c r="CJ9" i="1" s="1"/>
  <c r="CJ37" i="1"/>
  <c r="T35" i="9"/>
  <c r="U35" i="9"/>
  <c r="U47" i="9" s="1"/>
  <c r="V35" i="9"/>
  <c r="V47" i="9" s="1"/>
  <c r="V54" i="9" s="1"/>
  <c r="CU29" i="1" l="1"/>
  <c r="CX29" i="1" s="1"/>
  <c r="CU9" i="1"/>
  <c r="CX9" i="1" s="1"/>
  <c r="CU18" i="1"/>
  <c r="CX18" i="1" s="1"/>
  <c r="CI6" i="1"/>
  <c r="AN38" i="1"/>
  <c r="CJ6" i="1"/>
  <c r="CJ38" i="1" s="1"/>
  <c r="AP38" i="1"/>
  <c r="AR38" i="1"/>
  <c r="CK6" i="1"/>
  <c r="CK38" i="1" s="1"/>
  <c r="CL38" i="1"/>
  <c r="AT38" i="1"/>
  <c r="X47" i="9"/>
  <c r="U54" i="9"/>
  <c r="X54" i="9" s="1"/>
  <c r="W47" i="9"/>
  <c r="W54" i="9" s="1"/>
  <c r="CU37" i="1"/>
  <c r="CX5" i="1"/>
  <c r="X35" i="9"/>
  <c r="U42" i="9"/>
  <c r="W35" i="9"/>
  <c r="W42" i="9" s="1"/>
  <c r="V42" i="9"/>
  <c r="O24" i="1"/>
  <c r="P24" i="1" s="1"/>
  <c r="AN24" i="1" s="1"/>
  <c r="CI24" i="1" s="1"/>
  <c r="CU6" i="1" l="1"/>
  <c r="O4" i="1"/>
  <c r="P4" i="1" s="1"/>
  <c r="P31" i="1" s="1"/>
  <c r="CU24" i="1"/>
  <c r="CX24" i="1" s="1"/>
  <c r="CI38" i="1"/>
  <c r="X42" i="9"/>
  <c r="X19" i="9"/>
  <c r="X8" i="9"/>
  <c r="X14" i="9"/>
  <c r="X12" i="9"/>
  <c r="X11" i="9"/>
  <c r="X10" i="9"/>
  <c r="X17" i="9"/>
  <c r="X15" i="9"/>
  <c r="X16" i="9"/>
  <c r="X20" i="9"/>
  <c r="X23" i="9"/>
  <c r="X3" i="9"/>
  <c r="X25" i="9"/>
  <c r="X21" i="9"/>
  <c r="X22" i="9"/>
  <c r="CX37" i="1"/>
  <c r="AN4" i="1" l="1"/>
  <c r="CI4" i="1" s="1"/>
  <c r="CU4" i="1" s="1"/>
  <c r="P36" i="1"/>
  <c r="P42" i="1" s="1"/>
  <c r="CX6" i="1"/>
  <c r="CU38" i="1"/>
  <c r="AQ17" i="1"/>
  <c r="AR17" i="1" s="1"/>
  <c r="CK17" i="1" s="1"/>
  <c r="AM17" i="1"/>
  <c r="AN17" i="1" s="1"/>
  <c r="CI17" i="1" s="1"/>
  <c r="AS17" i="1"/>
  <c r="AT17" i="1" s="1"/>
  <c r="CL17" i="1" s="1"/>
  <c r="AO17" i="1"/>
  <c r="AP17" i="1" s="1"/>
  <c r="CJ17" i="1" s="1"/>
  <c r="AQ10" i="1"/>
  <c r="AR10" i="1" s="1"/>
  <c r="CK10" i="1" s="1"/>
  <c r="AS10" i="1"/>
  <c r="AT10" i="1" s="1"/>
  <c r="CL10" i="1" s="1"/>
  <c r="AO10" i="1"/>
  <c r="AP10" i="1" s="1"/>
  <c r="CJ10" i="1" s="1"/>
  <c r="AM10" i="1"/>
  <c r="AN10" i="1" s="1"/>
  <c r="CI10" i="1" s="1"/>
  <c r="AQ11" i="1"/>
  <c r="AR11" i="1" s="1"/>
  <c r="CK11" i="1" s="1"/>
  <c r="AS11" i="1"/>
  <c r="AT11" i="1" s="1"/>
  <c r="CL11" i="1" s="1"/>
  <c r="AO11" i="1"/>
  <c r="AP11" i="1" s="1"/>
  <c r="CJ11" i="1" s="1"/>
  <c r="AM11" i="1"/>
  <c r="AN11" i="1" s="1"/>
  <c r="CI11" i="1" s="1"/>
  <c r="AS22" i="1"/>
  <c r="AT22" i="1" s="1"/>
  <c r="CL22" i="1" s="1"/>
  <c r="AQ22" i="1"/>
  <c r="AR22" i="1" s="1"/>
  <c r="CK22" i="1" s="1"/>
  <c r="AO22" i="1"/>
  <c r="AP22" i="1" s="1"/>
  <c r="CJ22" i="1" s="1"/>
  <c r="AM22" i="1"/>
  <c r="AN22" i="1" s="1"/>
  <c r="CI22" i="1" s="1"/>
  <c r="CL3" i="1"/>
  <c r="AQ15" i="1"/>
  <c r="AR15" i="1" s="1"/>
  <c r="CK15" i="1" s="1"/>
  <c r="AO15" i="1"/>
  <c r="AP15" i="1" s="1"/>
  <c r="CJ15" i="1" s="1"/>
  <c r="AS15" i="1"/>
  <c r="AT15" i="1" s="1"/>
  <c r="CL15" i="1" s="1"/>
  <c r="AM15" i="1"/>
  <c r="AN15" i="1" s="1"/>
  <c r="CI15" i="1" s="1"/>
  <c r="AM21" i="1"/>
  <c r="AN21" i="1" s="1"/>
  <c r="AQ21" i="1"/>
  <c r="AR21" i="1" s="1"/>
  <c r="AO21" i="1"/>
  <c r="AP21" i="1" s="1"/>
  <c r="AS21" i="1"/>
  <c r="AT21" i="1" s="1"/>
  <c r="CL21" i="1" s="1"/>
  <c r="AO25" i="1"/>
  <c r="AP25" i="1" s="1"/>
  <c r="AM25" i="1"/>
  <c r="AN25" i="1" s="1"/>
  <c r="AQ25" i="1"/>
  <c r="AR25" i="1" s="1"/>
  <c r="AS25" i="1"/>
  <c r="AT25" i="1" s="1"/>
  <c r="CL25" i="1" s="1"/>
  <c r="AS12" i="1"/>
  <c r="AT12" i="1" s="1"/>
  <c r="CL12" i="1" s="1"/>
  <c r="AQ12" i="1"/>
  <c r="AR12" i="1" s="1"/>
  <c r="CK12" i="1" s="1"/>
  <c r="AM12" i="1"/>
  <c r="AN12" i="1" s="1"/>
  <c r="CI12" i="1" s="1"/>
  <c r="AO12" i="1"/>
  <c r="AP12" i="1" s="1"/>
  <c r="CJ12" i="1" s="1"/>
  <c r="AS23" i="1"/>
  <c r="AT23" i="1" s="1"/>
  <c r="CL23" i="1" s="1"/>
  <c r="AQ23" i="1"/>
  <c r="AR23" i="1" s="1"/>
  <c r="CK23" i="1" s="1"/>
  <c r="AO23" i="1"/>
  <c r="AP23" i="1" s="1"/>
  <c r="CJ23" i="1" s="1"/>
  <c r="AM23" i="1"/>
  <c r="AN23" i="1" s="1"/>
  <c r="CI23" i="1" s="1"/>
  <c r="AQ14" i="1"/>
  <c r="AR14" i="1" s="1"/>
  <c r="CK14" i="1" s="1"/>
  <c r="AO14" i="1"/>
  <c r="AP14" i="1" s="1"/>
  <c r="CJ14" i="1" s="1"/>
  <c r="AM14" i="1"/>
  <c r="AN14" i="1" s="1"/>
  <c r="CI14" i="1" s="1"/>
  <c r="AS14" i="1"/>
  <c r="AT14" i="1" s="1"/>
  <c r="CL14" i="1" s="1"/>
  <c r="AS8" i="1"/>
  <c r="AT8" i="1" s="1"/>
  <c r="CL8" i="1" s="1"/>
  <c r="AQ8" i="1"/>
  <c r="AR8" i="1" s="1"/>
  <c r="CK8" i="1" s="1"/>
  <c r="AO8" i="1"/>
  <c r="AP8" i="1" s="1"/>
  <c r="CJ8" i="1" s="1"/>
  <c r="AM8" i="1"/>
  <c r="AN8" i="1" s="1"/>
  <c r="CI8" i="1" s="1"/>
  <c r="AS20" i="1"/>
  <c r="AT20" i="1" s="1"/>
  <c r="CL20" i="1" s="1"/>
  <c r="AM20" i="1"/>
  <c r="AN20" i="1" s="1"/>
  <c r="CI20" i="1" s="1"/>
  <c r="AO20" i="1"/>
  <c r="AP20" i="1" s="1"/>
  <c r="CJ20" i="1" s="1"/>
  <c r="AQ20" i="1"/>
  <c r="AR20" i="1" s="1"/>
  <c r="CK20" i="1" s="1"/>
  <c r="AQ16" i="1"/>
  <c r="AR16" i="1" s="1"/>
  <c r="CK16" i="1" s="1"/>
  <c r="AO16" i="1"/>
  <c r="AP16" i="1" s="1"/>
  <c r="CJ16" i="1" s="1"/>
  <c r="AM16" i="1"/>
  <c r="AN16" i="1" s="1"/>
  <c r="CI16" i="1" s="1"/>
  <c r="AS16" i="1"/>
  <c r="AT16" i="1" s="1"/>
  <c r="CL16" i="1" s="1"/>
  <c r="AS19" i="1"/>
  <c r="AT19" i="1" s="1"/>
  <c r="CL19" i="1" s="1"/>
  <c r="AO19" i="1"/>
  <c r="AP19" i="1" s="1"/>
  <c r="CJ19" i="1" s="1"/>
  <c r="AM19" i="1"/>
  <c r="AN19" i="1" s="1"/>
  <c r="CI19" i="1" s="1"/>
  <c r="AQ19" i="1"/>
  <c r="AR19" i="1" s="1"/>
  <c r="CK19" i="1" s="1"/>
  <c r="AN36" i="1"/>
  <c r="CU8" i="1" l="1"/>
  <c r="CX8" i="1" s="1"/>
  <c r="CU22" i="1"/>
  <c r="CX22" i="1" s="1"/>
  <c r="CU17" i="1"/>
  <c r="CX17" i="1" s="1"/>
  <c r="CL31" i="1"/>
  <c r="CU16" i="1"/>
  <c r="CX16" i="1" s="1"/>
  <c r="CU19" i="1"/>
  <c r="CX19" i="1" s="1"/>
  <c r="CU23" i="1"/>
  <c r="CX23" i="1" s="1"/>
  <c r="CU20" i="1"/>
  <c r="CX20" i="1" s="1"/>
  <c r="CU11" i="1"/>
  <c r="CX11" i="1" s="1"/>
  <c r="CU12" i="1"/>
  <c r="CX12" i="1" s="1"/>
  <c r="CU10" i="1"/>
  <c r="CX10" i="1" s="1"/>
  <c r="CU14" i="1"/>
  <c r="CX14" i="1" s="1"/>
  <c r="CU15" i="1"/>
  <c r="CX15" i="1" s="1"/>
  <c r="CX38" i="1"/>
  <c r="CK21" i="1"/>
  <c r="CK40" i="1" s="1"/>
  <c r="AR40" i="1"/>
  <c r="CL39" i="1"/>
  <c r="AT39" i="1"/>
  <c r="CI21" i="1"/>
  <c r="AN40" i="1"/>
  <c r="CJ3" i="1"/>
  <c r="AP35" i="1"/>
  <c r="AP31" i="1"/>
  <c r="CI3" i="1"/>
  <c r="AN35" i="1"/>
  <c r="CK25" i="1"/>
  <c r="CK39" i="1" s="1"/>
  <c r="AR39" i="1"/>
  <c r="AT31" i="1"/>
  <c r="CL35" i="1"/>
  <c r="AT35" i="1"/>
  <c r="CJ21" i="1"/>
  <c r="CJ40" i="1" s="1"/>
  <c r="AP40" i="1"/>
  <c r="AR35" i="1"/>
  <c r="CK3" i="1"/>
  <c r="AR31" i="1"/>
  <c r="CJ25" i="1"/>
  <c r="CJ39" i="1" s="1"/>
  <c r="AP39" i="1"/>
  <c r="AN39" i="1"/>
  <c r="CI25" i="1"/>
  <c r="AN31" i="1"/>
  <c r="CL40" i="1"/>
  <c r="AT40" i="1"/>
  <c r="CI36" i="1"/>
  <c r="CU25" i="1" l="1"/>
  <c r="CK35" i="1"/>
  <c r="CK42" i="1" s="1"/>
  <c r="CK31" i="1"/>
  <c r="CJ35" i="1"/>
  <c r="CJ42" i="1" s="1"/>
  <c r="CJ31" i="1"/>
  <c r="CU21" i="1"/>
  <c r="CI31" i="1"/>
  <c r="CU3" i="1"/>
  <c r="AT42" i="1"/>
  <c r="AN42" i="1"/>
  <c r="AR42" i="1"/>
  <c r="CI39" i="1"/>
  <c r="CI40" i="1"/>
  <c r="CI35" i="1"/>
  <c r="CL42" i="1"/>
  <c r="AP42" i="1"/>
  <c r="CU36" i="1"/>
  <c r="CX4" i="1"/>
  <c r="CU31" i="1" l="1"/>
  <c r="CI42" i="1"/>
  <c r="CV35" i="1"/>
  <c r="CV42" i="1" s="1"/>
  <c r="CU35" i="1"/>
  <c r="CX25" i="1"/>
  <c r="CU39" i="1"/>
  <c r="CX21" i="1"/>
  <c r="CU40" i="1"/>
  <c r="CX36" i="1"/>
  <c r="CU42" i="1" l="1"/>
  <c r="CX40" i="1"/>
  <c r="CX39" i="1"/>
  <c r="CX3" i="1"/>
  <c r="CX31" i="1" s="1"/>
  <c r="CX35" i="1" l="1"/>
  <c r="CX42" i="1" s="1"/>
  <c r="C31" i="6" l="1"/>
</calcChain>
</file>

<file path=xl/sharedStrings.xml><?xml version="1.0" encoding="utf-8"?>
<sst xmlns="http://schemas.openxmlformats.org/spreadsheetml/2006/main" count="892" uniqueCount="88">
  <si>
    <t>Entry Point</t>
  </si>
  <si>
    <t>Entry Point Type</t>
  </si>
  <si>
    <t>BIOMETHANE PLANT</t>
  </si>
  <si>
    <t>STORAGE SITE</t>
  </si>
  <si>
    <t>INTERCONNECTION POINT</t>
  </si>
  <si>
    <t>BEACH TERMINAL</t>
  </si>
  <si>
    <t>ONSHORE FIELD</t>
  </si>
  <si>
    <t>LNG IMPORTATION TERMINAL</t>
  </si>
  <si>
    <t xml:space="preserve"> </t>
  </si>
  <si>
    <t>Actual Capacity</t>
  </si>
  <si>
    <t>Flow</t>
  </si>
  <si>
    <t>TOTAL</t>
  </si>
  <si>
    <t>1) Historic Flows</t>
  </si>
  <si>
    <t>Q4</t>
  </si>
  <si>
    <t>2) Normalisation Factor</t>
  </si>
  <si>
    <t>3) Utilisation Factor</t>
  </si>
  <si>
    <t>4) Future Sold (inc EC)</t>
  </si>
  <si>
    <t>5) PARCA</t>
  </si>
  <si>
    <t>MAX</t>
  </si>
  <si>
    <t>Y</t>
  </si>
  <si>
    <t>6) Zero Forecast Flow</t>
  </si>
  <si>
    <t>FCC Oct 2021 kWh/d</t>
  </si>
  <si>
    <t>Y-6 (2015/16)</t>
  </si>
  <si>
    <t>Y-5 (2016/17)</t>
  </si>
  <si>
    <t>Y-4 (2017/18)</t>
  </si>
  <si>
    <t>Y-3 (2018/19)</t>
  </si>
  <si>
    <t>Y-2 (2019/20)</t>
  </si>
  <si>
    <t>5 yr Average</t>
  </si>
  <si>
    <t>kWh/d</t>
  </si>
  <si>
    <t>5 Yr Average</t>
  </si>
  <si>
    <t>Forecast Flow (21/22)</t>
  </si>
  <si>
    <t>Normalisation Factor</t>
  </si>
  <si>
    <t>Utilisation</t>
  </si>
  <si>
    <t>Correction Factor</t>
  </si>
  <si>
    <t>EC</t>
  </si>
  <si>
    <t>Other LT</t>
  </si>
  <si>
    <t xml:space="preserve">Total </t>
  </si>
  <si>
    <t>1) Historic Flows (5 Yr Av kWh/d)</t>
  </si>
  <si>
    <t>4) Future Sold (inc EC)- kWh/d</t>
  </si>
  <si>
    <t>Total / d</t>
  </si>
  <si>
    <t>total / d</t>
  </si>
  <si>
    <t>PARCA</t>
  </si>
  <si>
    <t>Y (21/22)</t>
  </si>
  <si>
    <t>Y+1 (22/23)</t>
  </si>
  <si>
    <t>Y+2 (23/24)</t>
  </si>
  <si>
    <t>Y+3 (24/25)</t>
  </si>
  <si>
    <t>Y+4 (25/26)</t>
  </si>
  <si>
    <t>REVISED INDUSTRY AVERAGE TOTALS</t>
  </si>
  <si>
    <t>Start Date</t>
  </si>
  <si>
    <t>Next Gas Yr</t>
  </si>
  <si>
    <t>Days till NGY</t>
  </si>
  <si>
    <t>&gt;183</t>
  </si>
  <si>
    <t>&gt;273</t>
  </si>
  <si>
    <t>Other QSEC</t>
  </si>
  <si>
    <t>January</t>
  </si>
  <si>
    <t>February</t>
  </si>
  <si>
    <t>March</t>
  </si>
  <si>
    <t>April</t>
  </si>
  <si>
    <t>October</t>
  </si>
  <si>
    <t>November</t>
  </si>
  <si>
    <t>December</t>
  </si>
  <si>
    <t>May</t>
  </si>
  <si>
    <t>June</t>
  </si>
  <si>
    <t>July</t>
  </si>
  <si>
    <t>August</t>
  </si>
  <si>
    <t>September</t>
  </si>
  <si>
    <t>&gt;30</t>
  </si>
  <si>
    <t>&gt;61</t>
  </si>
  <si>
    <t>&gt;92</t>
  </si>
  <si>
    <t>&gt;122</t>
  </si>
  <si>
    <t>&gt;153</t>
  </si>
  <si>
    <t>&gt;214</t>
  </si>
  <si>
    <t>&gt;242</t>
  </si>
  <si>
    <t>&gt;304</t>
  </si>
  <si>
    <t>&gt;334</t>
  </si>
  <si>
    <t>National Grid</t>
  </si>
  <si>
    <t>Contact for any questions: box.gsoconsultations@nationalgrid.com</t>
  </si>
  <si>
    <t>Comments</t>
  </si>
  <si>
    <t>This is a copy of a NTS Forecasted Contracted Capacity (FCC) Entry Methodology that takes a number of inputs and calculates an indicative FCC for Entry Capacity. This tool is being used in the development work associated to the FCC for October 2021. This version is published to provide Users with the information to test the proof of concept and enable feedback on the methodology under development and to be used alongside the FCC development workshops hosted and facilitated by National Grid. This model should not be used as any indication of actual FCC values or charges.  
A supporting document (FCC Methodology Entry Overview v2 Ex1.doc) has been drafted to provide additional information on the model and should be read in conjunction with the model. 
This model and associated documentation and details of the FCC workshop development is available here: https://www.nationalgrid.com/uk/gas-transmission/charging/gas-charging-discussion-gcd-papers under the heading "2021 Forecasted Contracted Capacity Methodology Consultation"</t>
  </si>
  <si>
    <r>
      <rPr>
        <u/>
        <sz val="11"/>
        <color indexed="9"/>
        <rFont val="Arial"/>
        <family val="2"/>
      </rPr>
      <t>Disclaimer:</t>
    </r>
    <r>
      <rPr>
        <sz val="11"/>
        <color indexed="9"/>
        <rFont val="Arial"/>
        <family val="2"/>
      </rPr>
      <t xml:space="preserve"> This NTS Forecasted Contracted Capacity (FCC) Entry Methodology is provided to you by National Grid Gas plc (“NGG”) solely for the purposes of study in connection with the FCC Development process and is not to be used for any commercial purpose.  The information that it contains is for guidance purposes only and is given in good faith.  However, no warranty or representation or other obligation or commitment of any kind is given by NGG, its employees or advisors as to the accuracy or completeness of any such information. Neither NGG nor its employees or advisors shall be under any liability for any error or misstatement in the information provided. While certain precautions have been taken to detect computer viruses, we cannot guarantee that the Tariff Model is virus-free and NGG shall not be liable for any loss or damage which occurs as a result of any virus.  Your use of this FCC Model shall constitute your acceptance of the above.
</t>
    </r>
  </si>
  <si>
    <t>FCC Entry Methodology Model - Proof of concept - Change History</t>
  </si>
  <si>
    <t>Version</t>
  </si>
  <si>
    <t>Date</t>
  </si>
  <si>
    <t>Produced by</t>
  </si>
  <si>
    <t>Description</t>
  </si>
  <si>
    <t>1.0</t>
  </si>
  <si>
    <t>FCC Methodology Entry v3 Monthly Ex1</t>
  </si>
  <si>
    <t>FCC Entry Methodology Monthly Model - Proof of concept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</si>
</sst>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_ ;\-#,##0\ "/>
    <numFmt numFmtId="165" formatCode="_-* #,##0_-;\-* #,##0_-;_-* &quot;-&quot;??_-;_-@_-"/>
    <numFmt numFmtId="166" formatCode="#,##0.00_ ;\-#,##0.00\ "/>
    <numFmt numFmtId="167" formatCode="dd/mm/yyyy;@"/>
    <numFmt numFmtId="168" formatCode="[$-F800]dddd\,\ mmmm\ dd\,\ yyyy"/>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color indexed="8"/>
      <name val="Arial"/>
      <family val="2"/>
    </font>
    <font>
      <sz val="10"/>
      <color indexed="8"/>
      <name val="Arial"/>
      <family val="2"/>
    </font>
    <font>
      <b/>
      <sz val="11"/>
      <color theme="0"/>
      <name val="Calibri"/>
      <family val="2"/>
      <scheme val="minor"/>
    </font>
    <font>
      <b/>
      <sz val="11"/>
      <name val="Calibri"/>
      <family val="2"/>
      <scheme val="minor"/>
    </font>
    <font>
      <sz val="12"/>
      <name val="Arial"/>
      <family val="2"/>
    </font>
    <font>
      <sz val="11"/>
      <name val="Arial"/>
      <family val="2"/>
    </font>
    <font>
      <b/>
      <sz val="11"/>
      <color indexed="48"/>
      <name val="Arial"/>
      <family val="2"/>
    </font>
    <font>
      <sz val="11"/>
      <color indexed="9"/>
      <name val="Arial"/>
      <family val="2"/>
    </font>
    <font>
      <b/>
      <sz val="11"/>
      <color indexed="9"/>
      <name val="Arial"/>
      <family val="2"/>
    </font>
    <font>
      <b/>
      <i/>
      <sz val="11"/>
      <color indexed="9"/>
      <name val="Arial"/>
      <family val="2"/>
    </font>
    <font>
      <u/>
      <sz val="11"/>
      <color indexed="9"/>
      <name val="Arial"/>
      <family val="2"/>
    </font>
    <font>
      <sz val="11"/>
      <color rgb="FFFF0000"/>
      <name val="Arial"/>
      <family val="2"/>
    </font>
    <font>
      <b/>
      <sz val="11"/>
      <color rgb="FFFF0000"/>
      <name val="Arial"/>
      <family val="2"/>
    </font>
    <font>
      <b/>
      <i/>
      <sz val="11"/>
      <color rgb="FFFF0000"/>
      <name val="Arial"/>
      <family val="2"/>
    </font>
  </fonts>
  <fills count="12">
    <fill>
      <patternFill patternType="none"/>
    </fill>
    <fill>
      <patternFill patternType="gray125"/>
    </fill>
    <fill>
      <patternFill patternType="solid">
        <fgColor theme="7"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3"/>
        <bgColor indexed="64"/>
      </patternFill>
    </fill>
    <fill>
      <patternFill patternType="solid">
        <fgColor theme="4" tint="0.79998168889431442"/>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indexed="48"/>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0"/>
      </right>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top/>
      <bottom style="thin">
        <color theme="0"/>
      </bottom>
      <diagonal/>
    </border>
    <border>
      <left/>
      <right style="thin">
        <color theme="0"/>
      </right>
      <top/>
      <bottom style="thin">
        <color theme="0"/>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s>
  <cellStyleXfs count="5">
    <xf numFmtId="0" fontId="0" fillId="0" borderId="0"/>
    <xf numFmtId="43" fontId="1" fillId="0" borderId="0" applyFont="0" applyFill="0" applyBorder="0" applyAlignment="0" applyProtection="0"/>
    <xf numFmtId="0" fontId="3" fillId="0" borderId="0"/>
    <xf numFmtId="0" fontId="8" fillId="0" borderId="0" applyFont="0" applyFill="0" applyBorder="0" applyAlignment="0" applyProtection="0"/>
    <xf numFmtId="44" fontId="3" fillId="0" borderId="0" applyFont="0" applyFill="0" applyBorder="0" applyAlignment="0" applyProtection="0"/>
  </cellStyleXfs>
  <cellXfs count="399">
    <xf numFmtId="0" fontId="0" fillId="0" borderId="0" xfId="0"/>
    <xf numFmtId="0" fontId="0" fillId="0" borderId="0" xfId="0" applyAlignment="1">
      <alignment horizontal="center" vertical="center" wrapText="1"/>
    </xf>
    <xf numFmtId="3" fontId="3" fillId="0" borderId="4" xfId="2" applyNumberFormat="1" applyFont="1" applyBorder="1" applyAlignment="1">
      <alignment horizontal="center" vertical="center" wrapText="1"/>
    </xf>
    <xf numFmtId="164" fontId="1" fillId="0" borderId="1" xfId="1" applyNumberFormat="1" applyFont="1" applyBorder="1" applyAlignment="1">
      <alignment horizontal="center" vertical="center" wrapText="1"/>
    </xf>
    <xf numFmtId="164" fontId="0" fillId="0" borderId="1" xfId="0" applyNumberFormat="1" applyBorder="1" applyAlignment="1">
      <alignment horizontal="center" vertical="center" wrapText="1"/>
    </xf>
    <xf numFmtId="0" fontId="5" fillId="0" borderId="14" xfId="2" applyFont="1" applyBorder="1" applyAlignment="1">
      <alignment horizontal="center" vertical="center" wrapText="1"/>
    </xf>
    <xf numFmtId="3" fontId="3" fillId="0" borderId="14" xfId="2" applyNumberFormat="1" applyFont="1" applyBorder="1" applyAlignment="1">
      <alignment horizontal="center" vertical="center" wrapText="1"/>
    </xf>
    <xf numFmtId="0" fontId="5" fillId="0" borderId="15" xfId="2" applyFont="1" applyBorder="1" applyAlignment="1">
      <alignment horizontal="center" vertical="center" wrapText="1"/>
    </xf>
    <xf numFmtId="3" fontId="3" fillId="0" borderId="16" xfId="2" applyNumberFormat="1" applyFont="1" applyBorder="1" applyAlignment="1">
      <alignment horizontal="center" vertical="center" wrapText="1"/>
    </xf>
    <xf numFmtId="164" fontId="1" fillId="0" borderId="17" xfId="1" applyNumberFormat="1" applyFont="1" applyBorder="1" applyAlignment="1">
      <alignment horizontal="center" vertical="center" wrapText="1"/>
    </xf>
    <xf numFmtId="164" fontId="1" fillId="0" borderId="11" xfId="1" applyNumberFormat="1" applyFont="1" applyBorder="1" applyAlignment="1">
      <alignment horizontal="center" vertical="center" wrapText="1"/>
    </xf>
    <xf numFmtId="164" fontId="1" fillId="0" borderId="22" xfId="1" applyNumberFormat="1" applyFont="1" applyBorder="1" applyAlignment="1">
      <alignment horizontal="center" vertical="center" wrapText="1"/>
    </xf>
    <xf numFmtId="3" fontId="3" fillId="0" borderId="9" xfId="2" applyNumberFormat="1" applyFont="1" applyBorder="1" applyAlignment="1">
      <alignment horizontal="center" vertical="center" wrapText="1"/>
    </xf>
    <xf numFmtId="3" fontId="3" fillId="0" borderId="11" xfId="2" applyNumberFormat="1" applyFont="1" applyBorder="1" applyAlignment="1">
      <alignment horizontal="center" vertical="center" wrapText="1"/>
    </xf>
    <xf numFmtId="3" fontId="3" fillId="0" borderId="22" xfId="2" applyNumberFormat="1" applyFont="1" applyBorder="1" applyAlignment="1">
      <alignment horizontal="center" vertical="center" wrapText="1"/>
    </xf>
    <xf numFmtId="0" fontId="0" fillId="0" borderId="24" xfId="0" applyBorder="1" applyAlignment="1">
      <alignment horizontal="center" vertical="center" wrapText="1"/>
    </xf>
    <xf numFmtId="164" fontId="0" fillId="0" borderId="10" xfId="0" applyNumberFormat="1" applyBorder="1" applyAlignment="1">
      <alignment horizontal="center" vertical="center" wrapText="1"/>
    </xf>
    <xf numFmtId="164" fontId="0" fillId="0" borderId="25" xfId="0" applyNumberFormat="1" applyBorder="1" applyAlignment="1">
      <alignment horizontal="center" vertical="center" wrapText="1"/>
    </xf>
    <xf numFmtId="164" fontId="0" fillId="0" borderId="17" xfId="0" applyNumberFormat="1" applyBorder="1" applyAlignment="1">
      <alignment horizontal="center" vertical="center" wrapText="1"/>
    </xf>
    <xf numFmtId="3" fontId="3" fillId="0" borderId="27" xfId="2" applyNumberFormat="1" applyFont="1" applyBorder="1" applyAlignment="1">
      <alignment horizontal="center" vertical="center" wrapText="1"/>
    </xf>
    <xf numFmtId="164" fontId="0" fillId="0" borderId="29" xfId="0" applyNumberFormat="1" applyBorder="1" applyAlignment="1">
      <alignment horizontal="center" vertical="center" wrapText="1"/>
    </xf>
    <xf numFmtId="164" fontId="0" fillId="0" borderId="5" xfId="0" applyNumberFormat="1" applyBorder="1" applyAlignment="1">
      <alignment horizontal="center" vertical="center" wrapText="1"/>
    </xf>
    <xf numFmtId="164" fontId="0" fillId="0" borderId="30" xfId="0" applyNumberFormat="1" applyBorder="1" applyAlignment="1">
      <alignment horizontal="center" vertical="center" wrapText="1"/>
    </xf>
    <xf numFmtId="0" fontId="2" fillId="4" borderId="27"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28" xfId="0" applyFont="1" applyFill="1" applyBorder="1" applyAlignment="1">
      <alignment horizontal="center" vertical="center" wrapText="1"/>
    </xf>
    <xf numFmtId="164" fontId="0" fillId="0" borderId="9" xfId="0" applyNumberFormat="1" applyBorder="1" applyAlignment="1">
      <alignment horizontal="center" vertical="center" wrapText="1"/>
    </xf>
    <xf numFmtId="164" fontId="0" fillId="0" borderId="11" xfId="0" applyNumberFormat="1" applyBorder="1" applyAlignment="1">
      <alignment horizontal="center" vertical="center" wrapText="1"/>
    </xf>
    <xf numFmtId="164" fontId="0" fillId="0" borderId="22" xfId="0" applyNumberFormat="1" applyBorder="1" applyAlignment="1">
      <alignment horizontal="center" vertical="center" wrapText="1"/>
    </xf>
    <xf numFmtId="164" fontId="0" fillId="0" borderId="32" xfId="0" applyNumberFormat="1" applyBorder="1" applyAlignment="1">
      <alignment horizontal="center" vertical="center" wrapText="1"/>
    </xf>
    <xf numFmtId="164" fontId="0" fillId="0" borderId="24" xfId="0" applyNumberFormat="1" applyBorder="1" applyAlignment="1">
      <alignment horizontal="center" vertical="center" wrapText="1"/>
    </xf>
    <xf numFmtId="164" fontId="1" fillId="0" borderId="3" xfId="1" applyNumberFormat="1" applyFont="1" applyBorder="1" applyAlignment="1">
      <alignment horizontal="center" vertical="center" wrapText="1"/>
    </xf>
    <xf numFmtId="164" fontId="1" fillId="0" borderId="33" xfId="1" applyNumberFormat="1" applyFont="1" applyBorder="1" applyAlignment="1">
      <alignment horizontal="center" vertical="center" wrapText="1"/>
    </xf>
    <xf numFmtId="0" fontId="2" fillId="4" borderId="22"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18" xfId="0" applyFont="1" applyFill="1" applyBorder="1" applyAlignment="1">
      <alignment horizontal="center" vertical="center" wrapText="1"/>
    </xf>
    <xf numFmtId="165" fontId="0" fillId="0" borderId="1" xfId="1" applyNumberFormat="1" applyFont="1" applyFill="1" applyBorder="1" applyAlignment="1">
      <alignment horizontal="center" vertical="center" wrapText="1"/>
    </xf>
    <xf numFmtId="3" fontId="3" fillId="0" borderId="19" xfId="2" applyNumberFormat="1" applyFont="1" applyBorder="1" applyAlignment="1">
      <alignment horizontal="center" vertical="center" wrapText="1"/>
    </xf>
    <xf numFmtId="3" fontId="3" fillId="0" borderId="29" xfId="2" applyNumberFormat="1" applyFont="1" applyBorder="1" applyAlignment="1">
      <alignment horizontal="center" vertical="center" wrapText="1"/>
    </xf>
    <xf numFmtId="164" fontId="1" fillId="0" borderId="10" xfId="1" applyNumberFormat="1" applyFont="1" applyBorder="1" applyAlignment="1">
      <alignment horizontal="center" vertical="center" wrapText="1"/>
    </xf>
    <xf numFmtId="164" fontId="1" fillId="0" borderId="9" xfId="1" applyNumberFormat="1" applyFont="1" applyBorder="1" applyAlignment="1">
      <alignment horizontal="center" vertical="center" wrapText="1"/>
    </xf>
    <xf numFmtId="164" fontId="1" fillId="0" borderId="7" xfId="1" applyNumberFormat="1" applyFont="1" applyBorder="1" applyAlignment="1">
      <alignment horizontal="center" vertical="center" wrapText="1"/>
    </xf>
    <xf numFmtId="17" fontId="2" fillId="4" borderId="21" xfId="0"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7" fillId="2" borderId="17" xfId="0" applyFont="1" applyFill="1" applyBorder="1" applyAlignment="1">
      <alignment horizontal="center" vertical="center" wrapText="1"/>
    </xf>
    <xf numFmtId="17" fontId="2" fillId="4" borderId="39" xfId="0" applyNumberFormat="1" applyFont="1" applyFill="1" applyBorder="1" applyAlignment="1">
      <alignment horizontal="center" vertical="center" wrapText="1"/>
    </xf>
    <xf numFmtId="3" fontId="3" fillId="0" borderId="42" xfId="2" applyNumberFormat="1" applyFont="1" applyBorder="1" applyAlignment="1">
      <alignment horizontal="center" vertical="center" wrapText="1"/>
    </xf>
    <xf numFmtId="0" fontId="2" fillId="2" borderId="30" xfId="0" applyFont="1" applyFill="1" applyBorder="1" applyAlignment="1">
      <alignment horizontal="center" vertical="center" wrapText="1"/>
    </xf>
    <xf numFmtId="0" fontId="2" fillId="4" borderId="41" xfId="0" applyFont="1" applyFill="1" applyBorder="1" applyAlignment="1">
      <alignment horizontal="center" vertical="center" wrapText="1"/>
    </xf>
    <xf numFmtId="164" fontId="1" fillId="0" borderId="12" xfId="1" applyNumberFormat="1" applyFont="1" applyBorder="1" applyAlignment="1">
      <alignment horizontal="center" vertical="center" wrapText="1"/>
    </xf>
    <xf numFmtId="164" fontId="1" fillId="0" borderId="13" xfId="1" applyNumberFormat="1" applyFont="1" applyBorder="1" applyAlignment="1">
      <alignment horizontal="center" vertical="center" wrapText="1"/>
    </xf>
    <xf numFmtId="164" fontId="0" fillId="0" borderId="13" xfId="1" applyNumberFormat="1" applyFont="1" applyBorder="1" applyAlignment="1">
      <alignment horizontal="center" vertical="center" wrapText="1"/>
    </xf>
    <xf numFmtId="164" fontId="1" fillId="0" borderId="18" xfId="1" applyNumberFormat="1" applyFont="1" applyBorder="1" applyAlignment="1">
      <alignment horizontal="center" vertical="center" wrapText="1"/>
    </xf>
    <xf numFmtId="164" fontId="0" fillId="0" borderId="44" xfId="0" applyNumberFormat="1" applyBorder="1" applyAlignment="1">
      <alignment horizontal="center" vertical="center" wrapText="1"/>
    </xf>
    <xf numFmtId="164" fontId="0" fillId="0" borderId="8" xfId="0" applyNumberFormat="1" applyBorder="1" applyAlignment="1">
      <alignment horizontal="center" vertical="center" wrapText="1"/>
    </xf>
    <xf numFmtId="164" fontId="0" fillId="0" borderId="35" xfId="0" applyNumberFormat="1" applyBorder="1" applyAlignment="1">
      <alignment horizontal="center" vertical="center" wrapText="1"/>
    </xf>
    <xf numFmtId="164" fontId="0" fillId="0" borderId="23" xfId="0" applyNumberFormat="1" applyBorder="1" applyAlignment="1">
      <alignment horizontal="center" vertical="center" wrapText="1"/>
    </xf>
    <xf numFmtId="164" fontId="0" fillId="0" borderId="13" xfId="0" applyNumberFormat="1" applyBorder="1" applyAlignment="1">
      <alignment horizontal="center" vertical="center" wrapText="1"/>
    </xf>
    <xf numFmtId="164" fontId="0" fillId="0" borderId="18" xfId="0" applyNumberFormat="1" applyBorder="1" applyAlignment="1">
      <alignment horizontal="center" vertical="center" wrapText="1"/>
    </xf>
    <xf numFmtId="0" fontId="2" fillId="2" borderId="18"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2" fillId="4" borderId="45" xfId="0" applyFont="1" applyFill="1" applyBorder="1" applyAlignment="1">
      <alignment horizontal="center" vertical="center" wrapText="1"/>
    </xf>
    <xf numFmtId="17" fontId="6" fillId="5" borderId="39" xfId="0" applyNumberFormat="1" applyFont="1" applyFill="1" applyBorder="1" applyAlignment="1">
      <alignment horizontal="center" vertical="center" wrapText="1"/>
    </xf>
    <xf numFmtId="0" fontId="6" fillId="5" borderId="41" xfId="0" applyFont="1" applyFill="1" applyBorder="1" applyAlignment="1">
      <alignment horizontal="center" vertical="center" wrapText="1"/>
    </xf>
    <xf numFmtId="164" fontId="0" fillId="0" borderId="39" xfId="0" applyNumberFormat="1" applyBorder="1" applyAlignment="1">
      <alignment horizontal="center" vertical="center" wrapText="1"/>
    </xf>
    <xf numFmtId="164" fontId="0" fillId="0" borderId="40" xfId="0" applyNumberFormat="1" applyBorder="1" applyAlignment="1">
      <alignment horizontal="center" vertical="center" wrapText="1"/>
    </xf>
    <xf numFmtId="164" fontId="0" fillId="0" borderId="41" xfId="0" applyNumberFormat="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164" fontId="0" fillId="0" borderId="26" xfId="0" applyNumberFormat="1" applyBorder="1" applyAlignment="1">
      <alignment horizontal="center" vertical="center" wrapText="1"/>
    </xf>
    <xf numFmtId="43" fontId="0" fillId="0" borderId="10" xfId="1" applyNumberFormat="1" applyFont="1" applyFill="1" applyBorder="1" applyAlignment="1">
      <alignment horizontal="center" vertical="center" wrapText="1"/>
    </xf>
    <xf numFmtId="165" fontId="0" fillId="0" borderId="49" xfId="1" applyNumberFormat="1" applyFont="1" applyFill="1" applyBorder="1" applyAlignment="1">
      <alignment horizontal="center" vertical="center" wrapText="1"/>
    </xf>
    <xf numFmtId="165" fontId="0" fillId="0" borderId="10" xfId="1" applyNumberFormat="1" applyFont="1" applyFill="1" applyBorder="1" applyAlignment="1">
      <alignment horizontal="center" vertical="center" wrapText="1"/>
    </xf>
    <xf numFmtId="43" fontId="0" fillId="0" borderId="29" xfId="1" applyNumberFormat="1" applyFont="1" applyFill="1" applyBorder="1" applyAlignment="1">
      <alignment horizontal="center" vertical="center" wrapText="1"/>
    </xf>
    <xf numFmtId="43" fontId="0" fillId="0" borderId="1" xfId="1" applyNumberFormat="1" applyFont="1" applyFill="1" applyBorder="1" applyAlignment="1">
      <alignment horizontal="center" vertical="center" wrapText="1"/>
    </xf>
    <xf numFmtId="165" fontId="0" fillId="0" borderId="11" xfId="1" applyNumberFormat="1" applyFont="1" applyFill="1" applyBorder="1" applyAlignment="1">
      <alignment horizontal="center" vertical="center" wrapText="1"/>
    </xf>
    <xf numFmtId="43" fontId="0" fillId="0" borderId="5" xfId="1" applyNumberFormat="1" applyFont="1" applyFill="1" applyBorder="1" applyAlignment="1">
      <alignment horizontal="center" vertical="center" wrapText="1"/>
    </xf>
    <xf numFmtId="165" fontId="0" fillId="6" borderId="9" xfId="1" applyNumberFormat="1" applyFont="1" applyFill="1" applyBorder="1" applyAlignment="1">
      <alignment horizontal="center" vertical="center" wrapText="1"/>
    </xf>
    <xf numFmtId="165" fontId="0" fillId="6" borderId="10" xfId="1" applyNumberFormat="1" applyFont="1" applyFill="1" applyBorder="1" applyAlignment="1">
      <alignment horizontal="center" vertical="center" wrapText="1"/>
    </xf>
    <xf numFmtId="165" fontId="0" fillId="6" borderId="11" xfId="1" applyNumberFormat="1" applyFont="1" applyFill="1" applyBorder="1" applyAlignment="1">
      <alignment horizontal="center" vertical="center" wrapText="1"/>
    </xf>
    <xf numFmtId="165" fontId="0" fillId="6" borderId="1" xfId="1" applyNumberFormat="1" applyFont="1" applyFill="1" applyBorder="1" applyAlignment="1">
      <alignment horizontal="center" vertical="center" wrapText="1"/>
    </xf>
    <xf numFmtId="165" fontId="2" fillId="4" borderId="22" xfId="1" applyNumberFormat="1" applyFont="1" applyFill="1" applyBorder="1" applyAlignment="1">
      <alignment horizontal="center" vertical="center" wrapText="1"/>
    </xf>
    <xf numFmtId="165" fontId="2" fillId="4" borderId="17" xfId="1" applyNumberFormat="1" applyFont="1" applyFill="1" applyBorder="1" applyAlignment="1">
      <alignment horizontal="center" vertical="center" wrapText="1"/>
    </xf>
    <xf numFmtId="165" fontId="2" fillId="2" borderId="22" xfId="1" applyNumberFormat="1" applyFont="1" applyFill="1" applyBorder="1" applyAlignment="1">
      <alignment horizontal="center" vertical="center" wrapText="1"/>
    </xf>
    <xf numFmtId="165" fontId="2" fillId="2" borderId="17" xfId="1" applyNumberFormat="1" applyFont="1" applyFill="1" applyBorder="1" applyAlignment="1">
      <alignment horizontal="center" vertical="center" wrapText="1"/>
    </xf>
    <xf numFmtId="164" fontId="1" fillId="0" borderId="23" xfId="1" applyNumberFormat="1" applyFont="1" applyBorder="1" applyAlignment="1">
      <alignment horizontal="center" vertical="center" wrapText="1"/>
    </xf>
    <xf numFmtId="164" fontId="1" fillId="0" borderId="34" xfId="1" applyNumberFormat="1" applyFont="1" applyBorder="1" applyAlignment="1">
      <alignment horizontal="center" vertical="center" wrapText="1"/>
    </xf>
    <xf numFmtId="164" fontId="1" fillId="3" borderId="9" xfId="1" applyNumberFormat="1" applyFont="1" applyFill="1" applyBorder="1" applyAlignment="1">
      <alignment horizontal="center" vertical="center" wrapText="1"/>
    </xf>
    <xf numFmtId="164" fontId="1" fillId="3" borderId="10" xfId="1" applyNumberFormat="1" applyFont="1" applyFill="1" applyBorder="1" applyAlignment="1">
      <alignment horizontal="center" vertical="center" wrapText="1"/>
    </xf>
    <xf numFmtId="164" fontId="1" fillId="3" borderId="11" xfId="1" applyNumberFormat="1" applyFont="1" applyFill="1" applyBorder="1" applyAlignment="1">
      <alignment horizontal="center" vertical="center" wrapText="1"/>
    </xf>
    <xf numFmtId="164" fontId="1" fillId="3" borderId="1" xfId="1" applyNumberFormat="1" applyFont="1" applyFill="1" applyBorder="1" applyAlignment="1">
      <alignment horizontal="center" vertical="center" wrapText="1"/>
    </xf>
    <xf numFmtId="164" fontId="1" fillId="3" borderId="22" xfId="1" applyNumberFormat="1" applyFont="1" applyFill="1" applyBorder="1" applyAlignment="1">
      <alignment horizontal="center" vertical="center" wrapText="1"/>
    </xf>
    <xf numFmtId="164" fontId="1" fillId="3" borderId="17" xfId="1" applyNumberFormat="1" applyFont="1" applyFill="1" applyBorder="1" applyAlignment="1">
      <alignment horizontal="center" vertical="center" wrapText="1"/>
    </xf>
    <xf numFmtId="164" fontId="0" fillId="0" borderId="51" xfId="0" applyNumberFormat="1" applyBorder="1" applyAlignment="1">
      <alignment horizontal="center" vertical="center" wrapText="1"/>
    </xf>
    <xf numFmtId="164" fontId="0" fillId="0" borderId="31" xfId="0" applyNumberFormat="1" applyBorder="1" applyAlignment="1">
      <alignment horizontal="center" vertical="center" wrapText="1"/>
    </xf>
    <xf numFmtId="164" fontId="0" fillId="0" borderId="0" xfId="0" applyNumberFormat="1" applyBorder="1" applyAlignment="1">
      <alignment horizontal="center" vertical="center" wrapText="1"/>
    </xf>
    <xf numFmtId="165" fontId="0" fillId="4" borderId="41" xfId="1" applyNumberFormat="1" applyFont="1" applyFill="1" applyBorder="1" applyAlignment="1">
      <alignment horizontal="center" vertical="center" wrapText="1"/>
    </xf>
    <xf numFmtId="165" fontId="0" fillId="3" borderId="39" xfId="1" applyNumberFormat="1" applyFont="1" applyFill="1" applyBorder="1" applyAlignment="1">
      <alignment horizontal="center" vertical="center" wrapText="1"/>
    </xf>
    <xf numFmtId="165" fontId="0" fillId="3" borderId="40" xfId="1" applyNumberFormat="1" applyFont="1" applyFill="1" applyBorder="1" applyAlignment="1">
      <alignment horizontal="center" vertical="center" wrapText="1"/>
    </xf>
    <xf numFmtId="165" fontId="0" fillId="3" borderId="41" xfId="1" applyNumberFormat="1" applyFont="1" applyFill="1" applyBorder="1" applyAlignment="1">
      <alignment horizontal="center" vertical="center" wrapText="1"/>
    </xf>
    <xf numFmtId="164" fontId="1" fillId="0" borderId="40" xfId="1" applyNumberFormat="1" applyFont="1" applyBorder="1" applyAlignment="1">
      <alignment horizontal="center" vertical="center" wrapText="1"/>
    </xf>
    <xf numFmtId="164" fontId="1" fillId="0" borderId="41" xfId="1" applyNumberFormat="1" applyFont="1" applyBorder="1" applyAlignment="1">
      <alignment horizontal="center" vertical="center" wrapText="1"/>
    </xf>
    <xf numFmtId="0" fontId="7" fillId="2" borderId="30" xfId="0" applyFont="1" applyFill="1" applyBorder="1" applyAlignment="1">
      <alignment horizontal="center" vertical="center" wrapText="1"/>
    </xf>
    <xf numFmtId="164" fontId="1" fillId="0" borderId="43" xfId="1" applyNumberFormat="1" applyFont="1" applyBorder="1" applyAlignment="1">
      <alignment horizontal="center" vertical="center" wrapText="1"/>
    </xf>
    <xf numFmtId="164" fontId="0" fillId="0" borderId="38" xfId="0" applyNumberFormat="1" applyBorder="1" applyAlignment="1">
      <alignment horizontal="center" vertical="center" wrapText="1"/>
    </xf>
    <xf numFmtId="164" fontId="1" fillId="3" borderId="3" xfId="1" applyNumberFormat="1" applyFont="1" applyFill="1" applyBorder="1" applyAlignment="1">
      <alignment horizontal="center" vertical="center" wrapText="1"/>
    </xf>
    <xf numFmtId="164" fontId="0" fillId="3" borderId="1" xfId="1" applyNumberFormat="1" applyFont="1" applyFill="1" applyBorder="1" applyAlignment="1">
      <alignment horizontal="center" vertical="center" wrapText="1"/>
    </xf>
    <xf numFmtId="165" fontId="0" fillId="3" borderId="0" xfId="1" applyNumberFormat="1" applyFont="1" applyFill="1" applyBorder="1"/>
    <xf numFmtId="164" fontId="1" fillId="3" borderId="7" xfId="1" applyNumberFormat="1" applyFont="1" applyFill="1" applyBorder="1" applyAlignment="1">
      <alignment horizontal="center" vertical="center" wrapText="1"/>
    </xf>
    <xf numFmtId="3" fontId="3" fillId="0" borderId="53" xfId="2" applyNumberFormat="1" applyFont="1" applyBorder="1" applyAlignment="1">
      <alignment horizontal="center" vertical="center" wrapText="1"/>
    </xf>
    <xf numFmtId="3" fontId="3" fillId="0" borderId="15" xfId="2" applyNumberFormat="1" applyFont="1" applyBorder="1" applyAlignment="1">
      <alignment horizontal="center" vertical="center" wrapText="1"/>
    </xf>
    <xf numFmtId="165" fontId="2" fillId="4" borderId="18" xfId="1" applyNumberFormat="1" applyFont="1" applyFill="1" applyBorder="1" applyAlignment="1">
      <alignment horizontal="center" vertical="center" wrapText="1"/>
    </xf>
    <xf numFmtId="165" fontId="2" fillId="2" borderId="18" xfId="1" applyNumberFormat="1" applyFont="1" applyFill="1" applyBorder="1" applyAlignment="1">
      <alignment horizontal="center" vertical="center" wrapText="1"/>
    </xf>
    <xf numFmtId="166" fontId="0" fillId="0" borderId="23" xfId="0" applyNumberFormat="1" applyBorder="1" applyAlignment="1">
      <alignment horizontal="center" vertical="center" wrapText="1"/>
    </xf>
    <xf numFmtId="166" fontId="0" fillId="0" borderId="13" xfId="0" applyNumberFormat="1" applyBorder="1" applyAlignment="1">
      <alignment horizontal="center" vertical="center" wrapText="1"/>
    </xf>
    <xf numFmtId="166" fontId="0" fillId="0" borderId="18" xfId="0" applyNumberFormat="1" applyBorder="1" applyAlignment="1">
      <alignment horizontal="center" vertical="center" wrapText="1"/>
    </xf>
    <xf numFmtId="166" fontId="0" fillId="0" borderId="26" xfId="0" applyNumberFormat="1" applyBorder="1" applyAlignment="1">
      <alignment horizontal="center" vertical="center" wrapText="1"/>
    </xf>
    <xf numFmtId="166" fontId="0" fillId="0" borderId="10" xfId="0" applyNumberFormat="1" applyBorder="1" applyAlignment="1">
      <alignment horizontal="center" vertical="center" wrapText="1"/>
    </xf>
    <xf numFmtId="166" fontId="0" fillId="0" borderId="1" xfId="0" applyNumberFormat="1" applyBorder="1" applyAlignment="1">
      <alignment horizontal="center" vertical="center" wrapText="1"/>
    </xf>
    <xf numFmtId="166" fontId="0" fillId="0" borderId="17" xfId="0" applyNumberFormat="1" applyBorder="1" applyAlignment="1">
      <alignment horizontal="center" vertical="center" wrapText="1"/>
    </xf>
    <xf numFmtId="166" fontId="0" fillId="0" borderId="32" xfId="0" applyNumberFormat="1" applyBorder="1" applyAlignment="1">
      <alignment horizontal="center" vertical="center" wrapText="1"/>
    </xf>
    <xf numFmtId="166" fontId="0" fillId="0" borderId="25" xfId="0" applyNumberFormat="1" applyBorder="1" applyAlignment="1">
      <alignment horizontal="center" vertical="center" wrapText="1"/>
    </xf>
    <xf numFmtId="4" fontId="0" fillId="0" borderId="23" xfId="0" applyNumberFormat="1" applyBorder="1" applyAlignment="1">
      <alignment horizontal="center" vertical="center" wrapText="1"/>
    </xf>
    <xf numFmtId="4" fontId="0" fillId="0" borderId="13" xfId="0" applyNumberFormat="1" applyBorder="1" applyAlignment="1">
      <alignment horizontal="center" vertical="center" wrapText="1"/>
    </xf>
    <xf numFmtId="4" fontId="0" fillId="0" borderId="18" xfId="0" applyNumberFormat="1" applyBorder="1" applyAlignment="1">
      <alignment horizontal="center" vertical="center" wrapText="1"/>
    </xf>
    <xf numFmtId="4" fontId="0" fillId="0" borderId="0" xfId="0" applyNumberFormat="1" applyAlignment="1">
      <alignment horizontal="center" vertical="center" wrapText="1"/>
    </xf>
    <xf numFmtId="4" fontId="0" fillId="0" borderId="26" xfId="0" applyNumberFormat="1" applyBorder="1" applyAlignment="1">
      <alignment horizontal="center" vertical="center" wrapText="1"/>
    </xf>
    <xf numFmtId="0" fontId="0" fillId="0" borderId="54" xfId="0" applyBorder="1" applyAlignment="1">
      <alignment horizontal="center" vertical="center" wrapText="1"/>
    </xf>
    <xf numFmtId="164" fontId="0" fillId="0" borderId="55" xfId="0" applyNumberFormat="1" applyBorder="1" applyAlignment="1">
      <alignment horizontal="center" vertical="center" wrapText="1"/>
    </xf>
    <xf numFmtId="165" fontId="2" fillId="0" borderId="0" xfId="1" applyNumberFormat="1" applyFont="1" applyFill="1" applyBorder="1" applyAlignment="1">
      <alignment horizontal="center" vertical="center" wrapText="1"/>
    </xf>
    <xf numFmtId="164" fontId="0" fillId="0" borderId="0" xfId="0" applyNumberFormat="1" applyFill="1" applyBorder="1" applyAlignment="1">
      <alignment horizontal="center" vertical="center" wrapText="1"/>
    </xf>
    <xf numFmtId="166" fontId="0" fillId="0" borderId="0" xfId="0" applyNumberFormat="1" applyFill="1" applyBorder="1" applyAlignment="1">
      <alignment horizontal="center" vertical="center" wrapText="1"/>
    </xf>
    <xf numFmtId="17" fontId="2" fillId="0" borderId="0" xfId="0" applyNumberFormat="1" applyFont="1" applyFill="1" applyBorder="1" applyAlignment="1">
      <alignment vertical="center" wrapText="1"/>
    </xf>
    <xf numFmtId="0" fontId="0" fillId="0" borderId="38" xfId="0" applyBorder="1" applyAlignment="1">
      <alignment horizontal="center" vertical="center" wrapText="1"/>
    </xf>
    <xf numFmtId="0" fontId="0" fillId="0" borderId="0" xfId="0" applyAlignment="1">
      <alignment horizontal="left" vertical="center" wrapText="1"/>
    </xf>
    <xf numFmtId="2" fontId="0" fillId="7" borderId="13" xfId="0" applyNumberFormat="1" applyFill="1" applyBorder="1" applyAlignment="1">
      <alignment horizontal="center" vertical="center" wrapText="1"/>
    </xf>
    <xf numFmtId="166" fontId="1" fillId="0" borderId="3" xfId="1" applyNumberFormat="1" applyFont="1" applyBorder="1" applyAlignment="1">
      <alignment horizontal="center" vertical="center" wrapText="1"/>
    </xf>
    <xf numFmtId="166" fontId="1" fillId="0" borderId="1" xfId="1" applyNumberFormat="1" applyFont="1" applyBorder="1" applyAlignment="1">
      <alignment horizontal="center" vertical="center" wrapText="1"/>
    </xf>
    <xf numFmtId="166" fontId="1" fillId="0" borderId="17" xfId="1" applyNumberFormat="1" applyFont="1" applyBorder="1" applyAlignment="1">
      <alignment horizontal="center" vertical="center" wrapText="1"/>
    </xf>
    <xf numFmtId="166" fontId="1" fillId="0" borderId="7" xfId="1" applyNumberFormat="1" applyFont="1" applyBorder="1" applyAlignment="1">
      <alignment horizontal="center" vertical="center" wrapText="1"/>
    </xf>
    <xf numFmtId="3" fontId="1" fillId="0" borderId="1" xfId="1" applyNumberFormat="1" applyFont="1" applyBorder="1" applyAlignment="1">
      <alignment horizontal="center" vertical="center" wrapText="1"/>
    </xf>
    <xf numFmtId="3" fontId="1" fillId="0" borderId="17" xfId="1" applyNumberFormat="1" applyFont="1" applyBorder="1" applyAlignment="1">
      <alignment horizontal="center" vertical="center" wrapText="1"/>
    </xf>
    <xf numFmtId="165" fontId="0" fillId="0" borderId="1" xfId="1" applyNumberFormat="1" applyFont="1" applyBorder="1" applyAlignment="1">
      <alignment horizontal="center" vertical="center" wrapText="1"/>
    </xf>
    <xf numFmtId="3" fontId="0" fillId="0" borderId="10"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7" xfId="0" applyNumberFormat="1" applyBorder="1" applyAlignment="1">
      <alignment horizontal="center" vertical="center" wrapText="1"/>
    </xf>
    <xf numFmtId="3" fontId="0" fillId="0" borderId="0" xfId="0" applyNumberFormat="1" applyAlignment="1">
      <alignment horizontal="center" vertical="center" wrapText="1"/>
    </xf>
    <xf numFmtId="3" fontId="0" fillId="0" borderId="25" xfId="0" applyNumberFormat="1" applyBorder="1" applyAlignment="1">
      <alignment horizontal="center" vertical="center" wrapText="1"/>
    </xf>
    <xf numFmtId="164" fontId="0" fillId="0" borderId="10" xfId="0" applyNumberFormat="1" applyFill="1" applyBorder="1" applyAlignment="1">
      <alignment horizontal="center" vertical="center" wrapText="1"/>
    </xf>
    <xf numFmtId="164" fontId="0" fillId="0" borderId="1" xfId="0" applyNumberFormat="1" applyFill="1" applyBorder="1" applyAlignment="1">
      <alignment horizontal="center" vertical="center" wrapText="1"/>
    </xf>
    <xf numFmtId="164" fontId="0" fillId="0" borderId="17" xfId="0" applyNumberFormat="1" applyFill="1" applyBorder="1" applyAlignment="1">
      <alignment horizontal="center" vertical="center" wrapText="1"/>
    </xf>
    <xf numFmtId="164" fontId="0" fillId="6" borderId="25" xfId="0" applyNumberFormat="1" applyFill="1" applyBorder="1" applyAlignment="1">
      <alignment horizontal="center" vertical="center" wrapText="1"/>
    </xf>
    <xf numFmtId="3" fontId="1" fillId="0" borderId="3" xfId="1" applyNumberFormat="1" applyFont="1" applyBorder="1" applyAlignment="1">
      <alignment horizontal="center" vertical="center" wrapText="1"/>
    </xf>
    <xf numFmtId="3" fontId="0" fillId="0" borderId="4" xfId="0" applyNumberFormat="1" applyBorder="1" applyAlignment="1">
      <alignment horizontal="center" vertical="center" wrapText="1"/>
    </xf>
    <xf numFmtId="3" fontId="0" fillId="0" borderId="5" xfId="0" applyNumberFormat="1" applyBorder="1" applyAlignment="1">
      <alignment horizontal="center" vertical="center" wrapText="1"/>
    </xf>
    <xf numFmtId="3" fontId="0" fillId="0" borderId="30" xfId="0" applyNumberFormat="1" applyBorder="1" applyAlignment="1">
      <alignment horizontal="center" vertical="center" wrapText="1"/>
    </xf>
    <xf numFmtId="166" fontId="0" fillId="7" borderId="29" xfId="0" applyNumberFormat="1" applyFill="1" applyBorder="1" applyAlignment="1">
      <alignment horizontal="center" vertical="center" wrapText="1"/>
    </xf>
    <xf numFmtId="166" fontId="0" fillId="7" borderId="10" xfId="0" applyNumberFormat="1" applyFill="1" applyBorder="1" applyAlignment="1">
      <alignment horizontal="center" vertical="center" wrapText="1"/>
    </xf>
    <xf numFmtId="166" fontId="0" fillId="7" borderId="23" xfId="0" applyNumberFormat="1" applyFill="1" applyBorder="1" applyAlignment="1">
      <alignment horizontal="center" vertical="center" wrapText="1"/>
    </xf>
    <xf numFmtId="164" fontId="0" fillId="0" borderId="0" xfId="0" applyNumberFormat="1" applyAlignment="1">
      <alignment horizontal="center" vertical="center" wrapText="1"/>
    </xf>
    <xf numFmtId="2" fontId="0" fillId="0" borderId="0" xfId="0" applyNumberFormat="1" applyAlignment="1">
      <alignment horizontal="center" vertical="center" wrapText="1"/>
    </xf>
    <xf numFmtId="164" fontId="1" fillId="0" borderId="39" xfId="1" applyNumberFormat="1" applyFont="1" applyBorder="1" applyAlignment="1">
      <alignment horizontal="center" vertical="center" wrapText="1"/>
    </xf>
    <xf numFmtId="3" fontId="1" fillId="0" borderId="4" xfId="1" applyNumberFormat="1" applyFont="1" applyBorder="1" applyAlignment="1">
      <alignment horizontal="center" vertical="center" wrapText="1"/>
    </xf>
    <xf numFmtId="3" fontId="1" fillId="0" borderId="5" xfId="1" applyNumberFormat="1" applyFont="1" applyBorder="1" applyAlignment="1">
      <alignment horizontal="center" vertical="center" wrapText="1"/>
    </xf>
    <xf numFmtId="3" fontId="1" fillId="0" borderId="30" xfId="1" applyNumberFormat="1" applyFont="1" applyBorder="1" applyAlignment="1">
      <alignment horizontal="center" vertical="center" wrapText="1"/>
    </xf>
    <xf numFmtId="3" fontId="0" fillId="0" borderId="31" xfId="0" applyNumberFormat="1" applyBorder="1" applyAlignment="1">
      <alignment horizontal="center" vertical="center" wrapText="1"/>
    </xf>
    <xf numFmtId="3" fontId="0" fillId="0" borderId="40" xfId="0" applyNumberFormat="1" applyBorder="1" applyAlignment="1">
      <alignment horizontal="center" vertical="center" wrapText="1"/>
    </xf>
    <xf numFmtId="3" fontId="0" fillId="0" borderId="41" xfId="0" applyNumberFormat="1" applyBorder="1" applyAlignment="1">
      <alignment horizontal="center" vertical="center" wrapText="1"/>
    </xf>
    <xf numFmtId="1" fontId="0" fillId="0" borderId="0" xfId="0" applyNumberFormat="1" applyAlignment="1">
      <alignment horizontal="center" vertical="center" wrapText="1"/>
    </xf>
    <xf numFmtId="164" fontId="0" fillId="3" borderId="39" xfId="1" applyNumberFormat="1" applyFont="1" applyFill="1" applyBorder="1" applyAlignment="1">
      <alignment horizontal="center" vertical="center" wrapText="1"/>
    </xf>
    <xf numFmtId="164" fontId="0" fillId="3" borderId="40" xfId="1" applyNumberFormat="1" applyFont="1" applyFill="1" applyBorder="1" applyAlignment="1">
      <alignment horizontal="center" vertical="center" wrapText="1"/>
    </xf>
    <xf numFmtId="164" fontId="0" fillId="3" borderId="41" xfId="1" applyNumberFormat="1" applyFont="1" applyFill="1" applyBorder="1" applyAlignment="1">
      <alignment horizontal="center" vertical="center" wrapText="1"/>
    </xf>
    <xf numFmtId="3" fontId="0" fillId="8" borderId="43" xfId="0" applyNumberFormat="1" applyFill="1" applyBorder="1" applyAlignment="1">
      <alignment horizontal="center" vertical="center" wrapText="1"/>
    </xf>
    <xf numFmtId="3" fontId="0" fillId="0" borderId="21" xfId="0" applyNumberFormat="1" applyBorder="1" applyAlignment="1">
      <alignment horizontal="center" vertical="center" wrapText="1"/>
    </xf>
    <xf numFmtId="3" fontId="0" fillId="0" borderId="46" xfId="0" applyNumberFormat="1" applyBorder="1" applyAlignment="1">
      <alignment horizontal="center" vertical="center" wrapText="1"/>
    </xf>
    <xf numFmtId="3" fontId="0" fillId="0" borderId="45" xfId="0" applyNumberFormat="1" applyBorder="1" applyAlignment="1">
      <alignment horizontal="center" vertical="center" wrapText="1"/>
    </xf>
    <xf numFmtId="164" fontId="0" fillId="0" borderId="52" xfId="1" applyNumberFormat="1" applyFont="1" applyBorder="1" applyAlignment="1">
      <alignment horizontal="center" vertical="center" wrapText="1"/>
    </xf>
    <xf numFmtId="3" fontId="0" fillId="8" borderId="40" xfId="0" applyNumberFormat="1" applyFill="1" applyBorder="1" applyAlignment="1">
      <alignment horizontal="center" vertical="center" wrapText="1"/>
    </xf>
    <xf numFmtId="166" fontId="1" fillId="0" borderId="33" xfId="1" applyNumberFormat="1" applyFont="1" applyBorder="1" applyAlignment="1">
      <alignment horizontal="center" vertical="center" wrapText="1"/>
    </xf>
    <xf numFmtId="166" fontId="1" fillId="0" borderId="11" xfId="1" applyNumberFormat="1" applyFont="1" applyBorder="1" applyAlignment="1">
      <alignment horizontal="center" vertical="center" wrapText="1"/>
    </xf>
    <xf numFmtId="166" fontId="1" fillId="0" borderId="22" xfId="1" applyNumberFormat="1" applyFont="1" applyBorder="1" applyAlignment="1">
      <alignment horizontal="center" vertical="center" wrapText="1"/>
    </xf>
    <xf numFmtId="3" fontId="1" fillId="0" borderId="12" xfId="1" applyNumberFormat="1" applyFont="1" applyBorder="1" applyAlignment="1">
      <alignment horizontal="center" vertical="center" wrapText="1"/>
    </xf>
    <xf numFmtId="3" fontId="0" fillId="0" borderId="29" xfId="0" applyNumberFormat="1" applyBorder="1" applyAlignment="1">
      <alignment horizontal="center" vertical="center" wrapText="1"/>
    </xf>
    <xf numFmtId="3" fontId="0" fillId="0" borderId="32" xfId="0" applyNumberFormat="1" applyBorder="1" applyAlignment="1">
      <alignment horizontal="center" vertical="center" wrapText="1"/>
    </xf>
    <xf numFmtId="17" fontId="2" fillId="2" borderId="19" xfId="0" applyNumberFormat="1" applyFont="1" applyFill="1" applyBorder="1" applyAlignment="1">
      <alignment horizontal="center" vertical="center" wrapText="1"/>
    </xf>
    <xf numFmtId="17" fontId="2" fillId="2" borderId="10" xfId="0" applyNumberFormat="1" applyFont="1" applyFill="1" applyBorder="1" applyAlignment="1">
      <alignment horizontal="center" vertical="center" wrapText="1"/>
    </xf>
    <xf numFmtId="17" fontId="2" fillId="4" borderId="23" xfId="0" applyNumberFormat="1" applyFont="1" applyFill="1" applyBorder="1" applyAlignment="1">
      <alignment horizontal="center" vertical="center" wrapText="1"/>
    </xf>
    <xf numFmtId="165" fontId="0" fillId="0" borderId="0" xfId="1" applyNumberFormat="1" applyFont="1" applyAlignment="1">
      <alignment horizontal="center" vertical="center" wrapText="1"/>
    </xf>
    <xf numFmtId="165" fontId="0" fillId="6" borderId="14" xfId="1" applyNumberFormat="1" applyFont="1" applyFill="1" applyBorder="1" applyAlignment="1">
      <alignment horizontal="center" vertical="center" wrapText="1"/>
    </xf>
    <xf numFmtId="1" fontId="2" fillId="4" borderId="19" xfId="0" applyNumberFormat="1" applyFont="1" applyFill="1" applyBorder="1" applyAlignment="1">
      <alignment horizontal="center" vertical="center" wrapText="1"/>
    </xf>
    <xf numFmtId="165" fontId="2" fillId="4" borderId="15" xfId="1" applyNumberFormat="1" applyFont="1" applyFill="1" applyBorder="1" applyAlignment="1">
      <alignment horizontal="center" vertical="center" wrapText="1"/>
    </xf>
    <xf numFmtId="164" fontId="0" fillId="0" borderId="19" xfId="1" applyNumberFormat="1" applyFont="1" applyFill="1" applyBorder="1" applyAlignment="1">
      <alignment horizontal="center" vertical="center" wrapText="1"/>
    </xf>
    <xf numFmtId="164" fontId="0" fillId="0" borderId="14" xfId="1" applyNumberFormat="1" applyFont="1" applyFill="1" applyBorder="1" applyAlignment="1">
      <alignment horizontal="center" vertical="center" wrapText="1"/>
    </xf>
    <xf numFmtId="164" fontId="0" fillId="0" borderId="15" xfId="1" applyNumberFormat="1" applyFont="1" applyFill="1" applyBorder="1" applyAlignment="1">
      <alignment horizontal="center" vertical="center" wrapText="1"/>
    </xf>
    <xf numFmtId="164" fontId="0" fillId="0" borderId="23" xfId="1" applyNumberFormat="1" applyFont="1" applyFill="1" applyBorder="1" applyAlignment="1">
      <alignment horizontal="center" vertical="center" wrapText="1"/>
    </xf>
    <xf numFmtId="164" fontId="0" fillId="0" borderId="12" xfId="1" applyNumberFormat="1" applyFont="1" applyFill="1" applyBorder="1" applyAlignment="1">
      <alignment horizontal="center" vertical="center" wrapText="1"/>
    </xf>
    <xf numFmtId="1" fontId="2" fillId="4" borderId="29" xfId="0" applyNumberFormat="1" applyFont="1" applyFill="1" applyBorder="1" applyAlignment="1">
      <alignment horizontal="center" vertical="center" wrapText="1"/>
    </xf>
    <xf numFmtId="165" fontId="2" fillId="4" borderId="30" xfId="1" applyNumberFormat="1" applyFont="1" applyFill="1" applyBorder="1" applyAlignment="1">
      <alignment horizontal="center" vertical="center" wrapText="1"/>
    </xf>
    <xf numFmtId="164" fontId="0" fillId="0" borderId="29" xfId="1" applyNumberFormat="1" applyFont="1" applyFill="1" applyBorder="1" applyAlignment="1">
      <alignment horizontal="center" vertical="center" wrapText="1"/>
    </xf>
    <xf numFmtId="164" fontId="0" fillId="0" borderId="4" xfId="1" applyNumberFormat="1" applyFont="1" applyFill="1" applyBorder="1" applyAlignment="1">
      <alignment horizontal="center" vertical="center" wrapText="1"/>
    </xf>
    <xf numFmtId="17" fontId="2" fillId="4" borderId="29" xfId="0" applyNumberFormat="1" applyFont="1" applyFill="1" applyBorder="1" applyAlignment="1">
      <alignment horizontal="center" vertical="center" wrapText="1"/>
    </xf>
    <xf numFmtId="164" fontId="0" fillId="0" borderId="16" xfId="1" applyNumberFormat="1" applyFont="1" applyFill="1" applyBorder="1" applyAlignment="1">
      <alignment horizontal="center" vertical="center" wrapText="1"/>
    </xf>
    <xf numFmtId="164" fontId="0" fillId="0" borderId="34" xfId="1" applyNumberFormat="1" applyFont="1" applyFill="1" applyBorder="1" applyAlignment="1">
      <alignment horizontal="center" vertical="center" wrapText="1"/>
    </xf>
    <xf numFmtId="164" fontId="0" fillId="9" borderId="10" xfId="1" applyNumberFormat="1" applyFont="1" applyFill="1" applyBorder="1" applyAlignment="1">
      <alignment horizontal="center" vertical="center" wrapText="1"/>
    </xf>
    <xf numFmtId="164" fontId="0" fillId="9" borderId="1" xfId="1" applyNumberFormat="1" applyFont="1" applyFill="1" applyBorder="1" applyAlignment="1">
      <alignment horizontal="center" vertical="center" wrapText="1"/>
    </xf>
    <xf numFmtId="164" fontId="0" fillId="9" borderId="17" xfId="1" applyNumberFormat="1" applyFont="1" applyFill="1" applyBorder="1" applyAlignment="1">
      <alignment horizontal="center" vertical="center" wrapText="1"/>
    </xf>
    <xf numFmtId="165" fontId="0" fillId="2" borderId="15" xfId="1" applyNumberFormat="1" applyFont="1" applyFill="1" applyBorder="1" applyAlignment="1">
      <alignment horizontal="center" vertical="center" wrapText="1"/>
    </xf>
    <xf numFmtId="165" fontId="0" fillId="2" borderId="17" xfId="1" applyNumberFormat="1" applyFont="1" applyFill="1" applyBorder="1" applyAlignment="1">
      <alignment horizontal="center" vertical="center" wrapText="1"/>
    </xf>
    <xf numFmtId="17" fontId="2" fillId="2" borderId="39" xfId="0" applyNumberFormat="1" applyFont="1" applyFill="1" applyBorder="1" applyAlignment="1">
      <alignment horizontal="center" vertical="center" wrapText="1"/>
    </xf>
    <xf numFmtId="165" fontId="0" fillId="2" borderId="41" xfId="1" applyNumberFormat="1" applyFont="1" applyFill="1" applyBorder="1" applyAlignment="1">
      <alignment horizontal="center" vertical="center" wrapText="1"/>
    </xf>
    <xf numFmtId="167" fontId="0" fillId="9" borderId="19" xfId="1" applyNumberFormat="1" applyFont="1" applyFill="1" applyBorder="1" applyAlignment="1">
      <alignment horizontal="center" vertical="center" wrapText="1"/>
    </xf>
    <xf numFmtId="167" fontId="0" fillId="9" borderId="10" xfId="1" applyNumberFormat="1" applyFont="1" applyFill="1" applyBorder="1" applyAlignment="1">
      <alignment horizontal="center" vertical="center" wrapText="1"/>
    </xf>
    <xf numFmtId="167" fontId="0" fillId="9" borderId="14" xfId="1" applyNumberFormat="1" applyFont="1" applyFill="1" applyBorder="1" applyAlignment="1">
      <alignment horizontal="center" vertical="center" wrapText="1"/>
    </xf>
    <xf numFmtId="167" fontId="0" fillId="9" borderId="1" xfId="1" applyNumberFormat="1" applyFont="1" applyFill="1" applyBorder="1" applyAlignment="1">
      <alignment horizontal="center" vertical="center" wrapText="1"/>
    </xf>
    <xf numFmtId="167" fontId="0" fillId="9" borderId="15" xfId="1" applyNumberFormat="1" applyFont="1" applyFill="1" applyBorder="1" applyAlignment="1">
      <alignment horizontal="center" vertical="center" wrapText="1"/>
    </xf>
    <xf numFmtId="167" fontId="0" fillId="9" borderId="17" xfId="1" applyNumberFormat="1" applyFont="1" applyFill="1" applyBorder="1" applyAlignment="1">
      <alignment horizontal="center" vertical="center" wrapText="1"/>
    </xf>
    <xf numFmtId="164" fontId="1" fillId="0" borderId="5" xfId="1" applyNumberFormat="1" applyFont="1" applyBorder="1" applyAlignment="1">
      <alignment horizontal="center" vertical="center" wrapText="1"/>
    </xf>
    <xf numFmtId="164" fontId="0" fillId="0" borderId="5" xfId="1" applyNumberFormat="1" applyFont="1" applyBorder="1" applyAlignment="1">
      <alignment horizontal="center" vertical="center" wrapText="1"/>
    </xf>
    <xf numFmtId="164" fontId="1" fillId="0" borderId="30" xfId="1" applyNumberFormat="1" applyFont="1" applyBorder="1" applyAlignment="1">
      <alignment horizontal="center" vertical="center" wrapText="1"/>
    </xf>
    <xf numFmtId="165" fontId="0" fillId="0" borderId="37" xfId="1" applyNumberFormat="1" applyFont="1" applyBorder="1"/>
    <xf numFmtId="165" fontId="0" fillId="0" borderId="1" xfId="1" applyNumberFormat="1" applyFont="1" applyBorder="1"/>
    <xf numFmtId="0" fontId="0" fillId="0" borderId="0" xfId="0" applyBorder="1" applyAlignment="1">
      <alignment horizontal="center" vertical="center" wrapText="1"/>
    </xf>
    <xf numFmtId="164" fontId="1" fillId="0" borderId="4" xfId="1" applyNumberFormat="1" applyFont="1" applyBorder="1" applyAlignment="1">
      <alignment horizontal="center" vertical="center" wrapText="1"/>
    </xf>
    <xf numFmtId="0" fontId="0" fillId="0" borderId="37" xfId="0" applyBorder="1" applyAlignment="1">
      <alignment horizontal="center" vertical="center" wrapText="1"/>
    </xf>
    <xf numFmtId="3" fontId="0" fillId="0" borderId="0" xfId="1" applyNumberFormat="1" applyFont="1" applyBorder="1" applyAlignment="1">
      <alignment horizontal="center"/>
    </xf>
    <xf numFmtId="164" fontId="0" fillId="0" borderId="56" xfId="0" applyNumberFormat="1" applyBorder="1" applyAlignment="1">
      <alignment horizontal="center" vertical="center" wrapText="1"/>
    </xf>
    <xf numFmtId="3" fontId="1" fillId="0" borderId="5" xfId="1" applyNumberFormat="1" applyFont="1" applyBorder="1" applyAlignment="1">
      <alignment horizontal="center"/>
    </xf>
    <xf numFmtId="164" fontId="1" fillId="0" borderId="29" xfId="1" applyNumberFormat="1" applyFont="1" applyBorder="1" applyAlignment="1">
      <alignment horizontal="center" vertical="center" wrapText="1"/>
    </xf>
    <xf numFmtId="164" fontId="1" fillId="0" borderId="16" xfId="1" applyNumberFormat="1" applyFont="1" applyBorder="1" applyAlignment="1">
      <alignment horizontal="center" vertical="center" wrapText="1"/>
    </xf>
    <xf numFmtId="164" fontId="1" fillId="0" borderId="57" xfId="1" applyNumberFormat="1" applyFont="1" applyBorder="1" applyAlignment="1">
      <alignment horizontal="center" vertical="center" wrapText="1"/>
    </xf>
    <xf numFmtId="164" fontId="1" fillId="0" borderId="2" xfId="1" applyNumberFormat="1" applyFont="1" applyBorder="1" applyAlignment="1">
      <alignment horizontal="center" vertical="center" wrapText="1"/>
    </xf>
    <xf numFmtId="3" fontId="1" fillId="0" borderId="29" xfId="1" applyNumberFormat="1" applyFont="1" applyBorder="1" applyAlignment="1">
      <alignment horizontal="center" vertical="center" wrapText="1"/>
    </xf>
    <xf numFmtId="3" fontId="1" fillId="0" borderId="58" xfId="1" applyNumberFormat="1" applyFont="1" applyBorder="1" applyAlignment="1">
      <alignment horizontal="center" vertical="center" wrapText="1"/>
    </xf>
    <xf numFmtId="3" fontId="1" fillId="0" borderId="23" xfId="1" applyNumberFormat="1" applyFont="1" applyBorder="1" applyAlignment="1">
      <alignment horizontal="center" vertical="center" wrapText="1"/>
    </xf>
    <xf numFmtId="3" fontId="1" fillId="0" borderId="16" xfId="1" applyNumberFormat="1" applyFont="1" applyBorder="1" applyAlignment="1">
      <alignment horizontal="center" vertical="center" wrapText="1"/>
    </xf>
    <xf numFmtId="3" fontId="1" fillId="0" borderId="34" xfId="1" applyNumberFormat="1" applyFont="1" applyBorder="1" applyAlignment="1">
      <alignment horizontal="center" vertical="center" wrapText="1"/>
    </xf>
    <xf numFmtId="164" fontId="0" fillId="0" borderId="54" xfId="0" applyNumberFormat="1" applyBorder="1" applyAlignment="1">
      <alignment horizontal="center" vertical="center" wrapText="1"/>
    </xf>
    <xf numFmtId="3" fontId="3" fillId="8" borderId="19" xfId="2" applyNumberFormat="1" applyFont="1" applyFill="1" applyBorder="1" applyAlignment="1">
      <alignment horizontal="center" vertical="center" wrapText="1"/>
    </xf>
    <xf numFmtId="3" fontId="3" fillId="8" borderId="29" xfId="2" applyNumberFormat="1" applyFont="1" applyFill="1" applyBorder="1" applyAlignment="1">
      <alignment horizontal="center" vertical="center" wrapText="1"/>
    </xf>
    <xf numFmtId="164" fontId="1" fillId="8" borderId="10" xfId="1" applyNumberFormat="1" applyFont="1" applyFill="1" applyBorder="1" applyAlignment="1">
      <alignment horizontal="center" vertical="center" wrapText="1"/>
    </xf>
    <xf numFmtId="3" fontId="1" fillId="8" borderId="10" xfId="1" applyNumberFormat="1" applyFont="1" applyFill="1" applyBorder="1" applyAlignment="1">
      <alignment horizontal="center" vertical="center" wrapText="1"/>
    </xf>
    <xf numFmtId="0" fontId="5" fillId="8" borderId="14" xfId="2" applyFont="1" applyFill="1" applyBorder="1" applyAlignment="1">
      <alignment horizontal="center" vertical="center" wrapText="1"/>
    </xf>
    <xf numFmtId="3" fontId="3" fillId="8" borderId="4" xfId="2" applyNumberFormat="1" applyFont="1" applyFill="1" applyBorder="1" applyAlignment="1">
      <alignment horizontal="center" vertical="center" wrapText="1"/>
    </xf>
    <xf numFmtId="164" fontId="1" fillId="8" borderId="1" xfId="1" applyNumberFormat="1" applyFont="1" applyFill="1" applyBorder="1" applyAlignment="1">
      <alignment horizontal="center" vertical="center" wrapText="1"/>
    </xf>
    <xf numFmtId="3" fontId="1" fillId="8" borderId="1" xfId="1" applyNumberFormat="1" applyFont="1" applyFill="1" applyBorder="1" applyAlignment="1">
      <alignment horizontal="center" vertical="center" wrapText="1"/>
    </xf>
    <xf numFmtId="43" fontId="0" fillId="0" borderId="0" xfId="1" applyFont="1" applyAlignment="1">
      <alignment horizontal="center" vertical="center" wrapText="1"/>
    </xf>
    <xf numFmtId="165" fontId="0" fillId="0" borderId="0" xfId="0" applyNumberFormat="1" applyAlignment="1">
      <alignment horizontal="center" vertical="center" wrapText="1"/>
    </xf>
    <xf numFmtId="43" fontId="0" fillId="0" borderId="0" xfId="0" applyNumberFormat="1" applyAlignment="1">
      <alignment horizontal="center" vertical="center" wrapText="1"/>
    </xf>
    <xf numFmtId="164" fontId="1" fillId="8" borderId="13" xfId="1" applyNumberFormat="1" applyFont="1" applyFill="1" applyBorder="1" applyAlignment="1">
      <alignment horizontal="center" vertical="center" wrapText="1"/>
    </xf>
    <xf numFmtId="0" fontId="0" fillId="10" borderId="0" xfId="0" applyFill="1" applyAlignment="1">
      <alignment horizontal="center" vertical="center" wrapText="1"/>
    </xf>
    <xf numFmtId="164" fontId="1" fillId="0" borderId="48" xfId="1" applyNumberFormat="1" applyFont="1" applyBorder="1" applyAlignment="1">
      <alignment horizontal="center" vertical="center" wrapText="1"/>
    </xf>
    <xf numFmtId="0" fontId="9" fillId="0" borderId="0" xfId="3" applyFont="1"/>
    <xf numFmtId="49" fontId="10" fillId="0" borderId="0" xfId="3" applyNumberFormat="1" applyFont="1" applyAlignment="1">
      <alignment horizontal="left"/>
    </xf>
    <xf numFmtId="0" fontId="1" fillId="0" borderId="0" xfId="0" applyFont="1"/>
    <xf numFmtId="49" fontId="9" fillId="0" borderId="0" xfId="3" applyNumberFormat="1" applyFont="1" applyAlignment="1">
      <alignment horizontal="left"/>
    </xf>
    <xf numFmtId="49" fontId="11" fillId="11" borderId="49" xfId="3" applyNumberFormat="1" applyFont="1" applyFill="1" applyBorder="1"/>
    <xf numFmtId="49" fontId="11" fillId="11" borderId="36" xfId="3" applyNumberFormat="1" applyFont="1" applyFill="1" applyBorder="1"/>
    <xf numFmtId="49" fontId="11" fillId="11" borderId="36" xfId="3" applyNumberFormat="1" applyFont="1" applyFill="1" applyBorder="1" applyAlignment="1">
      <alignment horizontal="left"/>
    </xf>
    <xf numFmtId="49" fontId="9" fillId="11" borderId="36" xfId="3" applyNumberFormat="1" applyFont="1" applyFill="1" applyBorder="1"/>
    <xf numFmtId="49" fontId="9" fillId="11" borderId="50" xfId="3" applyNumberFormat="1" applyFont="1" applyFill="1" applyBorder="1"/>
    <xf numFmtId="49" fontId="10" fillId="0" borderId="0" xfId="3" applyNumberFormat="1" applyFont="1"/>
    <xf numFmtId="49" fontId="11" fillId="11" borderId="59" xfId="3" applyNumberFormat="1" applyFont="1" applyFill="1" applyBorder="1" applyAlignment="1">
      <alignment horizontal="left"/>
    </xf>
    <xf numFmtId="49" fontId="11" fillId="11" borderId="0" xfId="3" applyNumberFormat="1" applyFont="1" applyFill="1" applyAlignment="1">
      <alignment horizontal="left"/>
    </xf>
    <xf numFmtId="49" fontId="12" fillId="11" borderId="0" xfId="3" applyNumberFormat="1" applyFont="1" applyFill="1" applyAlignment="1">
      <alignment horizontal="left"/>
    </xf>
    <xf numFmtId="49" fontId="10" fillId="11" borderId="0" xfId="3" applyNumberFormat="1" applyFont="1" applyFill="1" applyAlignment="1">
      <alignment horizontal="center"/>
    </xf>
    <xf numFmtId="49" fontId="9" fillId="11" borderId="0" xfId="3" applyNumberFormat="1" applyFont="1" applyFill="1"/>
    <xf numFmtId="49" fontId="9" fillId="11" borderId="60" xfId="3" applyNumberFormat="1" applyFont="1" applyFill="1" applyBorder="1"/>
    <xf numFmtId="49" fontId="11" fillId="11" borderId="59" xfId="3" applyNumberFormat="1" applyFont="1" applyFill="1" applyBorder="1"/>
    <xf numFmtId="49" fontId="11" fillId="11" borderId="0" xfId="3" applyNumberFormat="1" applyFont="1" applyFill="1"/>
    <xf numFmtId="49" fontId="11" fillId="11" borderId="69" xfId="3" applyNumberFormat="1" applyFont="1" applyFill="1" applyBorder="1"/>
    <xf numFmtId="49" fontId="12" fillId="11" borderId="70" xfId="3" applyNumberFormat="1" applyFont="1" applyFill="1" applyBorder="1" applyAlignment="1">
      <alignment horizontal="left"/>
    </xf>
    <xf numFmtId="49" fontId="13" fillId="11" borderId="70" xfId="3" applyNumberFormat="1" applyFont="1" applyFill="1" applyBorder="1" applyAlignment="1">
      <alignment horizontal="left" vertical="center"/>
    </xf>
    <xf numFmtId="49" fontId="11" fillId="11" borderId="70" xfId="3" applyNumberFormat="1" applyFont="1" applyFill="1" applyBorder="1"/>
    <xf numFmtId="49" fontId="9" fillId="11" borderId="70" xfId="3" applyNumberFormat="1" applyFont="1" applyFill="1" applyBorder="1"/>
    <xf numFmtId="49" fontId="9" fillId="11" borderId="71" xfId="3" applyNumberFormat="1" applyFont="1" applyFill="1" applyBorder="1"/>
    <xf numFmtId="49" fontId="9" fillId="0" borderId="0" xfId="3" applyNumberFormat="1" applyFont="1"/>
    <xf numFmtId="49" fontId="11" fillId="0" borderId="0" xfId="3" applyNumberFormat="1" applyFont="1"/>
    <xf numFmtId="49" fontId="12" fillId="0" borderId="0" xfId="3" applyNumberFormat="1" applyFont="1" applyAlignment="1">
      <alignment horizontal="left"/>
    </xf>
    <xf numFmtId="49" fontId="13" fillId="0" borderId="0" xfId="3" applyNumberFormat="1" applyFont="1" applyAlignment="1">
      <alignment horizontal="left" vertical="center"/>
    </xf>
    <xf numFmtId="49" fontId="12" fillId="11" borderId="36" xfId="3" applyNumberFormat="1" applyFont="1" applyFill="1" applyBorder="1" applyAlignment="1">
      <alignment horizontal="left"/>
    </xf>
    <xf numFmtId="49" fontId="13" fillId="11" borderId="36" xfId="3" applyNumberFormat="1" applyFont="1" applyFill="1" applyBorder="1" applyAlignment="1">
      <alignment horizontal="left" vertical="center"/>
    </xf>
    <xf numFmtId="49" fontId="11" fillId="11" borderId="72" xfId="3" applyNumberFormat="1" applyFont="1" applyFill="1" applyBorder="1"/>
    <xf numFmtId="49" fontId="15" fillId="0" borderId="0" xfId="3" applyNumberFormat="1" applyFont="1"/>
    <xf numFmtId="49" fontId="16" fillId="0" borderId="0" xfId="3" applyNumberFormat="1" applyFont="1" applyAlignment="1">
      <alignment horizontal="left"/>
    </xf>
    <xf numFmtId="49" fontId="17" fillId="0" borderId="0" xfId="3" applyNumberFormat="1" applyFont="1" applyAlignment="1">
      <alignment horizontal="left" vertical="center"/>
    </xf>
    <xf numFmtId="49" fontId="11" fillId="11" borderId="50" xfId="3" applyNumberFormat="1" applyFont="1" applyFill="1" applyBorder="1"/>
    <xf numFmtId="49" fontId="12" fillId="11" borderId="59" xfId="3" applyNumberFormat="1" applyFont="1" applyFill="1" applyBorder="1" applyAlignment="1">
      <alignment horizontal="center" wrapText="1"/>
    </xf>
    <xf numFmtId="49" fontId="12" fillId="11" borderId="0" xfId="3" applyNumberFormat="1" applyFont="1" applyFill="1" applyAlignment="1">
      <alignment horizontal="center" wrapText="1"/>
    </xf>
    <xf numFmtId="49" fontId="12" fillId="11" borderId="60" xfId="3" applyNumberFormat="1" applyFont="1" applyFill="1" applyBorder="1" applyAlignment="1">
      <alignment horizontal="center" wrapText="1"/>
    </xf>
    <xf numFmtId="49" fontId="13" fillId="11" borderId="78" xfId="3" applyNumberFormat="1" applyFont="1" applyFill="1" applyBorder="1" applyAlignment="1">
      <alignment horizontal="left" vertical="center"/>
    </xf>
    <xf numFmtId="49" fontId="11" fillId="11" borderId="60" xfId="3" applyNumberFormat="1" applyFont="1" applyFill="1" applyBorder="1"/>
    <xf numFmtId="49" fontId="11" fillId="11" borderId="78" xfId="3" applyNumberFormat="1" applyFont="1" applyFill="1" applyBorder="1" applyAlignment="1">
      <alignment vertical="center"/>
    </xf>
    <xf numFmtId="49" fontId="11" fillId="11" borderId="0" xfId="3" applyNumberFormat="1" applyFont="1" applyFill="1" applyAlignment="1">
      <alignment horizontal="left" vertical="center"/>
    </xf>
    <xf numFmtId="49" fontId="11" fillId="11" borderId="71" xfId="3" applyNumberFormat="1" applyFont="1" applyFill="1" applyBorder="1"/>
    <xf numFmtId="164" fontId="1" fillId="8" borderId="23" xfId="1" applyNumberFormat="1" applyFont="1" applyFill="1" applyBorder="1" applyAlignment="1">
      <alignment horizontal="center" vertical="center" wrapText="1"/>
    </xf>
    <xf numFmtId="165" fontId="0" fillId="0" borderId="22" xfId="1" applyNumberFormat="1" applyFont="1" applyFill="1" applyBorder="1" applyAlignment="1">
      <alignment horizontal="center" vertical="center" wrapText="1"/>
    </xf>
    <xf numFmtId="165" fontId="0" fillId="0" borderId="17" xfId="1" applyNumberFormat="1" applyFont="1" applyFill="1" applyBorder="1" applyAlignment="1">
      <alignment horizontal="center" vertical="center" wrapText="1"/>
    </xf>
    <xf numFmtId="43" fontId="0" fillId="0" borderId="30" xfId="1" applyNumberFormat="1" applyFont="1" applyFill="1" applyBorder="1" applyAlignment="1">
      <alignment horizontal="center" vertical="center" wrapText="1"/>
    </xf>
    <xf numFmtId="2" fontId="0" fillId="7" borderId="18" xfId="0" applyNumberFormat="1" applyFill="1" applyBorder="1" applyAlignment="1">
      <alignment horizontal="center" vertical="center" wrapText="1"/>
    </xf>
    <xf numFmtId="43" fontId="0" fillId="0" borderId="23" xfId="1" applyNumberFormat="1" applyFont="1" applyFill="1" applyBorder="1" applyAlignment="1">
      <alignment horizontal="center" vertical="center" wrapText="1"/>
    </xf>
    <xf numFmtId="43" fontId="0" fillId="0" borderId="13" xfId="1" applyNumberFormat="1" applyFont="1" applyFill="1" applyBorder="1" applyAlignment="1">
      <alignment horizontal="center" vertical="center" wrapText="1"/>
    </xf>
    <xf numFmtId="165" fontId="0" fillId="6" borderId="15" xfId="1" applyNumberFormat="1" applyFont="1" applyFill="1" applyBorder="1" applyAlignment="1">
      <alignment horizontal="center" vertical="center" wrapText="1"/>
    </xf>
    <xf numFmtId="165" fontId="0" fillId="6" borderId="17" xfId="1" applyNumberFormat="1" applyFont="1" applyFill="1" applyBorder="1" applyAlignment="1">
      <alignment horizontal="center" vertical="center" wrapText="1"/>
    </xf>
    <xf numFmtId="43" fontId="0" fillId="0" borderId="17" xfId="1" applyNumberFormat="1" applyFont="1" applyFill="1" applyBorder="1" applyAlignment="1">
      <alignment horizontal="center" vertical="center" wrapText="1"/>
    </xf>
    <xf numFmtId="165" fontId="0" fillId="6" borderId="22" xfId="1" applyNumberFormat="1" applyFont="1" applyFill="1" applyBorder="1" applyAlignment="1">
      <alignment horizontal="center" vertical="center" wrapText="1"/>
    </xf>
    <xf numFmtId="43" fontId="0" fillId="0" borderId="18" xfId="1" applyNumberFormat="1" applyFont="1" applyFill="1" applyBorder="1" applyAlignment="1">
      <alignment horizontal="center" vertical="center" wrapText="1"/>
    </xf>
    <xf numFmtId="164" fontId="0" fillId="0" borderId="33" xfId="0" applyNumberFormat="1" applyBorder="1" applyAlignment="1">
      <alignment horizontal="center" vertical="center" wrapText="1"/>
    </xf>
    <xf numFmtId="164" fontId="0" fillId="0" borderId="3" xfId="0" applyNumberFormat="1" applyBorder="1" applyAlignment="1">
      <alignment horizontal="center" vertical="center" wrapText="1"/>
    </xf>
    <xf numFmtId="166" fontId="0" fillId="0" borderId="3" xfId="0" applyNumberFormat="1" applyBorder="1" applyAlignment="1">
      <alignment horizontal="center" vertical="center" wrapText="1"/>
    </xf>
    <xf numFmtId="4" fontId="0" fillId="0" borderId="12" xfId="0" applyNumberFormat="1" applyBorder="1" applyAlignment="1">
      <alignment horizontal="center" vertical="center" wrapText="1"/>
    </xf>
    <xf numFmtId="168" fontId="11" fillId="11" borderId="78" xfId="3" applyNumberFormat="1" applyFont="1" applyFill="1" applyBorder="1" applyAlignment="1">
      <alignment horizontal="left" vertical="center"/>
    </xf>
    <xf numFmtId="0" fontId="11" fillId="11" borderId="78" xfId="3" applyFont="1" applyFill="1" applyBorder="1"/>
    <xf numFmtId="49" fontId="11" fillId="11" borderId="78" xfId="3" applyNumberFormat="1" applyFont="1" applyFill="1" applyBorder="1" applyAlignment="1">
      <alignment horizontal="left" vertical="center"/>
    </xf>
    <xf numFmtId="49" fontId="11" fillId="11" borderId="79" xfId="3" applyNumberFormat="1" applyFont="1" applyFill="1" applyBorder="1" applyAlignment="1">
      <alignment horizontal="center" vertical="center" wrapText="1"/>
    </xf>
    <xf numFmtId="49" fontId="11" fillId="11" borderId="80" xfId="3" applyNumberFormat="1" applyFont="1" applyFill="1" applyBorder="1" applyAlignment="1">
      <alignment horizontal="center" vertical="center" wrapText="1"/>
    </xf>
    <xf numFmtId="49" fontId="11" fillId="11" borderId="81" xfId="3" applyNumberFormat="1" applyFont="1" applyFill="1" applyBorder="1" applyAlignment="1">
      <alignment horizontal="center" vertical="center" wrapText="1"/>
    </xf>
    <xf numFmtId="49" fontId="11" fillId="11" borderId="79" xfId="3" applyNumberFormat="1" applyFont="1" applyFill="1" applyBorder="1" applyAlignment="1">
      <alignment horizontal="left" vertical="center" wrapText="1"/>
    </xf>
    <xf numFmtId="49" fontId="11" fillId="11" borderId="80" xfId="3" applyNumberFormat="1" applyFont="1" applyFill="1" applyBorder="1" applyAlignment="1">
      <alignment horizontal="left" vertical="center" wrapText="1"/>
    </xf>
    <xf numFmtId="49" fontId="11" fillId="11" borderId="81" xfId="3" applyNumberFormat="1" applyFont="1" applyFill="1" applyBorder="1" applyAlignment="1">
      <alignment horizontal="left" vertical="center" wrapText="1"/>
    </xf>
    <xf numFmtId="49" fontId="11" fillId="11" borderId="73" xfId="4" applyNumberFormat="1" applyFont="1" applyFill="1" applyBorder="1" applyAlignment="1">
      <alignment wrapText="1"/>
    </xf>
    <xf numFmtId="49" fontId="9" fillId="0" borderId="73" xfId="3" applyNumberFormat="1" applyFont="1" applyBorder="1" applyAlignment="1">
      <alignment wrapText="1"/>
    </xf>
    <xf numFmtId="49" fontId="9" fillId="0" borderId="74" xfId="3" applyNumberFormat="1" applyFont="1" applyBorder="1" applyAlignment="1">
      <alignment wrapText="1"/>
    </xf>
    <xf numFmtId="49" fontId="9" fillId="0" borderId="0" xfId="3" applyNumberFormat="1" applyFont="1" applyAlignment="1">
      <alignment wrapText="1"/>
    </xf>
    <xf numFmtId="49" fontId="9" fillId="0" borderId="75" xfId="3" applyNumberFormat="1" applyFont="1" applyBorder="1" applyAlignment="1">
      <alignment wrapText="1"/>
    </xf>
    <xf numFmtId="49" fontId="9" fillId="0" borderId="76" xfId="3" applyNumberFormat="1" applyFont="1" applyBorder="1" applyAlignment="1">
      <alignment wrapText="1"/>
    </xf>
    <xf numFmtId="49" fontId="9" fillId="0" borderId="77" xfId="3" applyNumberFormat="1" applyFont="1" applyBorder="1" applyAlignment="1">
      <alignment wrapText="1"/>
    </xf>
    <xf numFmtId="49" fontId="12" fillId="11" borderId="59" xfId="3" applyNumberFormat="1" applyFont="1" applyFill="1" applyBorder="1" applyAlignment="1">
      <alignment horizontal="center" wrapText="1"/>
    </xf>
    <xf numFmtId="49" fontId="12" fillId="11" borderId="0" xfId="3" applyNumberFormat="1" applyFont="1" applyFill="1" applyAlignment="1">
      <alignment horizontal="center" wrapText="1"/>
    </xf>
    <xf numFmtId="49" fontId="12" fillId="11" borderId="60" xfId="3" applyNumberFormat="1" applyFont="1" applyFill="1" applyBorder="1" applyAlignment="1">
      <alignment horizontal="center" wrapText="1"/>
    </xf>
    <xf numFmtId="49" fontId="13" fillId="11" borderId="78" xfId="3" applyNumberFormat="1" applyFont="1" applyFill="1" applyBorder="1" applyAlignment="1">
      <alignment horizontal="left" vertical="center"/>
    </xf>
    <xf numFmtId="49" fontId="13" fillId="11" borderId="79" xfId="3" applyNumberFormat="1" applyFont="1" applyFill="1" applyBorder="1" applyAlignment="1">
      <alignment horizontal="center" vertical="center"/>
    </xf>
    <xf numFmtId="49" fontId="13" fillId="11" borderId="80" xfId="3" applyNumberFormat="1" applyFont="1" applyFill="1" applyBorder="1" applyAlignment="1">
      <alignment horizontal="center" vertical="center"/>
    </xf>
    <xf numFmtId="49" fontId="13" fillId="11" borderId="81" xfId="3" applyNumberFormat="1" applyFont="1" applyFill="1" applyBorder="1" applyAlignment="1">
      <alignment horizontal="center" vertical="center"/>
    </xf>
    <xf numFmtId="49" fontId="12" fillId="11" borderId="59" xfId="3" applyNumberFormat="1" applyFont="1" applyFill="1" applyBorder="1" applyAlignment="1">
      <alignment horizontal="center"/>
    </xf>
    <xf numFmtId="49" fontId="12" fillId="11" borderId="0" xfId="3" applyNumberFormat="1" applyFont="1" applyFill="1" applyAlignment="1">
      <alignment horizontal="center"/>
    </xf>
    <xf numFmtId="49" fontId="12" fillId="11" borderId="60" xfId="3" applyNumberFormat="1" applyFont="1" applyFill="1" applyBorder="1" applyAlignment="1">
      <alignment horizontal="center"/>
    </xf>
    <xf numFmtId="49" fontId="11" fillId="11" borderId="59" xfId="3" applyNumberFormat="1" applyFont="1" applyFill="1" applyBorder="1" applyAlignment="1">
      <alignment horizontal="center"/>
    </xf>
    <xf numFmtId="49" fontId="11" fillId="11" borderId="0" xfId="3" applyNumberFormat="1" applyFont="1" applyFill="1" applyAlignment="1">
      <alignment horizontal="center"/>
    </xf>
    <xf numFmtId="49" fontId="11" fillId="11" borderId="60" xfId="3" applyNumberFormat="1" applyFont="1" applyFill="1" applyBorder="1" applyAlignment="1">
      <alignment horizontal="center"/>
    </xf>
    <xf numFmtId="49" fontId="13" fillId="11" borderId="61" xfId="3" applyNumberFormat="1" applyFont="1" applyFill="1" applyBorder="1" applyAlignment="1">
      <alignment vertical="center" wrapText="1"/>
    </xf>
    <xf numFmtId="49" fontId="13" fillId="11" borderId="62" xfId="3" applyNumberFormat="1" applyFont="1" applyFill="1" applyBorder="1" applyAlignment="1">
      <alignment vertical="center" wrapText="1"/>
    </xf>
    <xf numFmtId="49" fontId="13" fillId="11" borderId="63" xfId="3" applyNumberFormat="1" applyFont="1" applyFill="1" applyBorder="1" applyAlignment="1">
      <alignment vertical="center" wrapText="1"/>
    </xf>
    <xf numFmtId="49" fontId="13" fillId="11" borderId="64" xfId="3" applyNumberFormat="1" applyFont="1" applyFill="1" applyBorder="1" applyAlignment="1">
      <alignment vertical="center" wrapText="1"/>
    </xf>
    <xf numFmtId="49" fontId="13" fillId="11" borderId="0" xfId="3" applyNumberFormat="1" applyFont="1" applyFill="1" applyAlignment="1">
      <alignment vertical="center" wrapText="1"/>
    </xf>
    <xf numFmtId="49" fontId="13" fillId="11" borderId="65" xfId="3" applyNumberFormat="1" applyFont="1" applyFill="1" applyBorder="1" applyAlignment="1">
      <alignment vertical="center" wrapText="1"/>
    </xf>
    <xf numFmtId="49" fontId="13" fillId="11" borderId="66" xfId="3" applyNumberFormat="1" applyFont="1" applyFill="1" applyBorder="1" applyAlignment="1">
      <alignment vertical="center" wrapText="1"/>
    </xf>
    <xf numFmtId="49" fontId="13" fillId="11" borderId="67" xfId="3" applyNumberFormat="1" applyFont="1" applyFill="1" applyBorder="1" applyAlignment="1">
      <alignment vertical="center" wrapText="1"/>
    </xf>
    <xf numFmtId="49" fontId="13" fillId="11" borderId="68" xfId="3" applyNumberFormat="1" applyFont="1" applyFill="1" applyBorder="1" applyAlignment="1">
      <alignment vertical="center" wrapText="1"/>
    </xf>
    <xf numFmtId="49" fontId="11" fillId="11" borderId="61" xfId="3" applyNumberFormat="1" applyFont="1" applyFill="1" applyBorder="1" applyAlignment="1">
      <alignment horizontal="left" vertical="center" wrapText="1"/>
    </xf>
    <xf numFmtId="49" fontId="11" fillId="11" borderId="62" xfId="3" applyNumberFormat="1" applyFont="1" applyFill="1" applyBorder="1" applyAlignment="1">
      <alignment horizontal="left" vertical="center" wrapText="1"/>
    </xf>
    <xf numFmtId="49" fontId="11" fillId="11" borderId="63" xfId="3" applyNumberFormat="1" applyFont="1" applyFill="1" applyBorder="1" applyAlignment="1">
      <alignment horizontal="left" vertical="center" wrapText="1"/>
    </xf>
    <xf numFmtId="49" fontId="11" fillId="11" borderId="64" xfId="3" applyNumberFormat="1" applyFont="1" applyFill="1" applyBorder="1" applyAlignment="1">
      <alignment horizontal="left" vertical="center" wrapText="1"/>
    </xf>
    <xf numFmtId="49" fontId="11" fillId="11" borderId="0" xfId="3" applyNumberFormat="1" applyFont="1" applyFill="1" applyAlignment="1">
      <alignment horizontal="left" vertical="center" wrapText="1"/>
    </xf>
    <xf numFmtId="49" fontId="11" fillId="11" borderId="65" xfId="3" applyNumberFormat="1" applyFont="1" applyFill="1" applyBorder="1" applyAlignment="1">
      <alignment horizontal="left" vertical="center" wrapText="1"/>
    </xf>
    <xf numFmtId="49" fontId="11" fillId="11" borderId="66" xfId="3" applyNumberFormat="1" applyFont="1" applyFill="1" applyBorder="1" applyAlignment="1">
      <alignment horizontal="left" vertical="center" wrapText="1"/>
    </xf>
    <xf numFmtId="49" fontId="11" fillId="11" borderId="67" xfId="3" applyNumberFormat="1" applyFont="1" applyFill="1" applyBorder="1" applyAlignment="1">
      <alignment horizontal="left" vertical="center" wrapText="1"/>
    </xf>
    <xf numFmtId="49" fontId="11" fillId="11" borderId="68" xfId="3" applyNumberFormat="1" applyFont="1" applyFill="1" applyBorder="1" applyAlignment="1">
      <alignment horizontal="left" vertical="center" wrapText="1"/>
    </xf>
    <xf numFmtId="17" fontId="2" fillId="4" borderId="19" xfId="0" applyNumberFormat="1" applyFont="1" applyFill="1" applyBorder="1" applyAlignment="1">
      <alignment horizontal="center" vertical="center" wrapText="1"/>
    </xf>
    <xf numFmtId="17" fontId="2" fillId="4" borderId="20" xfId="0" applyNumberFormat="1" applyFont="1" applyFill="1" applyBorder="1" applyAlignment="1">
      <alignment horizontal="center" vertical="center" wrapText="1"/>
    </xf>
    <xf numFmtId="17" fontId="2" fillId="2" borderId="19" xfId="0" applyNumberFormat="1" applyFont="1" applyFill="1" applyBorder="1" applyAlignment="1">
      <alignment horizontal="center" vertical="center" wrapText="1"/>
    </xf>
    <xf numFmtId="17" fontId="2" fillId="2" borderId="20" xfId="0" applyNumberFormat="1" applyFont="1" applyFill="1" applyBorder="1" applyAlignment="1">
      <alignment horizontal="center" vertical="center" wrapText="1"/>
    </xf>
    <xf numFmtId="17" fontId="2" fillId="2" borderId="21" xfId="0" applyNumberFormat="1" applyFont="1" applyFill="1" applyBorder="1" applyAlignment="1">
      <alignment horizontal="center" vertical="center" wrapText="1"/>
    </xf>
    <xf numFmtId="0" fontId="4" fillId="0" borderId="0" xfId="2" applyFont="1" applyFill="1" applyBorder="1" applyAlignment="1">
      <alignment horizontal="center" vertical="center" wrapText="1"/>
    </xf>
    <xf numFmtId="0" fontId="4" fillId="2" borderId="9" xfId="2" applyFont="1" applyFill="1" applyBorder="1" applyAlignment="1">
      <alignment horizontal="center" vertical="center" wrapText="1"/>
    </xf>
    <xf numFmtId="0" fontId="4" fillId="2" borderId="11" xfId="2" applyFont="1" applyFill="1" applyBorder="1" applyAlignment="1">
      <alignment horizontal="center" vertical="center" wrapText="1"/>
    </xf>
    <xf numFmtId="0" fontId="4" fillId="2" borderId="27" xfId="2" applyFont="1" applyFill="1" applyBorder="1" applyAlignment="1">
      <alignment horizontal="center" vertical="center" wrapText="1"/>
    </xf>
    <xf numFmtId="0" fontId="4" fillId="2" borderId="10" xfId="2" applyFont="1" applyFill="1" applyBorder="1" applyAlignment="1">
      <alignment horizontal="center" vertical="center" wrapText="1"/>
    </xf>
    <xf numFmtId="0" fontId="4" fillId="2" borderId="6" xfId="2" applyFont="1" applyFill="1" applyBorder="1" applyAlignment="1">
      <alignment horizontal="center" vertical="center" wrapText="1"/>
    </xf>
    <xf numFmtId="0" fontId="4" fillId="2" borderId="22" xfId="2" applyFont="1" applyFill="1" applyBorder="1" applyAlignment="1">
      <alignment horizontal="center" vertical="center" wrapText="1"/>
    </xf>
    <xf numFmtId="0" fontId="4" fillId="2" borderId="17" xfId="2"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14" xfId="2" applyFont="1" applyFill="1" applyBorder="1" applyAlignment="1">
      <alignment horizontal="center" vertical="center" wrapText="1"/>
    </xf>
    <xf numFmtId="17" fontId="2" fillId="0" borderId="0" xfId="0" applyNumberFormat="1" applyFont="1" applyFill="1" applyBorder="1" applyAlignment="1">
      <alignment horizontal="center" vertical="center" wrapText="1"/>
    </xf>
    <xf numFmtId="17" fontId="2" fillId="2" borderId="9" xfId="0" applyNumberFormat="1" applyFont="1" applyFill="1" applyBorder="1" applyAlignment="1">
      <alignment horizontal="center" vertical="center" wrapText="1"/>
    </xf>
    <xf numFmtId="17" fontId="2" fillId="2" borderId="10" xfId="0" applyNumberFormat="1" applyFont="1" applyFill="1" applyBorder="1" applyAlignment="1">
      <alignment horizontal="center" vertical="center" wrapText="1"/>
    </xf>
    <xf numFmtId="17" fontId="2" fillId="2" borderId="23" xfId="0" applyNumberFormat="1" applyFont="1" applyFill="1" applyBorder="1" applyAlignment="1">
      <alignment horizontal="center" vertical="center" wrapText="1"/>
    </xf>
    <xf numFmtId="17" fontId="2" fillId="4" borderId="49" xfId="0" applyNumberFormat="1" applyFont="1" applyFill="1" applyBorder="1" applyAlignment="1">
      <alignment horizontal="center" vertical="center" wrapText="1"/>
    </xf>
    <xf numFmtId="17" fontId="2" fillId="4" borderId="36" xfId="0" applyNumberFormat="1" applyFont="1" applyFill="1" applyBorder="1" applyAlignment="1">
      <alignment horizontal="center" vertical="center" wrapText="1"/>
    </xf>
    <xf numFmtId="17" fontId="2" fillId="4" borderId="50" xfId="0" applyNumberFormat="1" applyFont="1" applyFill="1" applyBorder="1" applyAlignment="1">
      <alignment horizontal="center" vertical="center" wrapText="1"/>
    </xf>
    <xf numFmtId="17" fontId="2" fillId="4" borderId="9" xfId="0" applyNumberFormat="1" applyFont="1" applyFill="1" applyBorder="1" applyAlignment="1">
      <alignment horizontal="center" vertical="center" wrapText="1"/>
    </xf>
    <xf numFmtId="17" fontId="2" fillId="4" borderId="10" xfId="0" applyNumberFormat="1" applyFont="1" applyFill="1" applyBorder="1" applyAlignment="1">
      <alignment horizontal="center" vertical="center" wrapText="1"/>
    </xf>
    <xf numFmtId="17" fontId="2" fillId="4" borderId="23" xfId="0" applyNumberFormat="1" applyFont="1" applyFill="1" applyBorder="1" applyAlignment="1">
      <alignment horizontal="center" vertical="center" wrapText="1"/>
    </xf>
    <xf numFmtId="17" fontId="2" fillId="4" borderId="21" xfId="0" applyNumberFormat="1" applyFont="1" applyFill="1" applyBorder="1" applyAlignment="1">
      <alignment horizontal="center" vertical="center" wrapText="1"/>
    </xf>
    <xf numFmtId="0" fontId="4" fillId="2" borderId="29" xfId="2" applyFont="1" applyFill="1" applyBorder="1" applyAlignment="1">
      <alignment horizontal="center" vertical="center" wrapText="1"/>
    </xf>
    <xf numFmtId="0" fontId="4" fillId="2" borderId="30" xfId="2" applyFont="1" applyFill="1" applyBorder="1" applyAlignment="1">
      <alignment horizontal="center" vertical="center" wrapText="1"/>
    </xf>
    <xf numFmtId="17" fontId="2" fillId="4" borderId="44" xfId="0" applyNumberFormat="1" applyFont="1" applyFill="1" applyBorder="1" applyAlignment="1">
      <alignment horizontal="center" vertical="center" wrapText="1"/>
    </xf>
    <xf numFmtId="17" fontId="6" fillId="5" borderId="47" xfId="0" applyNumberFormat="1" applyFont="1" applyFill="1" applyBorder="1" applyAlignment="1">
      <alignment horizontal="center" vertical="center" wrapText="1"/>
    </xf>
    <xf numFmtId="17" fontId="6" fillId="5" borderId="48" xfId="0" applyNumberFormat="1" applyFont="1" applyFill="1" applyBorder="1" applyAlignment="1">
      <alignment horizontal="center" vertical="center" wrapText="1"/>
    </xf>
    <xf numFmtId="17" fontId="7" fillId="2" borderId="19" xfId="0" applyNumberFormat="1" applyFont="1" applyFill="1" applyBorder="1" applyAlignment="1">
      <alignment horizontal="center" vertical="center"/>
    </xf>
    <xf numFmtId="17" fontId="7" fillId="2" borderId="20" xfId="0" applyNumberFormat="1" applyFont="1" applyFill="1" applyBorder="1" applyAlignment="1">
      <alignment horizontal="center" vertical="center"/>
    </xf>
    <xf numFmtId="17" fontId="7" fillId="2" borderId="21" xfId="0" applyNumberFormat="1" applyFont="1" applyFill="1" applyBorder="1" applyAlignment="1">
      <alignment horizontal="center" vertical="center"/>
    </xf>
    <xf numFmtId="17" fontId="7" fillId="2" borderId="19" xfId="0" applyNumberFormat="1"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17" fontId="7" fillId="2" borderId="21" xfId="0" applyNumberFormat="1" applyFont="1" applyFill="1" applyBorder="1" applyAlignment="1">
      <alignment horizontal="center" vertical="center" wrapText="1"/>
    </xf>
  </cellXfs>
  <cellStyles count="5">
    <cellStyle name="Comma" xfId="1" builtinId="3"/>
    <cellStyle name="Currency 10 2 2" xfId="4" xr:uid="{D8EDC644-446E-4118-A801-D46A8CCD639C}"/>
    <cellStyle name="Normal" xfId="0" builtinId="0"/>
    <cellStyle name="Normal 330" xfId="3" xr:uid="{4E48F7CF-7338-406C-AC38-5E3EF4A15449}"/>
    <cellStyle name="Normal 7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90E97-90A0-428B-9492-F93B42BB99B6}">
  <dimension ref="A1:R33"/>
  <sheetViews>
    <sheetView tabSelected="1" workbookViewId="0">
      <selection activeCell="F9" sqref="F9:O13"/>
    </sheetView>
  </sheetViews>
  <sheetFormatPr defaultColWidth="8.85546875" defaultRowHeight="15" x14ac:dyDescent="0.25"/>
  <cols>
    <col min="1" max="4" width="8.85546875" style="258"/>
    <col min="5" max="5" width="14.7109375" style="258" customWidth="1"/>
    <col min="6" max="15" width="8.85546875" style="258"/>
    <col min="16" max="16" width="26.85546875" style="258" customWidth="1"/>
    <col min="17" max="17" width="10.42578125" style="258" customWidth="1"/>
    <col min="18" max="16384" width="8.85546875" style="258"/>
  </cols>
  <sheetData>
    <row r="1" spans="1:18" ht="15.75" thickBot="1" x14ac:dyDescent="0.3">
      <c r="A1" s="256"/>
      <c r="B1" s="256"/>
      <c r="C1" s="256"/>
      <c r="D1" s="256"/>
      <c r="E1" s="256"/>
      <c r="F1" s="257"/>
      <c r="G1" s="257"/>
      <c r="H1" s="256"/>
      <c r="I1" s="256"/>
      <c r="J1" s="256"/>
      <c r="K1" s="256"/>
      <c r="L1" s="256"/>
      <c r="M1" s="256"/>
      <c r="N1" s="256"/>
      <c r="O1" s="256"/>
      <c r="P1" s="256"/>
      <c r="Q1" s="256"/>
      <c r="R1" s="256"/>
    </row>
    <row r="2" spans="1:18" x14ac:dyDescent="0.25">
      <c r="A2" s="259"/>
      <c r="B2" s="260"/>
      <c r="C2" s="261"/>
      <c r="D2" s="261"/>
      <c r="E2" s="261"/>
      <c r="F2" s="262"/>
      <c r="G2" s="262"/>
      <c r="H2" s="263"/>
      <c r="I2" s="263"/>
      <c r="J2" s="263"/>
      <c r="K2" s="263"/>
      <c r="L2" s="263"/>
      <c r="M2" s="263"/>
      <c r="N2" s="263"/>
      <c r="O2" s="263"/>
      <c r="P2" s="263"/>
      <c r="Q2" s="264"/>
      <c r="R2" s="256"/>
    </row>
    <row r="3" spans="1:18" x14ac:dyDescent="0.25">
      <c r="A3" s="265"/>
      <c r="B3" s="338" t="s">
        <v>75</v>
      </c>
      <c r="C3" s="339"/>
      <c r="D3" s="339"/>
      <c r="E3" s="339"/>
      <c r="F3" s="339"/>
      <c r="G3" s="339"/>
      <c r="H3" s="339"/>
      <c r="I3" s="339"/>
      <c r="J3" s="339"/>
      <c r="K3" s="339"/>
      <c r="L3" s="339"/>
      <c r="M3" s="339"/>
      <c r="N3" s="339"/>
      <c r="O3" s="339"/>
      <c r="P3" s="339"/>
      <c r="Q3" s="340"/>
      <c r="R3" s="256"/>
    </row>
    <row r="4" spans="1:18" x14ac:dyDescent="0.25">
      <c r="A4" s="257"/>
      <c r="B4" s="266"/>
      <c r="C4" s="267"/>
      <c r="D4" s="267"/>
      <c r="E4" s="267"/>
      <c r="F4" s="268"/>
      <c r="G4" s="268"/>
      <c r="H4" s="269"/>
      <c r="I4" s="270"/>
      <c r="J4" s="270"/>
      <c r="K4" s="270"/>
      <c r="L4" s="270"/>
      <c r="M4" s="270"/>
      <c r="N4" s="270"/>
      <c r="O4" s="270"/>
      <c r="P4" s="270"/>
      <c r="Q4" s="271"/>
      <c r="R4" s="256"/>
    </row>
    <row r="5" spans="1:18" x14ac:dyDescent="0.25">
      <c r="A5" s="257"/>
      <c r="B5" s="338" t="s">
        <v>87</v>
      </c>
      <c r="C5" s="339"/>
      <c r="D5" s="339"/>
      <c r="E5" s="339"/>
      <c r="F5" s="339"/>
      <c r="G5" s="339"/>
      <c r="H5" s="339"/>
      <c r="I5" s="339"/>
      <c r="J5" s="339"/>
      <c r="K5" s="339"/>
      <c r="L5" s="339"/>
      <c r="M5" s="339"/>
      <c r="N5" s="339"/>
      <c r="O5" s="339"/>
      <c r="P5" s="339"/>
      <c r="Q5" s="340"/>
      <c r="R5" s="256"/>
    </row>
    <row r="6" spans="1:18" x14ac:dyDescent="0.25">
      <c r="A6" s="257"/>
      <c r="B6" s="341"/>
      <c r="C6" s="342"/>
      <c r="D6" s="342"/>
      <c r="E6" s="342"/>
      <c r="F6" s="342"/>
      <c r="G6" s="342"/>
      <c r="H6" s="342"/>
      <c r="I6" s="342"/>
      <c r="J6" s="342"/>
      <c r="K6" s="342"/>
      <c r="L6" s="342"/>
      <c r="M6" s="342"/>
      <c r="N6" s="342"/>
      <c r="O6" s="342"/>
      <c r="P6" s="342"/>
      <c r="Q6" s="343"/>
      <c r="R6" s="256"/>
    </row>
    <row r="7" spans="1:18" x14ac:dyDescent="0.25">
      <c r="A7" s="257"/>
      <c r="B7" s="341" t="s">
        <v>76</v>
      </c>
      <c r="C7" s="342"/>
      <c r="D7" s="342"/>
      <c r="E7" s="342"/>
      <c r="F7" s="342"/>
      <c r="G7" s="342"/>
      <c r="H7" s="342"/>
      <c r="I7" s="342"/>
      <c r="J7" s="342"/>
      <c r="K7" s="342"/>
      <c r="L7" s="342"/>
      <c r="M7" s="342"/>
      <c r="N7" s="342"/>
      <c r="O7" s="342"/>
      <c r="P7" s="342"/>
      <c r="Q7" s="343"/>
      <c r="R7" s="256"/>
    </row>
    <row r="8" spans="1:18" x14ac:dyDescent="0.25">
      <c r="A8" s="257"/>
      <c r="B8" s="272"/>
      <c r="C8" s="273"/>
      <c r="D8" s="273"/>
      <c r="E8" s="273"/>
      <c r="F8" s="267"/>
      <c r="G8" s="268"/>
      <c r="H8" s="269"/>
      <c r="I8" s="270"/>
      <c r="J8" s="270"/>
      <c r="K8" s="270"/>
      <c r="L8" s="270"/>
      <c r="M8" s="270"/>
      <c r="N8" s="270"/>
      <c r="O8" s="270"/>
      <c r="P8" s="270"/>
      <c r="Q8" s="271"/>
      <c r="R8" s="256"/>
    </row>
    <row r="9" spans="1:18" ht="89.1" customHeight="1" x14ac:dyDescent="0.25">
      <c r="A9" s="256"/>
      <c r="B9" s="266"/>
      <c r="C9" s="344" t="s">
        <v>77</v>
      </c>
      <c r="D9" s="345"/>
      <c r="E9" s="346"/>
      <c r="F9" s="353" t="s">
        <v>78</v>
      </c>
      <c r="G9" s="354"/>
      <c r="H9" s="354"/>
      <c r="I9" s="354"/>
      <c r="J9" s="354"/>
      <c r="K9" s="354"/>
      <c r="L9" s="354"/>
      <c r="M9" s="354"/>
      <c r="N9" s="354"/>
      <c r="O9" s="355"/>
      <c r="P9" s="270"/>
      <c r="Q9" s="271"/>
      <c r="R9" s="256"/>
    </row>
    <row r="10" spans="1:18" ht="30.6" customHeight="1" x14ac:dyDescent="0.25">
      <c r="A10" s="256"/>
      <c r="B10" s="266"/>
      <c r="C10" s="347"/>
      <c r="D10" s="348"/>
      <c r="E10" s="349"/>
      <c r="F10" s="356"/>
      <c r="G10" s="357"/>
      <c r="H10" s="357"/>
      <c r="I10" s="357"/>
      <c r="J10" s="357"/>
      <c r="K10" s="357"/>
      <c r="L10" s="357"/>
      <c r="M10" s="357"/>
      <c r="N10" s="357"/>
      <c r="O10" s="358"/>
      <c r="P10" s="270"/>
      <c r="Q10" s="271"/>
      <c r="R10" s="256"/>
    </row>
    <row r="11" spans="1:18" ht="32.1" customHeight="1" x14ac:dyDescent="0.25">
      <c r="A11" s="256"/>
      <c r="B11" s="272"/>
      <c r="C11" s="347"/>
      <c r="D11" s="348"/>
      <c r="E11" s="349"/>
      <c r="F11" s="356"/>
      <c r="G11" s="357"/>
      <c r="H11" s="357"/>
      <c r="I11" s="357"/>
      <c r="J11" s="357"/>
      <c r="K11" s="357"/>
      <c r="L11" s="357"/>
      <c r="M11" s="357"/>
      <c r="N11" s="357"/>
      <c r="O11" s="358"/>
      <c r="P11" s="270"/>
      <c r="Q11" s="271"/>
      <c r="R11" s="256"/>
    </row>
    <row r="12" spans="1:18" x14ac:dyDescent="0.25">
      <c r="A12" s="256"/>
      <c r="B12" s="272"/>
      <c r="C12" s="347"/>
      <c r="D12" s="348"/>
      <c r="E12" s="349"/>
      <c r="F12" s="356"/>
      <c r="G12" s="357"/>
      <c r="H12" s="357"/>
      <c r="I12" s="357"/>
      <c r="J12" s="357"/>
      <c r="K12" s="357"/>
      <c r="L12" s="357"/>
      <c r="M12" s="357"/>
      <c r="N12" s="357"/>
      <c r="O12" s="358"/>
      <c r="P12" s="270"/>
      <c r="Q12" s="271"/>
      <c r="R12" s="256"/>
    </row>
    <row r="13" spans="1:18" ht="34.5" customHeight="1" x14ac:dyDescent="0.25">
      <c r="A13" s="256"/>
      <c r="B13" s="272"/>
      <c r="C13" s="350"/>
      <c r="D13" s="351"/>
      <c r="E13" s="352"/>
      <c r="F13" s="359"/>
      <c r="G13" s="360"/>
      <c r="H13" s="360"/>
      <c r="I13" s="360"/>
      <c r="J13" s="360"/>
      <c r="K13" s="360"/>
      <c r="L13" s="360"/>
      <c r="M13" s="360"/>
      <c r="N13" s="360"/>
      <c r="O13" s="361"/>
      <c r="P13" s="270"/>
      <c r="Q13" s="271"/>
      <c r="R13" s="256"/>
    </row>
    <row r="14" spans="1:18" ht="15.75" thickBot="1" x14ac:dyDescent="0.3">
      <c r="A14" s="256"/>
      <c r="B14" s="274"/>
      <c r="C14" s="275"/>
      <c r="D14" s="276"/>
      <c r="E14" s="276"/>
      <c r="F14" s="277"/>
      <c r="G14" s="277"/>
      <c r="H14" s="278"/>
      <c r="I14" s="278"/>
      <c r="J14" s="278"/>
      <c r="K14" s="278"/>
      <c r="L14" s="278"/>
      <c r="M14" s="278"/>
      <c r="N14" s="278"/>
      <c r="O14" s="278"/>
      <c r="P14" s="278"/>
      <c r="Q14" s="279"/>
      <c r="R14" s="256"/>
    </row>
    <row r="15" spans="1:18" ht="15.75" thickBot="1" x14ac:dyDescent="0.3">
      <c r="A15" s="280"/>
      <c r="B15" s="281"/>
      <c r="C15" s="282"/>
      <c r="D15" s="283"/>
      <c r="E15" s="283"/>
      <c r="F15" s="281"/>
      <c r="G15" s="281"/>
      <c r="H15" s="280"/>
      <c r="I15" s="280"/>
      <c r="J15" s="280"/>
      <c r="K15" s="280"/>
      <c r="L15" s="280"/>
      <c r="M15" s="280"/>
      <c r="N15" s="280"/>
      <c r="O15" s="280"/>
      <c r="P15" s="280"/>
      <c r="Q15" s="280"/>
      <c r="R15" s="280"/>
    </row>
    <row r="16" spans="1:18" x14ac:dyDescent="0.25">
      <c r="A16" s="256"/>
      <c r="B16" s="260"/>
      <c r="C16" s="284"/>
      <c r="D16" s="285"/>
      <c r="E16" s="285"/>
      <c r="F16" s="261"/>
      <c r="G16" s="261"/>
      <c r="H16" s="263"/>
      <c r="I16" s="263"/>
      <c r="J16" s="263"/>
      <c r="K16" s="263"/>
      <c r="L16" s="263"/>
      <c r="M16" s="263"/>
      <c r="N16" s="263"/>
      <c r="O16" s="263"/>
      <c r="P16" s="263"/>
      <c r="Q16" s="264"/>
      <c r="R16" s="256"/>
    </row>
    <row r="17" spans="1:18" ht="15" customHeight="1" x14ac:dyDescent="0.25">
      <c r="A17" s="256"/>
      <c r="B17" s="286"/>
      <c r="C17" s="324" t="s">
        <v>79</v>
      </c>
      <c r="D17" s="325"/>
      <c r="E17" s="325"/>
      <c r="F17" s="325"/>
      <c r="G17" s="325"/>
      <c r="H17" s="325"/>
      <c r="I17" s="325"/>
      <c r="J17" s="325"/>
      <c r="K17" s="325"/>
      <c r="L17" s="325"/>
      <c r="M17" s="325"/>
      <c r="N17" s="325"/>
      <c r="O17" s="325"/>
      <c r="P17" s="326"/>
      <c r="Q17" s="271"/>
      <c r="R17" s="256"/>
    </row>
    <row r="18" spans="1:18" x14ac:dyDescent="0.25">
      <c r="A18" s="256"/>
      <c r="B18" s="286"/>
      <c r="C18" s="327"/>
      <c r="D18" s="327"/>
      <c r="E18" s="327"/>
      <c r="F18" s="327"/>
      <c r="G18" s="327"/>
      <c r="H18" s="327"/>
      <c r="I18" s="327"/>
      <c r="J18" s="327"/>
      <c r="K18" s="327"/>
      <c r="L18" s="327"/>
      <c r="M18" s="327"/>
      <c r="N18" s="327"/>
      <c r="O18" s="327"/>
      <c r="P18" s="328"/>
      <c r="Q18" s="271"/>
      <c r="R18" s="256"/>
    </row>
    <row r="19" spans="1:18" ht="117" customHeight="1" x14ac:dyDescent="0.25">
      <c r="A19" s="256"/>
      <c r="B19" s="286"/>
      <c r="C19" s="329"/>
      <c r="D19" s="329"/>
      <c r="E19" s="329"/>
      <c r="F19" s="329"/>
      <c r="G19" s="329"/>
      <c r="H19" s="329"/>
      <c r="I19" s="329"/>
      <c r="J19" s="329"/>
      <c r="K19" s="329"/>
      <c r="L19" s="329"/>
      <c r="M19" s="329"/>
      <c r="N19" s="329"/>
      <c r="O19" s="329"/>
      <c r="P19" s="330"/>
      <c r="Q19" s="271"/>
      <c r="R19" s="256"/>
    </row>
    <row r="20" spans="1:18" ht="15.75" thickBot="1" x14ac:dyDescent="0.3">
      <c r="A20" s="256"/>
      <c r="B20" s="274"/>
      <c r="C20" s="275"/>
      <c r="D20" s="276"/>
      <c r="E20" s="276"/>
      <c r="F20" s="277"/>
      <c r="G20" s="277"/>
      <c r="H20" s="278"/>
      <c r="I20" s="278"/>
      <c r="J20" s="278"/>
      <c r="K20" s="278"/>
      <c r="L20" s="278"/>
      <c r="M20" s="278"/>
      <c r="N20" s="278"/>
      <c r="O20" s="278"/>
      <c r="P20" s="278"/>
      <c r="Q20" s="279"/>
      <c r="R20" s="256"/>
    </row>
    <row r="21" spans="1:18" x14ac:dyDescent="0.25">
      <c r="A21" s="287"/>
      <c r="B21" s="287"/>
      <c r="C21" s="288"/>
      <c r="D21" s="289"/>
      <c r="E21" s="289"/>
      <c r="F21" s="287"/>
      <c r="G21" s="287"/>
      <c r="H21" s="287"/>
      <c r="I21" s="287"/>
      <c r="J21" s="287"/>
      <c r="K21" s="287"/>
      <c r="L21" s="287"/>
      <c r="M21" s="287"/>
      <c r="N21" s="287"/>
      <c r="O21" s="287"/>
      <c r="P21" s="287"/>
      <c r="Q21" s="287"/>
      <c r="R21" s="287"/>
    </row>
    <row r="22" spans="1:18" ht="15.75" thickBot="1" x14ac:dyDescent="0.3">
      <c r="A22" s="280"/>
      <c r="B22" s="281"/>
      <c r="C22" s="282"/>
      <c r="D22" s="283"/>
      <c r="E22" s="283"/>
      <c r="F22" s="281"/>
      <c r="G22" s="281"/>
      <c r="H22" s="280"/>
      <c r="I22" s="280"/>
      <c r="J22" s="280"/>
      <c r="K22" s="280"/>
      <c r="L22" s="280"/>
      <c r="M22" s="280"/>
      <c r="N22" s="280"/>
      <c r="O22" s="280"/>
      <c r="P22" s="280"/>
      <c r="Q22" s="280"/>
      <c r="R22" s="280"/>
    </row>
    <row r="23" spans="1:18" x14ac:dyDescent="0.25">
      <c r="A23" s="280"/>
      <c r="B23" s="260"/>
      <c r="C23" s="284"/>
      <c r="D23" s="285"/>
      <c r="E23" s="285"/>
      <c r="F23" s="261"/>
      <c r="G23" s="261"/>
      <c r="H23" s="261"/>
      <c r="I23" s="261"/>
      <c r="J23" s="261"/>
      <c r="K23" s="261"/>
      <c r="L23" s="261"/>
      <c r="M23" s="261"/>
      <c r="N23" s="261"/>
      <c r="O23" s="261"/>
      <c r="P23" s="261"/>
      <c r="Q23" s="290"/>
      <c r="R23" s="280"/>
    </row>
    <row r="24" spans="1:18" ht="22.5" customHeight="1" x14ac:dyDescent="0.25">
      <c r="A24" s="280"/>
      <c r="B24" s="331" t="s">
        <v>80</v>
      </c>
      <c r="C24" s="332"/>
      <c r="D24" s="332"/>
      <c r="E24" s="332"/>
      <c r="F24" s="332"/>
      <c r="G24" s="332"/>
      <c r="H24" s="332"/>
      <c r="I24" s="332"/>
      <c r="J24" s="332"/>
      <c r="K24" s="332"/>
      <c r="L24" s="332"/>
      <c r="M24" s="332"/>
      <c r="N24" s="332"/>
      <c r="O24" s="332"/>
      <c r="P24" s="332"/>
      <c r="Q24" s="333"/>
      <c r="R24" s="256"/>
    </row>
    <row r="25" spans="1:18" ht="15" customHeight="1" x14ac:dyDescent="0.25">
      <c r="A25" s="280"/>
      <c r="B25" s="331"/>
      <c r="C25" s="332"/>
      <c r="D25" s="332"/>
      <c r="E25" s="332"/>
      <c r="F25" s="332"/>
      <c r="G25" s="332"/>
      <c r="H25" s="332"/>
      <c r="I25" s="332"/>
      <c r="J25" s="332"/>
      <c r="K25" s="332"/>
      <c r="L25" s="332"/>
      <c r="M25" s="332"/>
      <c r="N25" s="332"/>
      <c r="O25" s="332"/>
      <c r="P25" s="332"/>
      <c r="Q25" s="333"/>
      <c r="R25" s="256"/>
    </row>
    <row r="26" spans="1:18" x14ac:dyDescent="0.25">
      <c r="A26" s="280"/>
      <c r="B26" s="291"/>
      <c r="C26" s="292"/>
      <c r="D26" s="292"/>
      <c r="E26" s="292"/>
      <c r="F26" s="292"/>
      <c r="G26" s="292"/>
      <c r="H26" s="292"/>
      <c r="I26" s="292"/>
      <c r="J26" s="292"/>
      <c r="K26" s="292"/>
      <c r="L26" s="292"/>
      <c r="M26" s="292"/>
      <c r="N26" s="292"/>
      <c r="O26" s="292"/>
      <c r="P26" s="292"/>
      <c r="Q26" s="293"/>
      <c r="R26" s="256"/>
    </row>
    <row r="27" spans="1:18" x14ac:dyDescent="0.25">
      <c r="A27" s="280"/>
      <c r="B27" s="272"/>
      <c r="C27" s="273"/>
      <c r="D27" s="273"/>
      <c r="E27" s="294" t="s">
        <v>81</v>
      </c>
      <c r="F27" s="334" t="s">
        <v>82</v>
      </c>
      <c r="G27" s="316"/>
      <c r="H27" s="316"/>
      <c r="I27" s="334" t="s">
        <v>83</v>
      </c>
      <c r="J27" s="316"/>
      <c r="K27" s="335" t="s">
        <v>84</v>
      </c>
      <c r="L27" s="336"/>
      <c r="M27" s="336"/>
      <c r="N27" s="336"/>
      <c r="O27" s="336"/>
      <c r="P27" s="337"/>
      <c r="Q27" s="295"/>
      <c r="R27" s="256"/>
    </row>
    <row r="28" spans="1:18" ht="69" customHeight="1" x14ac:dyDescent="0.25">
      <c r="A28" s="280"/>
      <c r="B28" s="272"/>
      <c r="C28" s="273"/>
      <c r="D28" s="273"/>
      <c r="E28" s="296" t="s">
        <v>85</v>
      </c>
      <c r="F28" s="315">
        <v>44267</v>
      </c>
      <c r="G28" s="316"/>
      <c r="H28" s="316"/>
      <c r="I28" s="317" t="s">
        <v>75</v>
      </c>
      <c r="J28" s="316"/>
      <c r="K28" s="318" t="s">
        <v>86</v>
      </c>
      <c r="L28" s="319"/>
      <c r="M28" s="319"/>
      <c r="N28" s="319"/>
      <c r="O28" s="319"/>
      <c r="P28" s="320"/>
      <c r="Q28" s="295"/>
      <c r="R28" s="256"/>
    </row>
    <row r="29" spans="1:18" ht="96.6" customHeight="1" x14ac:dyDescent="0.25">
      <c r="A29" s="280"/>
      <c r="B29" s="272"/>
      <c r="C29" s="273"/>
      <c r="D29" s="273"/>
      <c r="E29" s="296"/>
      <c r="F29" s="315"/>
      <c r="G29" s="316"/>
      <c r="H29" s="316"/>
      <c r="I29" s="317"/>
      <c r="J29" s="316"/>
      <c r="K29" s="321"/>
      <c r="L29" s="322"/>
      <c r="M29" s="322"/>
      <c r="N29" s="322"/>
      <c r="O29" s="322"/>
      <c r="P29" s="323"/>
      <c r="Q29" s="295"/>
      <c r="R29" s="256"/>
    </row>
    <row r="30" spans="1:18" ht="65.25" customHeight="1" x14ac:dyDescent="0.25">
      <c r="A30" s="280"/>
      <c r="B30" s="272"/>
      <c r="C30" s="273"/>
      <c r="D30" s="297"/>
      <c r="E30" s="296"/>
      <c r="F30" s="315"/>
      <c r="G30" s="316"/>
      <c r="H30" s="316"/>
      <c r="I30" s="317"/>
      <c r="J30" s="316"/>
      <c r="K30" s="318"/>
      <c r="L30" s="319"/>
      <c r="M30" s="319"/>
      <c r="N30" s="319"/>
      <c r="O30" s="319"/>
      <c r="P30" s="320"/>
      <c r="Q30" s="295"/>
      <c r="R30" s="256"/>
    </row>
    <row r="31" spans="1:18" ht="65.25" customHeight="1" x14ac:dyDescent="0.25">
      <c r="A31" s="280"/>
      <c r="B31" s="272"/>
      <c r="C31" s="273"/>
      <c r="D31" s="297"/>
      <c r="E31" s="296"/>
      <c r="F31" s="315"/>
      <c r="G31" s="316"/>
      <c r="H31" s="316"/>
      <c r="I31" s="317"/>
      <c r="J31" s="316"/>
      <c r="K31" s="318"/>
      <c r="L31" s="319"/>
      <c r="M31" s="319"/>
      <c r="N31" s="319"/>
      <c r="O31" s="319"/>
      <c r="P31" s="320"/>
      <c r="Q31" s="295"/>
      <c r="R31" s="256"/>
    </row>
    <row r="32" spans="1:18" ht="65.25" customHeight="1" x14ac:dyDescent="0.25">
      <c r="A32" s="280"/>
      <c r="B32" s="272"/>
      <c r="C32" s="273"/>
      <c r="D32" s="297"/>
      <c r="E32" s="296"/>
      <c r="F32" s="315"/>
      <c r="G32" s="316"/>
      <c r="H32" s="316"/>
      <c r="I32" s="317"/>
      <c r="J32" s="316"/>
      <c r="K32" s="318"/>
      <c r="L32" s="319"/>
      <c r="M32" s="319"/>
      <c r="N32" s="319"/>
      <c r="O32" s="319"/>
      <c r="P32" s="320"/>
      <c r="Q32" s="295"/>
      <c r="R32" s="256"/>
    </row>
    <row r="33" spans="1:18" ht="15.75" thickBot="1" x14ac:dyDescent="0.3">
      <c r="A33" s="280"/>
      <c r="B33" s="274"/>
      <c r="C33" s="277"/>
      <c r="D33" s="277"/>
      <c r="E33" s="277"/>
      <c r="F33" s="277"/>
      <c r="G33" s="277"/>
      <c r="H33" s="277"/>
      <c r="I33" s="277"/>
      <c r="J33" s="277"/>
      <c r="K33" s="277"/>
      <c r="L33" s="277"/>
      <c r="M33" s="277"/>
      <c r="N33" s="277"/>
      <c r="O33" s="277"/>
      <c r="P33" s="277"/>
      <c r="Q33" s="298"/>
      <c r="R33" s="256"/>
    </row>
  </sheetData>
  <mergeCells count="26">
    <mergeCell ref="F28:H28"/>
    <mergeCell ref="I28:J28"/>
    <mergeCell ref="K28:P28"/>
    <mergeCell ref="B3:Q3"/>
    <mergeCell ref="B5:Q5"/>
    <mergeCell ref="B6:Q6"/>
    <mergeCell ref="B7:Q7"/>
    <mergeCell ref="C9:E13"/>
    <mergeCell ref="F9:O13"/>
    <mergeCell ref="C17:P19"/>
    <mergeCell ref="B24:Q25"/>
    <mergeCell ref="F27:H27"/>
    <mergeCell ref="I27:J27"/>
    <mergeCell ref="K27:P27"/>
    <mergeCell ref="F29:H29"/>
    <mergeCell ref="I29:J29"/>
    <mergeCell ref="K29:P29"/>
    <mergeCell ref="F30:H30"/>
    <mergeCell ref="I30:J30"/>
    <mergeCell ref="K30:P30"/>
    <mergeCell ref="F31:H31"/>
    <mergeCell ref="I31:J31"/>
    <mergeCell ref="K31:P31"/>
    <mergeCell ref="F32:H32"/>
    <mergeCell ref="I32:J32"/>
    <mergeCell ref="K32:P3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902F5-E472-4917-8038-0AF6DE06FF4F}">
  <dimension ref="A1:CK56"/>
  <sheetViews>
    <sheetView zoomScale="85" zoomScaleNormal="85" workbookViewId="0">
      <pane xSplit="1" topLeftCell="B1" activePane="topRight" state="frozen"/>
      <selection activeCell="Y25" sqref="Y25"/>
      <selection pane="topRight" activeCell="CJ35" sqref="CJ35"/>
    </sheetView>
  </sheetViews>
  <sheetFormatPr defaultColWidth="8.7109375" defaultRowHeight="18" customHeight="1" x14ac:dyDescent="0.25"/>
  <cols>
    <col min="1" max="2" width="25.5703125" style="1" customWidth="1"/>
    <col min="3" max="7" width="16.42578125" style="1" bestFit="1" customWidth="1"/>
    <col min="8" max="8" width="17.5703125" style="1" bestFit="1" customWidth="1"/>
    <col min="9" max="9" width="15.5703125" style="1" customWidth="1"/>
    <col min="10" max="14" width="16.42578125" style="1" bestFit="1" customWidth="1"/>
    <col min="15" max="15" width="17.5703125" style="1" bestFit="1" customWidth="1"/>
    <col min="16" max="30" width="15.5703125" style="1" customWidth="1"/>
    <col min="31" max="35" width="16.42578125" style="1" bestFit="1" customWidth="1"/>
    <col min="36" max="36" width="17.5703125" style="1" bestFit="1" customWidth="1"/>
    <col min="37" max="37" width="15.5703125" style="1" customWidth="1"/>
    <col min="38" max="42" width="16.42578125" style="1" bestFit="1" customWidth="1"/>
    <col min="43" max="43" width="17.5703125" style="1" bestFit="1" customWidth="1"/>
    <col min="44" max="58" width="15.5703125" style="1" customWidth="1"/>
    <col min="59" max="63" width="16.42578125" style="1" bestFit="1" customWidth="1"/>
    <col min="64" max="64" width="17.5703125" style="1" bestFit="1" customWidth="1"/>
    <col min="65" max="65" width="15.5703125" style="1" customWidth="1"/>
    <col min="66" max="70" width="16.42578125" style="1" bestFit="1" customWidth="1"/>
    <col min="71" max="71" width="17.5703125" style="1" bestFit="1" customWidth="1"/>
    <col min="72" max="86" width="15.5703125" style="1" customWidth="1"/>
    <col min="87" max="16384" width="8.7109375" style="1"/>
  </cols>
  <sheetData>
    <row r="1" spans="1:86" ht="15" x14ac:dyDescent="0.25">
      <c r="A1" s="368" t="s">
        <v>0</v>
      </c>
      <c r="B1" s="371" t="s">
        <v>1</v>
      </c>
      <c r="C1" s="362" t="s">
        <v>58</v>
      </c>
      <c r="D1" s="363"/>
      <c r="E1" s="363"/>
      <c r="F1" s="363"/>
      <c r="G1" s="363"/>
      <c r="H1" s="363"/>
      <c r="I1" s="363"/>
      <c r="J1" s="364" t="s">
        <v>59</v>
      </c>
      <c r="K1" s="365"/>
      <c r="L1" s="365"/>
      <c r="M1" s="365"/>
      <c r="N1" s="365"/>
      <c r="O1" s="365"/>
      <c r="P1" s="365"/>
      <c r="Q1" s="362" t="s">
        <v>60</v>
      </c>
      <c r="R1" s="363"/>
      <c r="S1" s="363"/>
      <c r="T1" s="363"/>
      <c r="U1" s="363"/>
      <c r="V1" s="363"/>
      <c r="W1" s="363"/>
      <c r="X1" s="364" t="s">
        <v>54</v>
      </c>
      <c r="Y1" s="365"/>
      <c r="Z1" s="365"/>
      <c r="AA1" s="365"/>
      <c r="AB1" s="365"/>
      <c r="AC1" s="365"/>
      <c r="AD1" s="365"/>
      <c r="AE1" s="362" t="s">
        <v>55</v>
      </c>
      <c r="AF1" s="363"/>
      <c r="AG1" s="363"/>
      <c r="AH1" s="363"/>
      <c r="AI1" s="363"/>
      <c r="AJ1" s="363"/>
      <c r="AK1" s="363"/>
      <c r="AL1" s="364" t="s">
        <v>56</v>
      </c>
      <c r="AM1" s="365"/>
      <c r="AN1" s="365"/>
      <c r="AO1" s="365"/>
      <c r="AP1" s="365"/>
      <c r="AQ1" s="365"/>
      <c r="AR1" s="365"/>
      <c r="AS1" s="362" t="s">
        <v>57</v>
      </c>
      <c r="AT1" s="363"/>
      <c r="AU1" s="363"/>
      <c r="AV1" s="363"/>
      <c r="AW1" s="363"/>
      <c r="AX1" s="363"/>
      <c r="AY1" s="363"/>
      <c r="AZ1" s="364" t="s">
        <v>61</v>
      </c>
      <c r="BA1" s="365"/>
      <c r="BB1" s="365"/>
      <c r="BC1" s="365"/>
      <c r="BD1" s="365"/>
      <c r="BE1" s="365"/>
      <c r="BF1" s="365"/>
      <c r="BG1" s="362" t="s">
        <v>62</v>
      </c>
      <c r="BH1" s="363"/>
      <c r="BI1" s="363"/>
      <c r="BJ1" s="363"/>
      <c r="BK1" s="363"/>
      <c r="BL1" s="363"/>
      <c r="BM1" s="363"/>
      <c r="BN1" s="364" t="s">
        <v>63</v>
      </c>
      <c r="BO1" s="365"/>
      <c r="BP1" s="365"/>
      <c r="BQ1" s="365"/>
      <c r="BR1" s="365"/>
      <c r="BS1" s="365"/>
      <c r="BT1" s="365"/>
      <c r="BU1" s="362" t="s">
        <v>64</v>
      </c>
      <c r="BV1" s="363"/>
      <c r="BW1" s="363"/>
      <c r="BX1" s="363"/>
      <c r="BY1" s="363"/>
      <c r="BZ1" s="363"/>
      <c r="CA1" s="363"/>
      <c r="CB1" s="364" t="s">
        <v>65</v>
      </c>
      <c r="CC1" s="365"/>
      <c r="CD1" s="365"/>
      <c r="CE1" s="365"/>
      <c r="CF1" s="365"/>
      <c r="CG1" s="365"/>
      <c r="CH1" s="366"/>
    </row>
    <row r="2" spans="1:86" ht="15.75" thickBot="1" x14ac:dyDescent="0.3">
      <c r="A2" s="370"/>
      <c r="B2" s="372"/>
      <c r="C2" s="23" t="s">
        <v>22</v>
      </c>
      <c r="D2" s="24" t="s">
        <v>23</v>
      </c>
      <c r="E2" s="24" t="s">
        <v>24</v>
      </c>
      <c r="F2" s="24" t="s">
        <v>25</v>
      </c>
      <c r="G2" s="24" t="s">
        <v>26</v>
      </c>
      <c r="H2" s="24" t="s">
        <v>27</v>
      </c>
      <c r="I2" s="24" t="s">
        <v>28</v>
      </c>
      <c r="J2" s="72" t="s">
        <v>22</v>
      </c>
      <c r="K2" s="43" t="s">
        <v>23</v>
      </c>
      <c r="L2" s="43" t="s">
        <v>24</v>
      </c>
      <c r="M2" s="43" t="s">
        <v>25</v>
      </c>
      <c r="N2" s="43" t="s">
        <v>26</v>
      </c>
      <c r="O2" s="43" t="s">
        <v>27</v>
      </c>
      <c r="P2" s="43" t="s">
        <v>28</v>
      </c>
      <c r="Q2" s="23" t="s">
        <v>22</v>
      </c>
      <c r="R2" s="24" t="s">
        <v>23</v>
      </c>
      <c r="S2" s="24" t="s">
        <v>24</v>
      </c>
      <c r="T2" s="24" t="s">
        <v>25</v>
      </c>
      <c r="U2" s="24" t="s">
        <v>26</v>
      </c>
      <c r="V2" s="24" t="s">
        <v>27</v>
      </c>
      <c r="W2" s="24" t="s">
        <v>28</v>
      </c>
      <c r="X2" s="72" t="s">
        <v>22</v>
      </c>
      <c r="Y2" s="43" t="s">
        <v>23</v>
      </c>
      <c r="Z2" s="43" t="s">
        <v>24</v>
      </c>
      <c r="AA2" s="43" t="s">
        <v>25</v>
      </c>
      <c r="AB2" s="43" t="s">
        <v>26</v>
      </c>
      <c r="AC2" s="43" t="s">
        <v>27</v>
      </c>
      <c r="AD2" s="43" t="s">
        <v>28</v>
      </c>
      <c r="AE2" s="23" t="s">
        <v>22</v>
      </c>
      <c r="AF2" s="24" t="s">
        <v>23</v>
      </c>
      <c r="AG2" s="24" t="s">
        <v>24</v>
      </c>
      <c r="AH2" s="24" t="s">
        <v>25</v>
      </c>
      <c r="AI2" s="24" t="s">
        <v>26</v>
      </c>
      <c r="AJ2" s="24" t="s">
        <v>27</v>
      </c>
      <c r="AK2" s="24" t="s">
        <v>28</v>
      </c>
      <c r="AL2" s="72" t="s">
        <v>22</v>
      </c>
      <c r="AM2" s="43" t="s">
        <v>23</v>
      </c>
      <c r="AN2" s="43" t="s">
        <v>24</v>
      </c>
      <c r="AO2" s="43" t="s">
        <v>25</v>
      </c>
      <c r="AP2" s="43" t="s">
        <v>26</v>
      </c>
      <c r="AQ2" s="43" t="s">
        <v>27</v>
      </c>
      <c r="AR2" s="43" t="s">
        <v>28</v>
      </c>
      <c r="AS2" s="23" t="s">
        <v>22</v>
      </c>
      <c r="AT2" s="24" t="s">
        <v>23</v>
      </c>
      <c r="AU2" s="24" t="s">
        <v>24</v>
      </c>
      <c r="AV2" s="24" t="s">
        <v>25</v>
      </c>
      <c r="AW2" s="24" t="s">
        <v>26</v>
      </c>
      <c r="AX2" s="24" t="s">
        <v>27</v>
      </c>
      <c r="AY2" s="24" t="s">
        <v>28</v>
      </c>
      <c r="AZ2" s="72" t="s">
        <v>22</v>
      </c>
      <c r="BA2" s="43" t="s">
        <v>23</v>
      </c>
      <c r="BB2" s="43" t="s">
        <v>24</v>
      </c>
      <c r="BC2" s="43" t="s">
        <v>25</v>
      </c>
      <c r="BD2" s="43" t="s">
        <v>26</v>
      </c>
      <c r="BE2" s="43" t="s">
        <v>27</v>
      </c>
      <c r="BF2" s="43" t="s">
        <v>28</v>
      </c>
      <c r="BG2" s="23" t="s">
        <v>22</v>
      </c>
      <c r="BH2" s="24" t="s">
        <v>23</v>
      </c>
      <c r="BI2" s="24" t="s">
        <v>24</v>
      </c>
      <c r="BJ2" s="24" t="s">
        <v>25</v>
      </c>
      <c r="BK2" s="24" t="s">
        <v>26</v>
      </c>
      <c r="BL2" s="24" t="s">
        <v>27</v>
      </c>
      <c r="BM2" s="24" t="s">
        <v>28</v>
      </c>
      <c r="BN2" s="72" t="s">
        <v>22</v>
      </c>
      <c r="BO2" s="43" t="s">
        <v>23</v>
      </c>
      <c r="BP2" s="43" t="s">
        <v>24</v>
      </c>
      <c r="BQ2" s="43" t="s">
        <v>25</v>
      </c>
      <c r="BR2" s="43" t="s">
        <v>26</v>
      </c>
      <c r="BS2" s="43" t="s">
        <v>27</v>
      </c>
      <c r="BT2" s="43" t="s">
        <v>28</v>
      </c>
      <c r="BU2" s="23" t="s">
        <v>22</v>
      </c>
      <c r="BV2" s="24" t="s">
        <v>23</v>
      </c>
      <c r="BW2" s="24" t="s">
        <v>24</v>
      </c>
      <c r="BX2" s="24" t="s">
        <v>25</v>
      </c>
      <c r="BY2" s="24" t="s">
        <v>26</v>
      </c>
      <c r="BZ2" s="24" t="s">
        <v>27</v>
      </c>
      <c r="CA2" s="24" t="s">
        <v>28</v>
      </c>
      <c r="CB2" s="72" t="s">
        <v>22</v>
      </c>
      <c r="CC2" s="43" t="s">
        <v>23</v>
      </c>
      <c r="CD2" s="43" t="s">
        <v>24</v>
      </c>
      <c r="CE2" s="43" t="s">
        <v>25</v>
      </c>
      <c r="CF2" s="43" t="s">
        <v>26</v>
      </c>
      <c r="CG2" s="43" t="s">
        <v>27</v>
      </c>
      <c r="CH2" s="73" t="s">
        <v>28</v>
      </c>
    </row>
    <row r="3" spans="1:86" ht="18" customHeight="1" x14ac:dyDescent="0.25">
      <c r="A3" s="242">
        <v>1</v>
      </c>
      <c r="B3" s="243" t="s">
        <v>3</v>
      </c>
      <c r="C3" s="92">
        <v>7587030</v>
      </c>
      <c r="D3" s="93">
        <v>0</v>
      </c>
      <c r="E3" s="93">
        <v>0</v>
      </c>
      <c r="F3" s="93">
        <v>0</v>
      </c>
      <c r="G3" s="93">
        <v>0</v>
      </c>
      <c r="H3" s="245"/>
      <c r="I3" s="244"/>
      <c r="J3" s="92">
        <v>14725809.999999998</v>
      </c>
      <c r="K3" s="93">
        <v>0</v>
      </c>
      <c r="L3" s="93">
        <v>0</v>
      </c>
      <c r="M3" s="93">
        <v>0</v>
      </c>
      <c r="N3" s="93">
        <v>0</v>
      </c>
      <c r="O3" s="245"/>
      <c r="P3" s="244"/>
      <c r="Q3" s="92">
        <v>16790730</v>
      </c>
      <c r="R3" s="93">
        <v>0</v>
      </c>
      <c r="S3" s="93">
        <v>0</v>
      </c>
      <c r="T3" s="93">
        <v>0</v>
      </c>
      <c r="U3" s="93">
        <v>0</v>
      </c>
      <c r="V3" s="245"/>
      <c r="W3" s="244"/>
      <c r="X3" s="92">
        <v>17573930.000000004</v>
      </c>
      <c r="Y3" s="93">
        <v>0</v>
      </c>
      <c r="Z3" s="93">
        <v>0</v>
      </c>
      <c r="AA3" s="93">
        <v>0</v>
      </c>
      <c r="AB3" s="93">
        <v>0</v>
      </c>
      <c r="AC3" s="245"/>
      <c r="AD3" s="244"/>
      <c r="AE3" s="92">
        <v>83875660</v>
      </c>
      <c r="AF3" s="93">
        <v>0</v>
      </c>
      <c r="AG3" s="93">
        <v>0</v>
      </c>
      <c r="AH3" s="93">
        <v>0</v>
      </c>
      <c r="AI3" s="93">
        <v>0</v>
      </c>
      <c r="AJ3" s="245"/>
      <c r="AK3" s="244"/>
      <c r="AL3" s="92">
        <v>15707230</v>
      </c>
      <c r="AM3" s="93">
        <v>0</v>
      </c>
      <c r="AN3" s="93">
        <v>0</v>
      </c>
      <c r="AO3" s="93">
        <v>0</v>
      </c>
      <c r="AP3" s="93">
        <v>0</v>
      </c>
      <c r="AQ3" s="245"/>
      <c r="AR3" s="244"/>
      <c r="AS3" s="92">
        <v>308985380</v>
      </c>
      <c r="AT3" s="93">
        <v>0</v>
      </c>
      <c r="AU3" s="93">
        <v>0</v>
      </c>
      <c r="AV3" s="93">
        <v>0</v>
      </c>
      <c r="AW3" s="93">
        <v>0</v>
      </c>
      <c r="AX3" s="245"/>
      <c r="AY3" s="244"/>
      <c r="AZ3" s="92">
        <v>0</v>
      </c>
      <c r="BA3" s="93">
        <v>0</v>
      </c>
      <c r="BB3" s="93">
        <v>0</v>
      </c>
      <c r="BC3" s="93">
        <v>0</v>
      </c>
      <c r="BD3" s="93">
        <v>0</v>
      </c>
      <c r="BE3" s="245"/>
      <c r="BF3" s="244"/>
      <c r="BG3" s="92">
        <v>0</v>
      </c>
      <c r="BH3" s="93">
        <v>0</v>
      </c>
      <c r="BI3" s="93">
        <v>0</v>
      </c>
      <c r="BJ3" s="93">
        <v>0</v>
      </c>
      <c r="BK3" s="93">
        <v>0</v>
      </c>
      <c r="BL3" s="245"/>
      <c r="BM3" s="244"/>
      <c r="BN3" s="92">
        <v>0</v>
      </c>
      <c r="BO3" s="93">
        <v>0</v>
      </c>
      <c r="BP3" s="93">
        <v>0</v>
      </c>
      <c r="BQ3" s="93">
        <v>0</v>
      </c>
      <c r="BR3" s="93">
        <v>0</v>
      </c>
      <c r="BS3" s="245"/>
      <c r="BT3" s="244"/>
      <c r="BU3" s="92">
        <v>0</v>
      </c>
      <c r="BV3" s="93">
        <v>0</v>
      </c>
      <c r="BW3" s="93">
        <v>0</v>
      </c>
      <c r="BX3" s="93">
        <v>0</v>
      </c>
      <c r="BY3" s="93">
        <v>0</v>
      </c>
      <c r="BZ3" s="245"/>
      <c r="CA3" s="244"/>
      <c r="CB3" s="92">
        <v>0</v>
      </c>
      <c r="CC3" s="93">
        <v>0</v>
      </c>
      <c r="CD3" s="93">
        <v>0</v>
      </c>
      <c r="CE3" s="93">
        <v>0</v>
      </c>
      <c r="CF3" s="93">
        <v>0</v>
      </c>
      <c r="CG3" s="245"/>
      <c r="CH3" s="299"/>
    </row>
    <row r="4" spans="1:86" ht="18" customHeight="1" x14ac:dyDescent="0.25">
      <c r="A4" s="5">
        <v>2</v>
      </c>
      <c r="B4" s="2" t="s">
        <v>4</v>
      </c>
      <c r="C4" s="94">
        <v>111797839.99999999</v>
      </c>
      <c r="D4" s="95">
        <v>4406414430.000001</v>
      </c>
      <c r="E4" s="110">
        <v>401300460</v>
      </c>
      <c r="F4" s="95">
        <v>768032638.95599997</v>
      </c>
      <c r="G4" s="95">
        <v>793210.00000000023</v>
      </c>
      <c r="H4" s="145">
        <f t="shared" ref="H4:H29" si="0">AVERAGE(C4:G4)</f>
        <v>1137667715.7912002</v>
      </c>
      <c r="I4" s="3">
        <f t="shared" ref="I4:I29" si="1">H4/31</f>
        <v>36698958.573909685</v>
      </c>
      <c r="J4" s="94">
        <v>3219364940</v>
      </c>
      <c r="K4" s="95">
        <v>16641559902</v>
      </c>
      <c r="L4" s="110">
        <v>5138286296.3630009</v>
      </c>
      <c r="M4" s="95">
        <v>1567209929.9999998</v>
      </c>
      <c r="N4" s="95">
        <v>1691021090</v>
      </c>
      <c r="O4" s="145">
        <f t="shared" ref="O4:O29" si="2">AVERAGE(J4:N4)</f>
        <v>5651488431.6725998</v>
      </c>
      <c r="P4" s="3">
        <f t="shared" ref="P4:P29" si="3">O4/30</f>
        <v>188382947.72242001</v>
      </c>
      <c r="Q4" s="94">
        <v>6532912099.999999</v>
      </c>
      <c r="R4" s="95">
        <v>13647748894.999998</v>
      </c>
      <c r="S4" s="110">
        <v>23155648593.549999</v>
      </c>
      <c r="T4" s="95">
        <v>5449775966.9430008</v>
      </c>
      <c r="U4" s="95">
        <v>316601559.99999988</v>
      </c>
      <c r="V4" s="145">
        <f t="shared" ref="V4:V29" si="4">AVERAGE(Q4:U4)</f>
        <v>9820537423.0985985</v>
      </c>
      <c r="W4" s="3">
        <f t="shared" ref="W4:W29" si="5">V4/31</f>
        <v>316791529.77737415</v>
      </c>
      <c r="X4" s="94">
        <v>8006158270</v>
      </c>
      <c r="Y4" s="95">
        <v>12823442620.999998</v>
      </c>
      <c r="Z4" s="110">
        <v>23653436505.380001</v>
      </c>
      <c r="AA4" s="95">
        <v>13776586623.975998</v>
      </c>
      <c r="AB4" s="95">
        <v>155018930</v>
      </c>
      <c r="AC4" s="145">
        <f t="shared" ref="AC4:AC29" si="6">AVERAGE(X4:AB4)</f>
        <v>11682928590.071201</v>
      </c>
      <c r="AD4" s="3">
        <f t="shared" ref="AD4:AD29" si="7">AC4/31</f>
        <v>376868664.19584519</v>
      </c>
      <c r="AE4" s="94">
        <v>7111658070.000001</v>
      </c>
      <c r="AF4" s="95">
        <v>9201749183</v>
      </c>
      <c r="AG4" s="110">
        <v>19485841190.090004</v>
      </c>
      <c r="AH4" s="95">
        <v>3889082279.5110002</v>
      </c>
      <c r="AI4" s="95">
        <v>866806160</v>
      </c>
      <c r="AJ4" s="145">
        <f t="shared" ref="AJ4:AJ29" si="8">AVERAGE(AE4:AI4)</f>
        <v>8111027376.5202007</v>
      </c>
      <c r="AK4" s="3">
        <f t="shared" ref="AK4:AK29" si="9">AJ4/28</f>
        <v>289679549.16143572</v>
      </c>
      <c r="AL4" s="94">
        <v>8913610200.0000019</v>
      </c>
      <c r="AM4" s="95">
        <v>561050963</v>
      </c>
      <c r="AN4" s="110">
        <v>15050461624.747999</v>
      </c>
      <c r="AO4" s="95">
        <v>35946646.802000009</v>
      </c>
      <c r="AP4" s="95">
        <v>447318410</v>
      </c>
      <c r="AQ4" s="145">
        <f t="shared" ref="AQ4:AQ29" si="10">AVERAGE(AL4:AP4)</f>
        <v>5001677568.9099998</v>
      </c>
      <c r="AR4" s="3">
        <f t="shared" ref="AR4:AR29" si="11">AQ4/31</f>
        <v>161344437.70677418</v>
      </c>
      <c r="AS4" s="94">
        <v>4955343800.000001</v>
      </c>
      <c r="AT4" s="95">
        <v>14219810</v>
      </c>
      <c r="AU4" s="110">
        <v>1231573874.3</v>
      </c>
      <c r="AV4" s="95">
        <v>14864850</v>
      </c>
      <c r="AW4" s="95">
        <v>0</v>
      </c>
      <c r="AX4" s="145">
        <f t="shared" ref="AX4:AX29" si="12">AVERAGE(AS4:AW4)</f>
        <v>1243200466.8600001</v>
      </c>
      <c r="AY4" s="3">
        <f t="shared" ref="AY4:AY29" si="13">AX4/30</f>
        <v>41440015.562000006</v>
      </c>
      <c r="AZ4" s="94">
        <v>230095910</v>
      </c>
      <c r="BA4" s="95">
        <v>82617150</v>
      </c>
      <c r="BB4" s="110">
        <v>34457060</v>
      </c>
      <c r="BC4" s="95">
        <v>12886720</v>
      </c>
      <c r="BD4" s="95">
        <v>0</v>
      </c>
      <c r="BE4" s="145">
        <f t="shared" ref="BE4:BE29" si="14">AVERAGE(AZ4:BD4)</f>
        <v>72011368</v>
      </c>
      <c r="BF4" s="3">
        <f t="shared" ref="BF4:BF29" si="15">BE4/31</f>
        <v>2322947.3548387098</v>
      </c>
      <c r="BG4" s="94">
        <v>488273279.99999988</v>
      </c>
      <c r="BH4" s="95">
        <v>0</v>
      </c>
      <c r="BI4" s="110">
        <v>75264200</v>
      </c>
      <c r="BJ4" s="95">
        <v>0</v>
      </c>
      <c r="BK4" s="95">
        <v>0</v>
      </c>
      <c r="BL4" s="145">
        <f t="shared" ref="BL4:BL29" si="16">AVERAGE(BG4:BK4)</f>
        <v>112707495.99999997</v>
      </c>
      <c r="BM4" s="3">
        <f t="shared" ref="BM4:BM29" si="17">BL4/30</f>
        <v>3756916.5333333323</v>
      </c>
      <c r="BN4" s="94">
        <v>0</v>
      </c>
      <c r="BO4" s="95">
        <v>0</v>
      </c>
      <c r="BP4" s="110">
        <v>24860</v>
      </c>
      <c r="BQ4" s="95">
        <v>41817721.550000004</v>
      </c>
      <c r="BR4" s="95">
        <v>0</v>
      </c>
      <c r="BS4" s="145">
        <f t="shared" ref="BS4:BS29" si="18">AVERAGE(BN4:BR4)</f>
        <v>8368516.3100000005</v>
      </c>
      <c r="BT4" s="3">
        <f t="shared" ref="BT4:BT29" si="19">BS4/31</f>
        <v>269952.13903225807</v>
      </c>
      <c r="BU4" s="94">
        <v>127850029.99999999</v>
      </c>
      <c r="BV4" s="95">
        <v>2276999.9999999995</v>
      </c>
      <c r="BW4" s="110">
        <v>0</v>
      </c>
      <c r="BX4" s="95">
        <v>294568780</v>
      </c>
      <c r="BY4" s="95">
        <v>0</v>
      </c>
      <c r="BZ4" s="145">
        <f t="shared" ref="BZ4:BZ29" si="20">AVERAGE(BU4:BY4)</f>
        <v>84939162</v>
      </c>
      <c r="CA4" s="3">
        <f t="shared" ref="CA4:CA29" si="21">BZ4/31</f>
        <v>2739972.9677419355</v>
      </c>
      <c r="CB4" s="94">
        <v>180622860</v>
      </c>
      <c r="CC4" s="95">
        <v>54097560.000000007</v>
      </c>
      <c r="CD4" s="110">
        <v>236419700</v>
      </c>
      <c r="CE4" s="95">
        <v>148733639.99999997</v>
      </c>
      <c r="CF4" s="95">
        <v>0</v>
      </c>
      <c r="CG4" s="145">
        <f t="shared" ref="CG4:CG29" si="22">AVERAGE(CB4:CF4)</f>
        <v>123974752</v>
      </c>
      <c r="CH4" s="53">
        <f t="shared" ref="CH4:CH29" si="23">CG4/30</f>
        <v>4132491.7333333334</v>
      </c>
    </row>
    <row r="5" spans="1:86" ht="18" customHeight="1" x14ac:dyDescent="0.25">
      <c r="A5" s="6">
        <v>3</v>
      </c>
      <c r="B5" s="2" t="s">
        <v>5</v>
      </c>
      <c r="C5" s="94">
        <v>10271328760</v>
      </c>
      <c r="D5" s="95">
        <v>9644039680</v>
      </c>
      <c r="E5" s="110">
        <v>12851609650</v>
      </c>
      <c r="F5" s="95">
        <v>11429169950</v>
      </c>
      <c r="G5" s="95">
        <v>10000973070</v>
      </c>
      <c r="H5" s="145">
        <f t="shared" si="0"/>
        <v>10839424222</v>
      </c>
      <c r="I5" s="3">
        <f t="shared" si="1"/>
        <v>349658845.87096775</v>
      </c>
      <c r="J5" s="94">
        <v>9857435500</v>
      </c>
      <c r="K5" s="95">
        <v>9262610720</v>
      </c>
      <c r="L5" s="110">
        <v>11585674429.999998</v>
      </c>
      <c r="M5" s="95">
        <v>11077421519.999998</v>
      </c>
      <c r="N5" s="95">
        <v>10479836840.000002</v>
      </c>
      <c r="O5" s="145">
        <f t="shared" si="2"/>
        <v>10452595802</v>
      </c>
      <c r="P5" s="3">
        <f t="shared" si="3"/>
        <v>348419860.06666666</v>
      </c>
      <c r="Q5" s="94">
        <v>10726976700</v>
      </c>
      <c r="R5" s="95">
        <v>9412390130</v>
      </c>
      <c r="S5" s="110">
        <v>8065880460</v>
      </c>
      <c r="T5" s="95">
        <v>11142319760.000002</v>
      </c>
      <c r="U5" s="95">
        <v>11353933909.999998</v>
      </c>
      <c r="V5" s="145">
        <f t="shared" si="4"/>
        <v>10140300192</v>
      </c>
      <c r="W5" s="3">
        <f t="shared" si="5"/>
        <v>327106457.80645162</v>
      </c>
      <c r="X5" s="94">
        <v>11116239970</v>
      </c>
      <c r="Y5" s="95">
        <v>12041061120.000004</v>
      </c>
      <c r="Z5" s="110">
        <v>11633986870.000002</v>
      </c>
      <c r="AA5" s="95">
        <v>11862544320</v>
      </c>
      <c r="AB5" s="95">
        <v>12571026600.000002</v>
      </c>
      <c r="AC5" s="145">
        <f t="shared" si="6"/>
        <v>11844971776.000002</v>
      </c>
      <c r="AD5" s="3">
        <f t="shared" si="7"/>
        <v>382095863.74193555</v>
      </c>
      <c r="AE5" s="94">
        <v>9534115800.0000019</v>
      </c>
      <c r="AF5" s="95">
        <v>10675676220.000002</v>
      </c>
      <c r="AG5" s="110">
        <v>10713059060</v>
      </c>
      <c r="AH5" s="95">
        <v>10921869860</v>
      </c>
      <c r="AI5" s="95">
        <v>11279673460.000002</v>
      </c>
      <c r="AJ5" s="145">
        <f t="shared" si="8"/>
        <v>10624878880</v>
      </c>
      <c r="AK5" s="3">
        <f t="shared" si="9"/>
        <v>379459960</v>
      </c>
      <c r="AL5" s="94">
        <v>9437758330.0000019</v>
      </c>
      <c r="AM5" s="95">
        <v>12370471410.000002</v>
      </c>
      <c r="AN5" s="110">
        <v>11084916700</v>
      </c>
      <c r="AO5" s="95">
        <v>11941273080</v>
      </c>
      <c r="AP5" s="95">
        <v>11481944870</v>
      </c>
      <c r="AQ5" s="145">
        <f t="shared" si="10"/>
        <v>11263272878</v>
      </c>
      <c r="AR5" s="3">
        <f t="shared" si="11"/>
        <v>363331383.16129035</v>
      </c>
      <c r="AS5" s="94">
        <v>10167147320</v>
      </c>
      <c r="AT5" s="95">
        <v>12096751260</v>
      </c>
      <c r="AU5" s="110">
        <v>11915094510</v>
      </c>
      <c r="AV5" s="95">
        <v>11410253030</v>
      </c>
      <c r="AW5" s="95">
        <v>11316706830</v>
      </c>
      <c r="AX5" s="145">
        <f t="shared" si="12"/>
        <v>11381190590</v>
      </c>
      <c r="AY5" s="3">
        <f t="shared" si="13"/>
        <v>379373019.66666669</v>
      </c>
      <c r="AZ5" s="94">
        <v>8450431000.000001</v>
      </c>
      <c r="BA5" s="95">
        <v>11677239640</v>
      </c>
      <c r="BB5" s="110">
        <v>11289501300</v>
      </c>
      <c r="BC5" s="95">
        <v>12072529260.000002</v>
      </c>
      <c r="BD5" s="95">
        <v>11468334020</v>
      </c>
      <c r="BE5" s="145">
        <f t="shared" si="14"/>
        <v>10991607044</v>
      </c>
      <c r="BF5" s="3">
        <f t="shared" si="15"/>
        <v>354567969.16129035</v>
      </c>
      <c r="BG5" s="94">
        <v>9318269730</v>
      </c>
      <c r="BH5" s="95">
        <v>11028848819.999998</v>
      </c>
      <c r="BI5" s="110">
        <v>10766616630.000002</v>
      </c>
      <c r="BJ5" s="95">
        <v>9808379020.0000019</v>
      </c>
      <c r="BK5" s="95">
        <v>11092057569.999998</v>
      </c>
      <c r="BL5" s="145">
        <f t="shared" si="16"/>
        <v>10402834354</v>
      </c>
      <c r="BM5" s="3">
        <f t="shared" si="17"/>
        <v>346761145.13333333</v>
      </c>
      <c r="BN5" s="94">
        <v>11730925910.000002</v>
      </c>
      <c r="BO5" s="95">
        <v>10984721220.000002</v>
      </c>
      <c r="BP5" s="110">
        <v>11485319120</v>
      </c>
      <c r="BQ5" s="95">
        <v>10418070190.000002</v>
      </c>
      <c r="BR5" s="95">
        <v>11049630130</v>
      </c>
      <c r="BS5" s="145">
        <f t="shared" si="18"/>
        <v>11133733314.000002</v>
      </c>
      <c r="BT5" s="3">
        <f t="shared" si="19"/>
        <v>359152687.54838717</v>
      </c>
      <c r="BU5" s="94">
        <v>8371557370</v>
      </c>
      <c r="BV5" s="95">
        <v>6322964889.999999</v>
      </c>
      <c r="BW5" s="110">
        <v>9242950420</v>
      </c>
      <c r="BX5" s="95">
        <v>7805042740.000001</v>
      </c>
      <c r="BY5" s="95">
        <v>9721319850</v>
      </c>
      <c r="BZ5" s="145">
        <f t="shared" si="20"/>
        <v>8292767054</v>
      </c>
      <c r="CA5" s="3">
        <f t="shared" si="21"/>
        <v>267508614.6451613</v>
      </c>
      <c r="CB5" s="94">
        <v>9361858549.9999981</v>
      </c>
      <c r="CC5" s="95">
        <v>8009225840.0000019</v>
      </c>
      <c r="CD5" s="110">
        <v>10809571080.000002</v>
      </c>
      <c r="CE5" s="95">
        <v>8943370920.0000019</v>
      </c>
      <c r="CF5" s="95">
        <v>7895377489.9999981</v>
      </c>
      <c r="CG5" s="145">
        <f t="shared" si="22"/>
        <v>9003880776</v>
      </c>
      <c r="CH5" s="53">
        <f t="shared" si="23"/>
        <v>300129359.19999999</v>
      </c>
    </row>
    <row r="6" spans="1:86" ht="18" customHeight="1" x14ac:dyDescent="0.25">
      <c r="A6" s="5">
        <v>4</v>
      </c>
      <c r="B6" s="2" t="s">
        <v>6</v>
      </c>
      <c r="C6" s="94">
        <v>474933800.00000006</v>
      </c>
      <c r="D6" s="95">
        <v>763678300.00000012</v>
      </c>
      <c r="E6" s="110">
        <v>54224500</v>
      </c>
      <c r="F6" s="95">
        <v>399031600</v>
      </c>
      <c r="G6" s="95">
        <v>317537000.00000006</v>
      </c>
      <c r="H6" s="145">
        <f t="shared" si="0"/>
        <v>401881040.00000006</v>
      </c>
      <c r="I6" s="3">
        <f t="shared" si="1"/>
        <v>12963904.516129034</v>
      </c>
      <c r="J6" s="94">
        <v>530408999.99999988</v>
      </c>
      <c r="K6" s="95">
        <v>688541700</v>
      </c>
      <c r="L6" s="110">
        <v>535198399.99999988</v>
      </c>
      <c r="M6" s="95">
        <v>427354399.99999988</v>
      </c>
      <c r="N6" s="95">
        <v>295799130.00000006</v>
      </c>
      <c r="O6" s="145">
        <f t="shared" si="2"/>
        <v>495460526</v>
      </c>
      <c r="P6" s="3">
        <f t="shared" si="3"/>
        <v>16515350.866666667</v>
      </c>
      <c r="Q6" s="94">
        <v>610557200</v>
      </c>
      <c r="R6" s="95">
        <v>322047000.00000006</v>
      </c>
      <c r="S6" s="110">
        <v>489298479.99999994</v>
      </c>
      <c r="T6" s="95">
        <v>430767700.00000012</v>
      </c>
      <c r="U6" s="95">
        <v>226934839.99999997</v>
      </c>
      <c r="V6" s="145">
        <f t="shared" si="4"/>
        <v>415921044</v>
      </c>
      <c r="W6" s="3">
        <f t="shared" si="5"/>
        <v>13416807.870967742</v>
      </c>
      <c r="X6" s="94">
        <v>372072580.00000006</v>
      </c>
      <c r="Y6" s="95">
        <v>621994999.99999988</v>
      </c>
      <c r="Z6" s="110">
        <v>583558800</v>
      </c>
      <c r="AA6" s="95">
        <v>396497640</v>
      </c>
      <c r="AB6" s="95">
        <v>246692709.99999994</v>
      </c>
      <c r="AC6" s="145">
        <f t="shared" si="6"/>
        <v>444163346</v>
      </c>
      <c r="AD6" s="3">
        <f t="shared" si="7"/>
        <v>14327849.870967742</v>
      </c>
      <c r="AE6" s="94">
        <v>273737750</v>
      </c>
      <c r="AF6" s="95">
        <v>499703599.99999988</v>
      </c>
      <c r="AG6" s="110">
        <v>451098999.99999994</v>
      </c>
      <c r="AH6" s="95">
        <v>382825299.99999994</v>
      </c>
      <c r="AI6" s="95">
        <v>228129329.99999994</v>
      </c>
      <c r="AJ6" s="145">
        <f t="shared" si="8"/>
        <v>367098995.99999994</v>
      </c>
      <c r="AK6" s="3">
        <f t="shared" si="9"/>
        <v>13110678.428571427</v>
      </c>
      <c r="AL6" s="94">
        <v>109585630.00000001</v>
      </c>
      <c r="AM6" s="95">
        <v>469902400</v>
      </c>
      <c r="AN6" s="110">
        <v>157121800</v>
      </c>
      <c r="AO6" s="95">
        <v>439807499.99999988</v>
      </c>
      <c r="AP6" s="95">
        <v>235882900.00000006</v>
      </c>
      <c r="AQ6" s="145">
        <f t="shared" si="10"/>
        <v>282460046</v>
      </c>
      <c r="AR6" s="3">
        <f t="shared" si="11"/>
        <v>9111614.3870967738</v>
      </c>
      <c r="AS6" s="94">
        <v>192598999.99999997</v>
      </c>
      <c r="AT6" s="95">
        <v>534475699.99999982</v>
      </c>
      <c r="AU6" s="110">
        <v>30614100</v>
      </c>
      <c r="AV6" s="95">
        <v>96157600</v>
      </c>
      <c r="AW6" s="95">
        <v>208360460</v>
      </c>
      <c r="AX6" s="145">
        <f t="shared" si="12"/>
        <v>212441371.99999994</v>
      </c>
      <c r="AY6" s="3">
        <f t="shared" si="13"/>
        <v>7081379.0666666646</v>
      </c>
      <c r="AZ6" s="94">
        <v>290297700</v>
      </c>
      <c r="BA6" s="95">
        <v>516073800</v>
      </c>
      <c r="BB6" s="110">
        <v>468380220.00000012</v>
      </c>
      <c r="BC6" s="95">
        <v>423971900.00000006</v>
      </c>
      <c r="BD6" s="95">
        <v>196057070.00000003</v>
      </c>
      <c r="BE6" s="145">
        <f t="shared" si="14"/>
        <v>378956138</v>
      </c>
      <c r="BF6" s="3">
        <f t="shared" si="15"/>
        <v>12224391.548387097</v>
      </c>
      <c r="BG6" s="94">
        <v>50974000.000000007</v>
      </c>
      <c r="BH6" s="95">
        <v>554602400.00000012</v>
      </c>
      <c r="BI6" s="110">
        <v>595706100</v>
      </c>
      <c r="BJ6" s="95">
        <v>407903099.99999994</v>
      </c>
      <c r="BK6" s="95">
        <v>180915900.00000003</v>
      </c>
      <c r="BL6" s="145">
        <f t="shared" si="16"/>
        <v>358020300</v>
      </c>
      <c r="BM6" s="3">
        <f t="shared" si="17"/>
        <v>11934010</v>
      </c>
      <c r="BN6" s="94">
        <v>140598700</v>
      </c>
      <c r="BO6" s="95">
        <v>244473900</v>
      </c>
      <c r="BP6" s="110">
        <v>510841100.00000012</v>
      </c>
      <c r="BQ6" s="95">
        <v>363165990</v>
      </c>
      <c r="BR6" s="95">
        <v>162889210.00000003</v>
      </c>
      <c r="BS6" s="145">
        <f t="shared" si="18"/>
        <v>284393780</v>
      </c>
      <c r="BT6" s="3">
        <f t="shared" si="19"/>
        <v>9173992.9032258056</v>
      </c>
      <c r="BU6" s="94">
        <v>160656100</v>
      </c>
      <c r="BV6" s="95">
        <v>393228000.00000012</v>
      </c>
      <c r="BW6" s="110">
        <v>513824300</v>
      </c>
      <c r="BX6" s="95">
        <v>356270200.00000006</v>
      </c>
      <c r="BY6" s="95">
        <v>176444730.00000006</v>
      </c>
      <c r="BZ6" s="145">
        <f t="shared" si="20"/>
        <v>320084666.00000006</v>
      </c>
      <c r="CA6" s="3">
        <f t="shared" si="21"/>
        <v>10325311.806451615</v>
      </c>
      <c r="CB6" s="94">
        <v>59289999.999999993</v>
      </c>
      <c r="CC6" s="95">
        <v>578452599.99999988</v>
      </c>
      <c r="CD6" s="110">
        <v>425854770</v>
      </c>
      <c r="CE6" s="95">
        <v>344963300</v>
      </c>
      <c r="CF6" s="95">
        <v>165057200</v>
      </c>
      <c r="CG6" s="145">
        <f t="shared" si="22"/>
        <v>314723574</v>
      </c>
      <c r="CH6" s="53">
        <f t="shared" si="23"/>
        <v>10490785.800000001</v>
      </c>
    </row>
    <row r="7" spans="1:86" ht="18" customHeight="1" x14ac:dyDescent="0.25">
      <c r="A7" s="5">
        <v>5</v>
      </c>
      <c r="B7" s="2" t="s">
        <v>5</v>
      </c>
      <c r="C7" s="94">
        <v>24412080</v>
      </c>
      <c r="D7" s="95">
        <v>0</v>
      </c>
      <c r="E7" s="110">
        <v>177709840</v>
      </c>
      <c r="F7" s="95">
        <v>345741439.99999988</v>
      </c>
      <c r="G7" s="95">
        <v>1549714429.9999995</v>
      </c>
      <c r="H7" s="145">
        <f t="shared" si="0"/>
        <v>419515557.99999988</v>
      </c>
      <c r="I7" s="3">
        <f t="shared" si="1"/>
        <v>13532759.935483867</v>
      </c>
      <c r="J7" s="94">
        <v>1649812890</v>
      </c>
      <c r="K7" s="95">
        <v>369660973.00000006</v>
      </c>
      <c r="L7" s="110">
        <v>1339387500.0000002</v>
      </c>
      <c r="M7" s="95">
        <v>518946780</v>
      </c>
      <c r="N7" s="95">
        <v>1399225850.0000002</v>
      </c>
      <c r="O7" s="145">
        <f t="shared" si="2"/>
        <v>1055406798.6</v>
      </c>
      <c r="P7" s="3">
        <f t="shared" si="3"/>
        <v>35180226.619999997</v>
      </c>
      <c r="Q7" s="94">
        <v>2033385749.9999998</v>
      </c>
      <c r="R7" s="95">
        <v>1600917604.0000005</v>
      </c>
      <c r="S7" s="110">
        <v>486872649.99999994</v>
      </c>
      <c r="T7" s="95">
        <v>1188454080</v>
      </c>
      <c r="U7" s="95">
        <v>1317192360</v>
      </c>
      <c r="V7" s="145">
        <f t="shared" si="4"/>
        <v>1325364488.8</v>
      </c>
      <c r="W7" s="3">
        <f t="shared" si="5"/>
        <v>42753693.187096775</v>
      </c>
      <c r="X7" s="94">
        <v>1811718369.9999998</v>
      </c>
      <c r="Y7" s="95">
        <v>1493946454</v>
      </c>
      <c r="Z7" s="110">
        <v>221182059.99999997</v>
      </c>
      <c r="AA7" s="95">
        <v>2007175500</v>
      </c>
      <c r="AB7" s="95">
        <v>1576574340.0000002</v>
      </c>
      <c r="AC7" s="145">
        <f t="shared" si="6"/>
        <v>1422119344.8</v>
      </c>
      <c r="AD7" s="3">
        <f t="shared" si="7"/>
        <v>45874817.574193545</v>
      </c>
      <c r="AE7" s="94">
        <v>1620938110.0000002</v>
      </c>
      <c r="AF7" s="95">
        <v>304192075.00000006</v>
      </c>
      <c r="AG7" s="110">
        <v>1220575289.9999998</v>
      </c>
      <c r="AH7" s="95">
        <v>1803866790</v>
      </c>
      <c r="AI7" s="95">
        <v>1326304430.0000002</v>
      </c>
      <c r="AJ7" s="145">
        <f t="shared" si="8"/>
        <v>1255175339</v>
      </c>
      <c r="AK7" s="3">
        <f t="shared" si="9"/>
        <v>44827690.678571425</v>
      </c>
      <c r="AL7" s="94">
        <v>1886629689.9999998</v>
      </c>
      <c r="AM7" s="95">
        <v>0</v>
      </c>
      <c r="AN7" s="110">
        <v>1597240590.0000002</v>
      </c>
      <c r="AO7" s="95">
        <v>2151627500</v>
      </c>
      <c r="AP7" s="95">
        <v>995344790.00000012</v>
      </c>
      <c r="AQ7" s="145">
        <f t="shared" si="10"/>
        <v>1326168514</v>
      </c>
      <c r="AR7" s="3">
        <f t="shared" si="11"/>
        <v>42779629.483870968</v>
      </c>
      <c r="AS7" s="94">
        <v>1505317220</v>
      </c>
      <c r="AT7" s="95">
        <v>0</v>
      </c>
      <c r="AU7" s="110">
        <v>1136461260.0000002</v>
      </c>
      <c r="AV7" s="95">
        <v>1809167360.0000007</v>
      </c>
      <c r="AW7" s="95">
        <v>1426609579.9999998</v>
      </c>
      <c r="AX7" s="145">
        <f t="shared" si="12"/>
        <v>1175511084.0000002</v>
      </c>
      <c r="AY7" s="3">
        <f t="shared" si="13"/>
        <v>39183702.800000004</v>
      </c>
      <c r="AZ7" s="94">
        <v>1797097169.9999998</v>
      </c>
      <c r="BA7" s="95">
        <v>0</v>
      </c>
      <c r="BB7" s="110">
        <v>261196320</v>
      </c>
      <c r="BC7" s="95">
        <v>1994628680</v>
      </c>
      <c r="BD7" s="95">
        <v>1763931730</v>
      </c>
      <c r="BE7" s="145">
        <f t="shared" si="14"/>
        <v>1163370780</v>
      </c>
      <c r="BF7" s="3">
        <f t="shared" si="15"/>
        <v>37528089.677419357</v>
      </c>
      <c r="BG7" s="94">
        <v>1580421040</v>
      </c>
      <c r="BH7" s="95">
        <v>0</v>
      </c>
      <c r="BI7" s="110">
        <v>1352474750</v>
      </c>
      <c r="BJ7" s="95">
        <v>1430750200.0000002</v>
      </c>
      <c r="BK7" s="95">
        <v>542620980</v>
      </c>
      <c r="BL7" s="145">
        <f t="shared" si="16"/>
        <v>981253394</v>
      </c>
      <c r="BM7" s="3">
        <f t="shared" si="17"/>
        <v>32708446.466666665</v>
      </c>
      <c r="BN7" s="94">
        <v>818907210.00000012</v>
      </c>
      <c r="BO7" s="95">
        <v>0</v>
      </c>
      <c r="BP7" s="110">
        <v>599700970.00000012</v>
      </c>
      <c r="BQ7" s="95">
        <v>2174637190.0000005</v>
      </c>
      <c r="BR7" s="95">
        <v>0</v>
      </c>
      <c r="BS7" s="145">
        <f t="shared" si="18"/>
        <v>718649074.00000024</v>
      </c>
      <c r="BT7" s="3">
        <f t="shared" si="19"/>
        <v>23182228.193548396</v>
      </c>
      <c r="BU7" s="94">
        <v>0</v>
      </c>
      <c r="BV7" s="95">
        <v>0</v>
      </c>
      <c r="BW7" s="110">
        <v>0</v>
      </c>
      <c r="BX7" s="95">
        <v>1478936690</v>
      </c>
      <c r="BY7" s="95">
        <v>409746480</v>
      </c>
      <c r="BZ7" s="145">
        <f t="shared" si="20"/>
        <v>377736634</v>
      </c>
      <c r="CA7" s="3">
        <f t="shared" si="21"/>
        <v>12185052.709677419</v>
      </c>
      <c r="CB7" s="94">
        <v>0</v>
      </c>
      <c r="CC7" s="95">
        <v>0</v>
      </c>
      <c r="CD7" s="110">
        <v>0</v>
      </c>
      <c r="CE7" s="95">
        <v>375760</v>
      </c>
      <c r="CF7" s="95">
        <v>1066190180</v>
      </c>
      <c r="CG7" s="145">
        <f t="shared" si="22"/>
        <v>213313188</v>
      </c>
      <c r="CH7" s="53">
        <f t="shared" si="23"/>
        <v>7110439.5999999996</v>
      </c>
    </row>
    <row r="8" spans="1:86" ht="18" customHeight="1" x14ac:dyDescent="0.25">
      <c r="A8" s="5">
        <v>6</v>
      </c>
      <c r="B8" s="2" t="s">
        <v>3</v>
      </c>
      <c r="C8" s="94">
        <v>141010320</v>
      </c>
      <c r="D8" s="95">
        <v>62493750.000000007</v>
      </c>
      <c r="E8" s="110">
        <v>68836570.000000015</v>
      </c>
      <c r="F8" s="95">
        <v>41218100</v>
      </c>
      <c r="G8" s="95">
        <v>27059010</v>
      </c>
      <c r="H8" s="145">
        <f t="shared" si="0"/>
        <v>68123550</v>
      </c>
      <c r="I8" s="3">
        <f t="shared" si="1"/>
        <v>2197533.8709677421</v>
      </c>
      <c r="J8" s="94">
        <v>388879700</v>
      </c>
      <c r="K8" s="95">
        <v>172596050</v>
      </c>
      <c r="L8" s="110">
        <v>193654670</v>
      </c>
      <c r="M8" s="95">
        <v>0</v>
      </c>
      <c r="N8" s="95">
        <v>184452070.00000003</v>
      </c>
      <c r="O8" s="145">
        <f t="shared" si="2"/>
        <v>187916498</v>
      </c>
      <c r="P8" s="3">
        <f t="shared" si="3"/>
        <v>6263883.2666666666</v>
      </c>
      <c r="Q8" s="94">
        <v>256746490</v>
      </c>
      <c r="R8" s="95">
        <v>617016510</v>
      </c>
      <c r="S8" s="110">
        <v>1015501850.0000004</v>
      </c>
      <c r="T8" s="95">
        <v>0</v>
      </c>
      <c r="U8" s="95">
        <v>21186880</v>
      </c>
      <c r="V8" s="145">
        <f t="shared" si="4"/>
        <v>382090346.00000012</v>
      </c>
      <c r="W8" s="3">
        <f t="shared" si="5"/>
        <v>12325495.032258069</v>
      </c>
      <c r="X8" s="94">
        <v>1033987679.9999998</v>
      </c>
      <c r="Y8" s="95">
        <v>1130236579.9999995</v>
      </c>
      <c r="Z8" s="110">
        <v>664534970</v>
      </c>
      <c r="AA8" s="95">
        <v>1116795460</v>
      </c>
      <c r="AB8" s="95">
        <v>1329150130</v>
      </c>
      <c r="AC8" s="145">
        <f t="shared" si="6"/>
        <v>1054940963.9999998</v>
      </c>
      <c r="AD8" s="3">
        <f t="shared" si="7"/>
        <v>34030353.67741935</v>
      </c>
      <c r="AE8" s="94">
        <v>890128580</v>
      </c>
      <c r="AF8" s="95">
        <v>700228100</v>
      </c>
      <c r="AG8" s="110">
        <v>723061569.99999976</v>
      </c>
      <c r="AH8" s="95">
        <v>290920520</v>
      </c>
      <c r="AI8" s="95">
        <v>944269260.00000012</v>
      </c>
      <c r="AJ8" s="145">
        <f t="shared" si="8"/>
        <v>709721606</v>
      </c>
      <c r="AK8" s="3">
        <f t="shared" si="9"/>
        <v>25347200.214285713</v>
      </c>
      <c r="AL8" s="94">
        <v>515992620</v>
      </c>
      <c r="AM8" s="95">
        <v>177106930</v>
      </c>
      <c r="AN8" s="110">
        <v>571393350</v>
      </c>
      <c r="AO8" s="95">
        <v>350210960</v>
      </c>
      <c r="AP8" s="95">
        <v>189933260.00000003</v>
      </c>
      <c r="AQ8" s="145">
        <f t="shared" si="10"/>
        <v>360927424</v>
      </c>
      <c r="AR8" s="3">
        <f t="shared" si="11"/>
        <v>11642820.129032258</v>
      </c>
      <c r="AS8" s="94">
        <v>276116830</v>
      </c>
      <c r="AT8" s="95">
        <v>463434730.00000006</v>
      </c>
      <c r="AU8" s="110">
        <v>89657370.00000003</v>
      </c>
      <c r="AV8" s="95">
        <v>233721290</v>
      </c>
      <c r="AW8" s="95">
        <v>0</v>
      </c>
      <c r="AX8" s="145">
        <f t="shared" si="12"/>
        <v>212586044</v>
      </c>
      <c r="AY8" s="3">
        <f t="shared" si="13"/>
        <v>7086201.4666666668</v>
      </c>
      <c r="AZ8" s="94">
        <v>29849710</v>
      </c>
      <c r="BA8" s="95">
        <v>0</v>
      </c>
      <c r="BB8" s="110">
        <v>23905860</v>
      </c>
      <c r="BC8" s="95">
        <v>44974380</v>
      </c>
      <c r="BD8" s="95">
        <v>0</v>
      </c>
      <c r="BE8" s="145">
        <f t="shared" si="14"/>
        <v>19745990</v>
      </c>
      <c r="BF8" s="3">
        <f t="shared" si="15"/>
        <v>636967.41935483867</v>
      </c>
      <c r="BG8" s="94">
        <v>115316630.00000001</v>
      </c>
      <c r="BH8" s="95">
        <v>56433190.000000007</v>
      </c>
      <c r="BI8" s="110">
        <v>2970990</v>
      </c>
      <c r="BJ8" s="95">
        <v>172514979.99999997</v>
      </c>
      <c r="BK8" s="95">
        <v>0</v>
      </c>
      <c r="BL8" s="145">
        <f t="shared" si="16"/>
        <v>69447158</v>
      </c>
      <c r="BM8" s="3">
        <f t="shared" si="17"/>
        <v>2314905.2666666666</v>
      </c>
      <c r="BN8" s="94">
        <v>0</v>
      </c>
      <c r="BO8" s="95">
        <v>52267820.000000015</v>
      </c>
      <c r="BP8" s="110">
        <v>0</v>
      </c>
      <c r="BQ8" s="95">
        <v>15279330</v>
      </c>
      <c r="BR8" s="95">
        <v>0</v>
      </c>
      <c r="BS8" s="145">
        <f t="shared" si="18"/>
        <v>13509430.000000004</v>
      </c>
      <c r="BT8" s="3">
        <f t="shared" si="19"/>
        <v>435788.06451612915</v>
      </c>
      <c r="BU8" s="94">
        <v>0</v>
      </c>
      <c r="BV8" s="95">
        <v>24093300.000000004</v>
      </c>
      <c r="BW8" s="110">
        <v>0</v>
      </c>
      <c r="BX8" s="95">
        <v>11817630</v>
      </c>
      <c r="BY8" s="95">
        <v>0</v>
      </c>
      <c r="BZ8" s="145">
        <f t="shared" si="20"/>
        <v>7182186</v>
      </c>
      <c r="CA8" s="3">
        <f t="shared" si="21"/>
        <v>231683.4193548387</v>
      </c>
      <c r="CB8" s="94">
        <v>28575030.000000004</v>
      </c>
      <c r="CC8" s="95">
        <v>212771459.99999997</v>
      </c>
      <c r="CD8" s="110">
        <v>0</v>
      </c>
      <c r="CE8" s="95">
        <v>83720560</v>
      </c>
      <c r="CF8" s="95">
        <v>0</v>
      </c>
      <c r="CG8" s="145">
        <f t="shared" si="22"/>
        <v>65013410</v>
      </c>
      <c r="CH8" s="53">
        <f t="shared" si="23"/>
        <v>2167113.6666666665</v>
      </c>
    </row>
    <row r="9" spans="1:86" ht="18" customHeight="1" x14ac:dyDescent="0.25">
      <c r="A9" s="5">
        <v>7</v>
      </c>
      <c r="B9" s="2" t="s">
        <v>6</v>
      </c>
      <c r="C9" s="94">
        <v>0</v>
      </c>
      <c r="D9" s="95">
        <v>0</v>
      </c>
      <c r="E9" s="110">
        <v>0</v>
      </c>
      <c r="F9" s="95">
        <v>0</v>
      </c>
      <c r="G9" s="95">
        <v>0</v>
      </c>
      <c r="H9" s="145">
        <f t="shared" si="0"/>
        <v>0</v>
      </c>
      <c r="I9" s="3">
        <f t="shared" si="1"/>
        <v>0</v>
      </c>
      <c r="J9" s="94">
        <v>0</v>
      </c>
      <c r="K9" s="95">
        <v>0</v>
      </c>
      <c r="L9" s="110">
        <v>0</v>
      </c>
      <c r="M9" s="95">
        <v>0</v>
      </c>
      <c r="N9" s="95">
        <v>0</v>
      </c>
      <c r="O9" s="145">
        <f t="shared" si="2"/>
        <v>0</v>
      </c>
      <c r="P9" s="3">
        <f t="shared" si="3"/>
        <v>0</v>
      </c>
      <c r="Q9" s="94">
        <v>0</v>
      </c>
      <c r="R9" s="95">
        <v>0</v>
      </c>
      <c r="S9" s="110">
        <v>0</v>
      </c>
      <c r="T9" s="95">
        <v>0</v>
      </c>
      <c r="U9" s="95">
        <v>0</v>
      </c>
      <c r="V9" s="145">
        <f t="shared" si="4"/>
        <v>0</v>
      </c>
      <c r="W9" s="3">
        <f t="shared" si="5"/>
        <v>0</v>
      </c>
      <c r="X9" s="94">
        <v>0</v>
      </c>
      <c r="Y9" s="95">
        <v>0</v>
      </c>
      <c r="Z9" s="110">
        <v>0</v>
      </c>
      <c r="AA9" s="95">
        <v>0</v>
      </c>
      <c r="AB9" s="95">
        <v>0</v>
      </c>
      <c r="AC9" s="145">
        <f t="shared" si="6"/>
        <v>0</v>
      </c>
      <c r="AD9" s="3">
        <f t="shared" si="7"/>
        <v>0</v>
      </c>
      <c r="AE9" s="94">
        <v>0</v>
      </c>
      <c r="AF9" s="95">
        <v>0</v>
      </c>
      <c r="AG9" s="110">
        <v>0</v>
      </c>
      <c r="AH9" s="95">
        <v>0</v>
      </c>
      <c r="AI9" s="95">
        <v>0</v>
      </c>
      <c r="AJ9" s="145">
        <f t="shared" si="8"/>
        <v>0</v>
      </c>
      <c r="AK9" s="3">
        <f t="shared" si="9"/>
        <v>0</v>
      </c>
      <c r="AL9" s="94">
        <v>0</v>
      </c>
      <c r="AM9" s="95">
        <v>0</v>
      </c>
      <c r="AN9" s="110">
        <v>0</v>
      </c>
      <c r="AO9" s="95">
        <v>0</v>
      </c>
      <c r="AP9" s="95">
        <v>0</v>
      </c>
      <c r="AQ9" s="145">
        <f t="shared" si="10"/>
        <v>0</v>
      </c>
      <c r="AR9" s="3">
        <f t="shared" si="11"/>
        <v>0</v>
      </c>
      <c r="AS9" s="94">
        <v>0</v>
      </c>
      <c r="AT9" s="95">
        <v>0</v>
      </c>
      <c r="AU9" s="110">
        <v>0</v>
      </c>
      <c r="AV9" s="95">
        <v>0</v>
      </c>
      <c r="AW9" s="95">
        <v>0</v>
      </c>
      <c r="AX9" s="145">
        <f t="shared" si="12"/>
        <v>0</v>
      </c>
      <c r="AY9" s="3">
        <f t="shared" si="13"/>
        <v>0</v>
      </c>
      <c r="AZ9" s="94">
        <v>0</v>
      </c>
      <c r="BA9" s="95">
        <v>0</v>
      </c>
      <c r="BB9" s="110">
        <v>0</v>
      </c>
      <c r="BC9" s="95">
        <v>0</v>
      </c>
      <c r="BD9" s="95">
        <v>0</v>
      </c>
      <c r="BE9" s="145">
        <f t="shared" si="14"/>
        <v>0</v>
      </c>
      <c r="BF9" s="3">
        <f t="shared" si="15"/>
        <v>0</v>
      </c>
      <c r="BG9" s="94">
        <v>0</v>
      </c>
      <c r="BH9" s="95">
        <v>0</v>
      </c>
      <c r="BI9" s="110">
        <v>0</v>
      </c>
      <c r="BJ9" s="95">
        <v>0</v>
      </c>
      <c r="BK9" s="95">
        <v>0</v>
      </c>
      <c r="BL9" s="145">
        <f t="shared" si="16"/>
        <v>0</v>
      </c>
      <c r="BM9" s="3">
        <f t="shared" si="17"/>
        <v>0</v>
      </c>
      <c r="BN9" s="94">
        <v>0</v>
      </c>
      <c r="BO9" s="95">
        <v>0</v>
      </c>
      <c r="BP9" s="110">
        <v>0</v>
      </c>
      <c r="BQ9" s="95">
        <v>0</v>
      </c>
      <c r="BR9" s="95">
        <v>0</v>
      </c>
      <c r="BS9" s="145">
        <f t="shared" si="18"/>
        <v>0</v>
      </c>
      <c r="BT9" s="3">
        <f t="shared" si="19"/>
        <v>0</v>
      </c>
      <c r="BU9" s="94">
        <v>0</v>
      </c>
      <c r="BV9" s="95">
        <v>0</v>
      </c>
      <c r="BW9" s="110">
        <v>0</v>
      </c>
      <c r="BX9" s="95">
        <v>0</v>
      </c>
      <c r="BY9" s="95">
        <v>0</v>
      </c>
      <c r="BZ9" s="145">
        <f t="shared" si="20"/>
        <v>0</v>
      </c>
      <c r="CA9" s="3">
        <f t="shared" si="21"/>
        <v>0</v>
      </c>
      <c r="CB9" s="94">
        <v>0</v>
      </c>
      <c r="CC9" s="95">
        <v>0</v>
      </c>
      <c r="CD9" s="110">
        <v>0</v>
      </c>
      <c r="CE9" s="95">
        <v>0</v>
      </c>
      <c r="CF9" s="95">
        <v>0</v>
      </c>
      <c r="CG9" s="145">
        <f t="shared" si="22"/>
        <v>0</v>
      </c>
      <c r="CH9" s="53">
        <f t="shared" si="23"/>
        <v>0</v>
      </c>
    </row>
    <row r="10" spans="1:86" ht="18" customHeight="1" x14ac:dyDescent="0.25">
      <c r="A10" s="5">
        <v>8</v>
      </c>
      <c r="B10" s="2" t="s">
        <v>3</v>
      </c>
      <c r="C10" s="94">
        <v>872390529.99999988</v>
      </c>
      <c r="D10" s="95">
        <v>1312283610</v>
      </c>
      <c r="E10" s="110">
        <v>1468712190</v>
      </c>
      <c r="F10" s="95">
        <v>1280246989.9999998</v>
      </c>
      <c r="G10" s="95">
        <v>1235728889.9999998</v>
      </c>
      <c r="H10" s="145">
        <f t="shared" si="0"/>
        <v>1233872442</v>
      </c>
      <c r="I10" s="3">
        <f t="shared" si="1"/>
        <v>39802336.838709675</v>
      </c>
      <c r="J10" s="94">
        <v>809563810</v>
      </c>
      <c r="K10" s="95">
        <v>1873486890</v>
      </c>
      <c r="L10" s="110">
        <v>1718552550</v>
      </c>
      <c r="M10" s="95">
        <v>1029479990</v>
      </c>
      <c r="N10" s="95">
        <v>2091985609.9999998</v>
      </c>
      <c r="O10" s="145">
        <f t="shared" si="2"/>
        <v>1504613770</v>
      </c>
      <c r="P10" s="3">
        <f t="shared" si="3"/>
        <v>50153792.333333336</v>
      </c>
      <c r="Q10" s="94">
        <v>751606130.00000012</v>
      </c>
      <c r="R10" s="95">
        <v>1738276650</v>
      </c>
      <c r="S10" s="110">
        <v>3280830300</v>
      </c>
      <c r="T10" s="95">
        <v>1293983020</v>
      </c>
      <c r="U10" s="95">
        <v>2492754990.0000005</v>
      </c>
      <c r="V10" s="145">
        <f t="shared" si="4"/>
        <v>1911490218</v>
      </c>
      <c r="W10" s="3">
        <f t="shared" si="5"/>
        <v>61660974.774193548</v>
      </c>
      <c r="X10" s="94">
        <v>2399162260</v>
      </c>
      <c r="Y10" s="95">
        <v>3196970590</v>
      </c>
      <c r="Z10" s="110">
        <v>1898916799.9999998</v>
      </c>
      <c r="AA10" s="95">
        <v>2591290460.0000005</v>
      </c>
      <c r="AB10" s="95">
        <v>3261104329.9999995</v>
      </c>
      <c r="AC10" s="145">
        <f t="shared" si="6"/>
        <v>2669488888</v>
      </c>
      <c r="AD10" s="3">
        <f t="shared" si="7"/>
        <v>86112544.774193555</v>
      </c>
      <c r="AE10" s="94">
        <v>1805116060</v>
      </c>
      <c r="AF10" s="95">
        <v>1610194190</v>
      </c>
      <c r="AG10" s="110">
        <v>3511057660</v>
      </c>
      <c r="AH10" s="95">
        <v>2762332320.0000005</v>
      </c>
      <c r="AI10" s="95">
        <v>4129997850.0000005</v>
      </c>
      <c r="AJ10" s="145">
        <f t="shared" si="8"/>
        <v>2763739616</v>
      </c>
      <c r="AK10" s="3">
        <f t="shared" si="9"/>
        <v>98704986.285714284</v>
      </c>
      <c r="AL10" s="94">
        <v>741006750</v>
      </c>
      <c r="AM10" s="95">
        <v>2309298090</v>
      </c>
      <c r="AN10" s="110">
        <v>4061482150</v>
      </c>
      <c r="AO10" s="95">
        <v>2152206540</v>
      </c>
      <c r="AP10" s="95">
        <v>2202234650</v>
      </c>
      <c r="AQ10" s="145">
        <f t="shared" si="10"/>
        <v>2293245636</v>
      </c>
      <c r="AR10" s="3">
        <f t="shared" si="11"/>
        <v>73975665.67741935</v>
      </c>
      <c r="AS10" s="94">
        <v>1030841349.9999999</v>
      </c>
      <c r="AT10" s="95">
        <v>2205539930.0000005</v>
      </c>
      <c r="AU10" s="110">
        <v>1274323380.0000002</v>
      </c>
      <c r="AV10" s="95">
        <v>2076727070</v>
      </c>
      <c r="AW10" s="95">
        <v>675961220</v>
      </c>
      <c r="AX10" s="145">
        <f t="shared" si="12"/>
        <v>1452678590.0000002</v>
      </c>
      <c r="AY10" s="3">
        <f t="shared" si="13"/>
        <v>48422619.666666672</v>
      </c>
      <c r="AZ10" s="94">
        <v>723698359.99999988</v>
      </c>
      <c r="BA10" s="95">
        <v>1084565240.0000002</v>
      </c>
      <c r="BB10" s="110">
        <v>1893176450.0000007</v>
      </c>
      <c r="BC10" s="95">
        <v>1457351720</v>
      </c>
      <c r="BD10" s="95">
        <v>2044493660</v>
      </c>
      <c r="BE10" s="145">
        <f t="shared" si="14"/>
        <v>1440657086.0000002</v>
      </c>
      <c r="BF10" s="3">
        <f t="shared" si="15"/>
        <v>46472809.22580646</v>
      </c>
      <c r="BG10" s="94">
        <v>899293340</v>
      </c>
      <c r="BH10" s="95">
        <v>1146559260.0000002</v>
      </c>
      <c r="BI10" s="110">
        <v>1281588110.0000005</v>
      </c>
      <c r="BJ10" s="95">
        <v>2154832240</v>
      </c>
      <c r="BK10" s="95">
        <v>963760160.00000012</v>
      </c>
      <c r="BL10" s="145">
        <f t="shared" si="16"/>
        <v>1289206622.0000002</v>
      </c>
      <c r="BM10" s="3">
        <f t="shared" si="17"/>
        <v>42973554.066666678</v>
      </c>
      <c r="BN10" s="94">
        <v>515556140.00000012</v>
      </c>
      <c r="BO10" s="95">
        <v>771558040</v>
      </c>
      <c r="BP10" s="110">
        <v>1100645040</v>
      </c>
      <c r="BQ10" s="95">
        <v>731762130.00000012</v>
      </c>
      <c r="BR10" s="95">
        <v>960093310</v>
      </c>
      <c r="BS10" s="145">
        <f t="shared" si="18"/>
        <v>815922932</v>
      </c>
      <c r="BT10" s="3">
        <f t="shared" si="19"/>
        <v>26320094.580645163</v>
      </c>
      <c r="BU10" s="94">
        <v>1998139000</v>
      </c>
      <c r="BV10" s="95">
        <v>1316961910.0000002</v>
      </c>
      <c r="BW10" s="110">
        <v>1263437120</v>
      </c>
      <c r="BX10" s="95">
        <v>294159470.00000006</v>
      </c>
      <c r="BY10" s="95">
        <v>1616107350.0000005</v>
      </c>
      <c r="BZ10" s="145">
        <f t="shared" si="20"/>
        <v>1297760970</v>
      </c>
      <c r="CA10" s="3">
        <f t="shared" si="21"/>
        <v>41863257.096774191</v>
      </c>
      <c r="CB10" s="94">
        <v>670690020</v>
      </c>
      <c r="CC10" s="95">
        <v>2599138189.9999995</v>
      </c>
      <c r="CD10" s="110">
        <v>1699262730</v>
      </c>
      <c r="CE10" s="95">
        <v>1202013890</v>
      </c>
      <c r="CF10" s="95">
        <v>2527836739.9999995</v>
      </c>
      <c r="CG10" s="145">
        <f t="shared" si="22"/>
        <v>1739788314</v>
      </c>
      <c r="CH10" s="53">
        <f t="shared" si="23"/>
        <v>57992943.799999997</v>
      </c>
    </row>
    <row r="11" spans="1:86" ht="18" customHeight="1" x14ac:dyDescent="0.25">
      <c r="A11" s="5">
        <v>9</v>
      </c>
      <c r="B11" s="2" t="s">
        <v>3</v>
      </c>
      <c r="C11" s="94">
        <v>0</v>
      </c>
      <c r="D11" s="95">
        <v>0</v>
      </c>
      <c r="E11" s="110">
        <v>0</v>
      </c>
      <c r="F11" s="95">
        <v>0</v>
      </c>
      <c r="G11" s="95">
        <v>0</v>
      </c>
      <c r="H11" s="145">
        <f t="shared" si="0"/>
        <v>0</v>
      </c>
      <c r="I11" s="3">
        <f t="shared" si="1"/>
        <v>0</v>
      </c>
      <c r="J11" s="94">
        <v>0</v>
      </c>
      <c r="K11" s="95">
        <v>0</v>
      </c>
      <c r="L11" s="110">
        <v>0</v>
      </c>
      <c r="M11" s="95">
        <v>0</v>
      </c>
      <c r="N11" s="95">
        <v>0</v>
      </c>
      <c r="O11" s="145">
        <f t="shared" si="2"/>
        <v>0</v>
      </c>
      <c r="P11" s="3">
        <f t="shared" si="3"/>
        <v>0</v>
      </c>
      <c r="Q11" s="94">
        <v>0</v>
      </c>
      <c r="R11" s="95">
        <v>0</v>
      </c>
      <c r="S11" s="110">
        <v>0</v>
      </c>
      <c r="T11" s="95">
        <v>0</v>
      </c>
      <c r="U11" s="95">
        <v>0</v>
      </c>
      <c r="V11" s="145">
        <f t="shared" si="4"/>
        <v>0</v>
      </c>
      <c r="W11" s="3">
        <f t="shared" si="5"/>
        <v>0</v>
      </c>
      <c r="X11" s="94">
        <v>0</v>
      </c>
      <c r="Y11" s="95">
        <v>0</v>
      </c>
      <c r="Z11" s="110">
        <v>0</v>
      </c>
      <c r="AA11" s="95">
        <v>0</v>
      </c>
      <c r="AB11" s="95">
        <v>0</v>
      </c>
      <c r="AC11" s="145">
        <f t="shared" si="6"/>
        <v>0</v>
      </c>
      <c r="AD11" s="3">
        <f t="shared" si="7"/>
        <v>0</v>
      </c>
      <c r="AE11" s="94">
        <v>0</v>
      </c>
      <c r="AF11" s="95">
        <v>0</v>
      </c>
      <c r="AG11" s="110">
        <v>0</v>
      </c>
      <c r="AH11" s="95">
        <v>0</v>
      </c>
      <c r="AI11" s="95">
        <v>0</v>
      </c>
      <c r="AJ11" s="145">
        <f t="shared" si="8"/>
        <v>0</v>
      </c>
      <c r="AK11" s="3">
        <f t="shared" si="9"/>
        <v>0</v>
      </c>
      <c r="AL11" s="94">
        <v>0</v>
      </c>
      <c r="AM11" s="95">
        <v>0</v>
      </c>
      <c r="AN11" s="110">
        <v>0</v>
      </c>
      <c r="AO11" s="95">
        <v>0</v>
      </c>
      <c r="AP11" s="95">
        <v>0</v>
      </c>
      <c r="AQ11" s="145">
        <f t="shared" si="10"/>
        <v>0</v>
      </c>
      <c r="AR11" s="3">
        <f t="shared" si="11"/>
        <v>0</v>
      </c>
      <c r="AS11" s="94">
        <v>0</v>
      </c>
      <c r="AT11" s="95">
        <v>0</v>
      </c>
      <c r="AU11" s="110">
        <v>0</v>
      </c>
      <c r="AV11" s="95">
        <v>0</v>
      </c>
      <c r="AW11" s="95">
        <v>0</v>
      </c>
      <c r="AX11" s="145">
        <f t="shared" si="12"/>
        <v>0</v>
      </c>
      <c r="AY11" s="3">
        <f t="shared" si="13"/>
        <v>0</v>
      </c>
      <c r="AZ11" s="94">
        <v>0</v>
      </c>
      <c r="BA11" s="95">
        <v>0</v>
      </c>
      <c r="BB11" s="110">
        <v>0</v>
      </c>
      <c r="BC11" s="95">
        <v>0</v>
      </c>
      <c r="BD11" s="95">
        <v>0</v>
      </c>
      <c r="BE11" s="145">
        <f t="shared" si="14"/>
        <v>0</v>
      </c>
      <c r="BF11" s="3">
        <f t="shared" si="15"/>
        <v>0</v>
      </c>
      <c r="BG11" s="94">
        <v>0</v>
      </c>
      <c r="BH11" s="95">
        <v>0</v>
      </c>
      <c r="BI11" s="110">
        <v>0</v>
      </c>
      <c r="BJ11" s="95">
        <v>0</v>
      </c>
      <c r="BK11" s="95">
        <v>0</v>
      </c>
      <c r="BL11" s="145">
        <f t="shared" si="16"/>
        <v>0</v>
      </c>
      <c r="BM11" s="3">
        <f t="shared" si="17"/>
        <v>0</v>
      </c>
      <c r="BN11" s="94">
        <v>0</v>
      </c>
      <c r="BO11" s="95">
        <v>0</v>
      </c>
      <c r="BP11" s="110">
        <v>0</v>
      </c>
      <c r="BQ11" s="95">
        <v>0</v>
      </c>
      <c r="BR11" s="95">
        <v>0</v>
      </c>
      <c r="BS11" s="145">
        <f t="shared" si="18"/>
        <v>0</v>
      </c>
      <c r="BT11" s="3">
        <f t="shared" si="19"/>
        <v>0</v>
      </c>
      <c r="BU11" s="94">
        <v>0</v>
      </c>
      <c r="BV11" s="95">
        <v>0</v>
      </c>
      <c r="BW11" s="110">
        <v>0</v>
      </c>
      <c r="BX11" s="95">
        <v>0</v>
      </c>
      <c r="BY11" s="95">
        <v>0</v>
      </c>
      <c r="BZ11" s="145">
        <f t="shared" si="20"/>
        <v>0</v>
      </c>
      <c r="CA11" s="3">
        <f t="shared" si="21"/>
        <v>0</v>
      </c>
      <c r="CB11" s="94">
        <v>0</v>
      </c>
      <c r="CC11" s="95">
        <v>0</v>
      </c>
      <c r="CD11" s="110">
        <v>0</v>
      </c>
      <c r="CE11" s="95">
        <v>0</v>
      </c>
      <c r="CF11" s="95">
        <v>0</v>
      </c>
      <c r="CG11" s="145">
        <f t="shared" si="22"/>
        <v>0</v>
      </c>
      <c r="CH11" s="53">
        <f t="shared" si="23"/>
        <v>0</v>
      </c>
    </row>
    <row r="12" spans="1:86" ht="18" customHeight="1" x14ac:dyDescent="0.25">
      <c r="A12" s="5">
        <v>10</v>
      </c>
      <c r="B12" s="2" t="s">
        <v>3</v>
      </c>
      <c r="C12" s="94">
        <v>0</v>
      </c>
      <c r="D12" s="95">
        <v>0</v>
      </c>
      <c r="E12" s="110">
        <v>0</v>
      </c>
      <c r="F12" s="95">
        <v>0</v>
      </c>
      <c r="G12" s="95">
        <v>0</v>
      </c>
      <c r="H12" s="145">
        <f t="shared" si="0"/>
        <v>0</v>
      </c>
      <c r="I12" s="3">
        <f t="shared" si="1"/>
        <v>0</v>
      </c>
      <c r="J12" s="94">
        <v>0</v>
      </c>
      <c r="K12" s="95">
        <v>0</v>
      </c>
      <c r="L12" s="110">
        <v>0</v>
      </c>
      <c r="M12" s="95">
        <v>0</v>
      </c>
      <c r="N12" s="95">
        <v>0</v>
      </c>
      <c r="O12" s="145">
        <f t="shared" si="2"/>
        <v>0</v>
      </c>
      <c r="P12" s="3">
        <f t="shared" si="3"/>
        <v>0</v>
      </c>
      <c r="Q12" s="94">
        <v>0</v>
      </c>
      <c r="R12" s="95">
        <v>0</v>
      </c>
      <c r="S12" s="110">
        <v>0</v>
      </c>
      <c r="T12" s="95">
        <v>0</v>
      </c>
      <c r="U12" s="95">
        <v>0</v>
      </c>
      <c r="V12" s="145">
        <f t="shared" si="4"/>
        <v>0</v>
      </c>
      <c r="W12" s="3">
        <f t="shared" si="5"/>
        <v>0</v>
      </c>
      <c r="X12" s="94">
        <v>0</v>
      </c>
      <c r="Y12" s="95">
        <v>0</v>
      </c>
      <c r="Z12" s="110">
        <v>0</v>
      </c>
      <c r="AA12" s="95">
        <v>0</v>
      </c>
      <c r="AB12" s="95">
        <v>0</v>
      </c>
      <c r="AC12" s="145">
        <f t="shared" si="6"/>
        <v>0</v>
      </c>
      <c r="AD12" s="3">
        <f t="shared" si="7"/>
        <v>0</v>
      </c>
      <c r="AE12" s="94">
        <v>0</v>
      </c>
      <c r="AF12" s="95">
        <v>0</v>
      </c>
      <c r="AG12" s="110">
        <v>0</v>
      </c>
      <c r="AH12" s="95">
        <v>0</v>
      </c>
      <c r="AI12" s="95">
        <v>0</v>
      </c>
      <c r="AJ12" s="145">
        <f t="shared" si="8"/>
        <v>0</v>
      </c>
      <c r="AK12" s="3">
        <f t="shared" si="9"/>
        <v>0</v>
      </c>
      <c r="AL12" s="94">
        <v>0</v>
      </c>
      <c r="AM12" s="95">
        <v>0</v>
      </c>
      <c r="AN12" s="110">
        <v>0</v>
      </c>
      <c r="AO12" s="95">
        <v>0</v>
      </c>
      <c r="AP12" s="95">
        <v>0</v>
      </c>
      <c r="AQ12" s="145">
        <f t="shared" si="10"/>
        <v>0</v>
      </c>
      <c r="AR12" s="3">
        <f t="shared" si="11"/>
        <v>0</v>
      </c>
      <c r="AS12" s="94">
        <v>0</v>
      </c>
      <c r="AT12" s="95">
        <v>0</v>
      </c>
      <c r="AU12" s="110">
        <v>0</v>
      </c>
      <c r="AV12" s="95">
        <v>0</v>
      </c>
      <c r="AW12" s="95">
        <v>0</v>
      </c>
      <c r="AX12" s="145">
        <f t="shared" si="12"/>
        <v>0</v>
      </c>
      <c r="AY12" s="3">
        <f t="shared" si="13"/>
        <v>0</v>
      </c>
      <c r="AZ12" s="94">
        <v>0</v>
      </c>
      <c r="BA12" s="95">
        <v>0</v>
      </c>
      <c r="BB12" s="110">
        <v>0</v>
      </c>
      <c r="BC12" s="95">
        <v>0</v>
      </c>
      <c r="BD12" s="95">
        <v>0</v>
      </c>
      <c r="BE12" s="145">
        <f t="shared" si="14"/>
        <v>0</v>
      </c>
      <c r="BF12" s="3">
        <f t="shared" si="15"/>
        <v>0</v>
      </c>
      <c r="BG12" s="94">
        <v>0</v>
      </c>
      <c r="BH12" s="95">
        <v>0</v>
      </c>
      <c r="BI12" s="110">
        <v>0</v>
      </c>
      <c r="BJ12" s="95">
        <v>0</v>
      </c>
      <c r="BK12" s="95">
        <v>0</v>
      </c>
      <c r="BL12" s="145">
        <f t="shared" si="16"/>
        <v>0</v>
      </c>
      <c r="BM12" s="3">
        <f t="shared" si="17"/>
        <v>0</v>
      </c>
      <c r="BN12" s="94">
        <v>0</v>
      </c>
      <c r="BO12" s="95">
        <v>0</v>
      </c>
      <c r="BP12" s="110">
        <v>0</v>
      </c>
      <c r="BQ12" s="95">
        <v>0</v>
      </c>
      <c r="BR12" s="95">
        <v>0</v>
      </c>
      <c r="BS12" s="145">
        <f t="shared" si="18"/>
        <v>0</v>
      </c>
      <c r="BT12" s="3">
        <f t="shared" si="19"/>
        <v>0</v>
      </c>
      <c r="BU12" s="94">
        <v>0</v>
      </c>
      <c r="BV12" s="95">
        <v>0</v>
      </c>
      <c r="BW12" s="110">
        <v>0</v>
      </c>
      <c r="BX12" s="95">
        <v>0</v>
      </c>
      <c r="BY12" s="95">
        <v>0</v>
      </c>
      <c r="BZ12" s="145">
        <f t="shared" si="20"/>
        <v>0</v>
      </c>
      <c r="CA12" s="3">
        <f t="shared" si="21"/>
        <v>0</v>
      </c>
      <c r="CB12" s="94">
        <v>0</v>
      </c>
      <c r="CC12" s="95">
        <v>0</v>
      </c>
      <c r="CD12" s="110">
        <v>0</v>
      </c>
      <c r="CE12" s="95">
        <v>0</v>
      </c>
      <c r="CF12" s="95">
        <v>0</v>
      </c>
      <c r="CG12" s="145">
        <f t="shared" si="22"/>
        <v>0</v>
      </c>
      <c r="CH12" s="53">
        <f t="shared" si="23"/>
        <v>0</v>
      </c>
    </row>
    <row r="13" spans="1:86" ht="18" customHeight="1" x14ac:dyDescent="0.25">
      <c r="A13" s="5">
        <v>11</v>
      </c>
      <c r="B13" s="2" t="s">
        <v>5</v>
      </c>
      <c r="C13" s="94">
        <v>19834918509.999996</v>
      </c>
      <c r="D13" s="95">
        <v>21466212900.000004</v>
      </c>
      <c r="E13" s="110">
        <v>22912693760.000004</v>
      </c>
      <c r="F13" s="95">
        <v>22238935400.000004</v>
      </c>
      <c r="G13" s="95">
        <v>14100676699.999998</v>
      </c>
      <c r="H13" s="145">
        <f t="shared" si="0"/>
        <v>20110687454</v>
      </c>
      <c r="I13" s="3">
        <f t="shared" si="1"/>
        <v>648731853.35483873</v>
      </c>
      <c r="J13" s="94">
        <v>21193553040.000004</v>
      </c>
      <c r="K13" s="95">
        <v>25373850479.999992</v>
      </c>
      <c r="L13" s="110">
        <v>28206394259.999996</v>
      </c>
      <c r="M13" s="95">
        <v>25328641470</v>
      </c>
      <c r="N13" s="95">
        <v>24547661820</v>
      </c>
      <c r="O13" s="145">
        <f t="shared" si="2"/>
        <v>24930020214</v>
      </c>
      <c r="P13" s="3">
        <f t="shared" si="3"/>
        <v>831000673.79999995</v>
      </c>
      <c r="Q13" s="94">
        <v>21522407939.999992</v>
      </c>
      <c r="R13" s="95">
        <v>28345488380</v>
      </c>
      <c r="S13" s="110">
        <v>29451853310.000004</v>
      </c>
      <c r="T13" s="95">
        <v>28966555199.999996</v>
      </c>
      <c r="U13" s="95">
        <v>24797732299.999996</v>
      </c>
      <c r="V13" s="145">
        <f t="shared" si="4"/>
        <v>26616807426</v>
      </c>
      <c r="W13" s="3">
        <f t="shared" si="5"/>
        <v>858606691.16129029</v>
      </c>
      <c r="X13" s="94">
        <v>33858104059.999996</v>
      </c>
      <c r="Y13" s="95">
        <v>32098647020.000004</v>
      </c>
      <c r="Z13" s="110">
        <v>29960078719.999996</v>
      </c>
      <c r="AA13" s="95">
        <v>29584425420.000004</v>
      </c>
      <c r="AB13" s="95">
        <v>21246887199.999996</v>
      </c>
      <c r="AC13" s="145">
        <f t="shared" si="6"/>
        <v>29349628484</v>
      </c>
      <c r="AD13" s="3">
        <f t="shared" si="7"/>
        <v>946762209.16129029</v>
      </c>
      <c r="AE13" s="94">
        <v>30801095819.999996</v>
      </c>
      <c r="AF13" s="95">
        <v>26855196060.000004</v>
      </c>
      <c r="AG13" s="110">
        <v>26573390799.999992</v>
      </c>
      <c r="AH13" s="95">
        <v>25219393100.000004</v>
      </c>
      <c r="AI13" s="95">
        <v>20673145900</v>
      </c>
      <c r="AJ13" s="145">
        <f t="shared" si="8"/>
        <v>26024444336</v>
      </c>
      <c r="AK13" s="3">
        <f t="shared" si="9"/>
        <v>929444440.57142854</v>
      </c>
      <c r="AL13" s="94">
        <v>30378951129.999996</v>
      </c>
      <c r="AM13" s="95">
        <v>26813504850.000011</v>
      </c>
      <c r="AN13" s="110">
        <v>29782546309.999996</v>
      </c>
      <c r="AO13" s="95">
        <v>22752592500</v>
      </c>
      <c r="AP13" s="95">
        <v>25638341299.999992</v>
      </c>
      <c r="AQ13" s="145">
        <f t="shared" si="10"/>
        <v>27073187218</v>
      </c>
      <c r="AR13" s="3">
        <f t="shared" si="11"/>
        <v>873328619.93548381</v>
      </c>
      <c r="AS13" s="94">
        <v>19156826259.999996</v>
      </c>
      <c r="AT13" s="95">
        <v>19228864050</v>
      </c>
      <c r="AU13" s="110">
        <v>23878130100.000004</v>
      </c>
      <c r="AV13" s="95">
        <v>16272441900.000002</v>
      </c>
      <c r="AW13" s="95">
        <v>7701610400.000001</v>
      </c>
      <c r="AX13" s="145">
        <f t="shared" si="12"/>
        <v>17247574542</v>
      </c>
      <c r="AY13" s="3">
        <f t="shared" si="13"/>
        <v>574919151.39999998</v>
      </c>
      <c r="AZ13" s="94">
        <v>12334005199.999996</v>
      </c>
      <c r="BA13" s="95">
        <v>13286172569.999998</v>
      </c>
      <c r="BB13" s="110">
        <v>17317424300</v>
      </c>
      <c r="BC13" s="95">
        <v>11982147210.000002</v>
      </c>
      <c r="BD13" s="95">
        <v>8011650900.0000019</v>
      </c>
      <c r="BE13" s="145">
        <f t="shared" si="14"/>
        <v>12586280035.999998</v>
      </c>
      <c r="BF13" s="3">
        <f t="shared" si="15"/>
        <v>406009033.4193548</v>
      </c>
      <c r="BG13" s="94">
        <v>13753245000</v>
      </c>
      <c r="BH13" s="95">
        <v>8914605700</v>
      </c>
      <c r="BI13" s="110">
        <v>10581530080</v>
      </c>
      <c r="BJ13" s="95">
        <v>20847602600</v>
      </c>
      <c r="BK13" s="95">
        <v>7208680600</v>
      </c>
      <c r="BL13" s="145">
        <f t="shared" si="16"/>
        <v>12261132796</v>
      </c>
      <c r="BM13" s="3">
        <f t="shared" si="17"/>
        <v>408704426.53333336</v>
      </c>
      <c r="BN13" s="94">
        <v>6716059900.0000029</v>
      </c>
      <c r="BO13" s="95">
        <v>14394520800.000002</v>
      </c>
      <c r="BP13" s="110">
        <v>17500699699.999996</v>
      </c>
      <c r="BQ13" s="95">
        <v>13296837729.999996</v>
      </c>
      <c r="BR13" s="95">
        <v>11505905400.000004</v>
      </c>
      <c r="BS13" s="145">
        <f t="shared" si="18"/>
        <v>12682804706</v>
      </c>
      <c r="BT13" s="3">
        <f t="shared" si="19"/>
        <v>409122732.45161289</v>
      </c>
      <c r="BU13" s="94">
        <v>7527801709.9999981</v>
      </c>
      <c r="BV13" s="95">
        <v>17290149799.999996</v>
      </c>
      <c r="BW13" s="110">
        <v>16860788999.999996</v>
      </c>
      <c r="BX13" s="95">
        <v>11605303819.999998</v>
      </c>
      <c r="BY13" s="95">
        <v>10854110300</v>
      </c>
      <c r="BZ13" s="145">
        <f t="shared" si="20"/>
        <v>12827630925.999996</v>
      </c>
      <c r="CA13" s="3">
        <f t="shared" si="21"/>
        <v>413794545.99999988</v>
      </c>
      <c r="CB13" s="94">
        <v>5202041900</v>
      </c>
      <c r="CC13" s="95">
        <v>15775983630</v>
      </c>
      <c r="CD13" s="110">
        <v>10974895800.000002</v>
      </c>
      <c r="CE13" s="95">
        <v>3759698250</v>
      </c>
      <c r="CF13" s="95">
        <v>12192360400</v>
      </c>
      <c r="CG13" s="145">
        <f t="shared" si="22"/>
        <v>9580995996</v>
      </c>
      <c r="CH13" s="53">
        <f t="shared" si="23"/>
        <v>319366533.19999999</v>
      </c>
    </row>
    <row r="14" spans="1:86" ht="18" customHeight="1" x14ac:dyDescent="0.25">
      <c r="A14" s="5">
        <v>12</v>
      </c>
      <c r="B14" s="2" t="s">
        <v>3</v>
      </c>
      <c r="C14" s="94">
        <v>0</v>
      </c>
      <c r="D14" s="95">
        <v>0</v>
      </c>
      <c r="E14" s="110">
        <v>0</v>
      </c>
      <c r="F14" s="111">
        <v>0</v>
      </c>
      <c r="G14" s="95">
        <v>0</v>
      </c>
      <c r="H14" s="145">
        <f t="shared" si="0"/>
        <v>0</v>
      </c>
      <c r="I14" s="3">
        <f t="shared" si="1"/>
        <v>0</v>
      </c>
      <c r="J14" s="94">
        <v>0</v>
      </c>
      <c r="K14" s="95">
        <v>0</v>
      </c>
      <c r="L14" s="110">
        <v>0</v>
      </c>
      <c r="M14" s="111">
        <v>0</v>
      </c>
      <c r="N14" s="95">
        <v>0</v>
      </c>
      <c r="O14" s="145">
        <f t="shared" si="2"/>
        <v>0</v>
      </c>
      <c r="P14" s="3">
        <f t="shared" si="3"/>
        <v>0</v>
      </c>
      <c r="Q14" s="94">
        <v>0</v>
      </c>
      <c r="R14" s="95">
        <v>0</v>
      </c>
      <c r="S14" s="110">
        <v>0</v>
      </c>
      <c r="T14" s="111">
        <v>0</v>
      </c>
      <c r="U14" s="95">
        <v>0</v>
      </c>
      <c r="V14" s="145">
        <f t="shared" si="4"/>
        <v>0</v>
      </c>
      <c r="W14" s="3">
        <f t="shared" si="5"/>
        <v>0</v>
      </c>
      <c r="X14" s="94">
        <v>0</v>
      </c>
      <c r="Y14" s="95">
        <v>0</v>
      </c>
      <c r="Z14" s="110">
        <v>0</v>
      </c>
      <c r="AA14" s="111">
        <v>0</v>
      </c>
      <c r="AB14" s="95">
        <v>0</v>
      </c>
      <c r="AC14" s="145">
        <f t="shared" si="6"/>
        <v>0</v>
      </c>
      <c r="AD14" s="3">
        <f t="shared" si="7"/>
        <v>0</v>
      </c>
      <c r="AE14" s="94">
        <v>0</v>
      </c>
      <c r="AF14" s="95">
        <v>0</v>
      </c>
      <c r="AG14" s="110">
        <v>0</v>
      </c>
      <c r="AH14" s="111">
        <v>0</v>
      </c>
      <c r="AI14" s="95">
        <v>0</v>
      </c>
      <c r="AJ14" s="145">
        <f t="shared" si="8"/>
        <v>0</v>
      </c>
      <c r="AK14" s="3">
        <f t="shared" si="9"/>
        <v>0</v>
      </c>
      <c r="AL14" s="94">
        <v>0</v>
      </c>
      <c r="AM14" s="95">
        <v>0</v>
      </c>
      <c r="AN14" s="110">
        <v>0</v>
      </c>
      <c r="AO14" s="111">
        <v>0</v>
      </c>
      <c r="AP14" s="95">
        <v>0</v>
      </c>
      <c r="AQ14" s="145">
        <f t="shared" si="10"/>
        <v>0</v>
      </c>
      <c r="AR14" s="3">
        <f t="shared" si="11"/>
        <v>0</v>
      </c>
      <c r="AS14" s="94">
        <v>0</v>
      </c>
      <c r="AT14" s="95">
        <v>0</v>
      </c>
      <c r="AU14" s="110">
        <v>0</v>
      </c>
      <c r="AV14" s="111">
        <v>0</v>
      </c>
      <c r="AW14" s="95">
        <v>0</v>
      </c>
      <c r="AX14" s="145">
        <f t="shared" si="12"/>
        <v>0</v>
      </c>
      <c r="AY14" s="3">
        <f t="shared" si="13"/>
        <v>0</v>
      </c>
      <c r="AZ14" s="94">
        <v>0</v>
      </c>
      <c r="BA14" s="95">
        <v>0</v>
      </c>
      <c r="BB14" s="110">
        <v>0</v>
      </c>
      <c r="BC14" s="111">
        <v>0</v>
      </c>
      <c r="BD14" s="95">
        <v>0</v>
      </c>
      <c r="BE14" s="145">
        <f t="shared" si="14"/>
        <v>0</v>
      </c>
      <c r="BF14" s="3">
        <f t="shared" si="15"/>
        <v>0</v>
      </c>
      <c r="BG14" s="94">
        <v>0</v>
      </c>
      <c r="BH14" s="95">
        <v>0</v>
      </c>
      <c r="BI14" s="110">
        <v>0</v>
      </c>
      <c r="BJ14" s="111">
        <v>0</v>
      </c>
      <c r="BK14" s="95">
        <v>0</v>
      </c>
      <c r="BL14" s="145">
        <f t="shared" si="16"/>
        <v>0</v>
      </c>
      <c r="BM14" s="3">
        <f t="shared" si="17"/>
        <v>0</v>
      </c>
      <c r="BN14" s="94">
        <v>0</v>
      </c>
      <c r="BO14" s="95">
        <v>0</v>
      </c>
      <c r="BP14" s="110">
        <v>0</v>
      </c>
      <c r="BQ14" s="111">
        <v>0</v>
      </c>
      <c r="BR14" s="95">
        <v>0</v>
      </c>
      <c r="BS14" s="145">
        <f t="shared" si="18"/>
        <v>0</v>
      </c>
      <c r="BT14" s="3">
        <f t="shared" si="19"/>
        <v>0</v>
      </c>
      <c r="BU14" s="94">
        <v>0</v>
      </c>
      <c r="BV14" s="95">
        <v>0</v>
      </c>
      <c r="BW14" s="110">
        <v>0</v>
      </c>
      <c r="BX14" s="111">
        <v>0</v>
      </c>
      <c r="BY14" s="95">
        <v>0</v>
      </c>
      <c r="BZ14" s="145">
        <f t="shared" si="20"/>
        <v>0</v>
      </c>
      <c r="CA14" s="3">
        <f t="shared" si="21"/>
        <v>0</v>
      </c>
      <c r="CB14" s="94">
        <v>0</v>
      </c>
      <c r="CC14" s="95">
        <v>0</v>
      </c>
      <c r="CD14" s="110">
        <v>0</v>
      </c>
      <c r="CE14" s="111">
        <v>0</v>
      </c>
      <c r="CF14" s="95">
        <v>0</v>
      </c>
      <c r="CG14" s="145">
        <f t="shared" si="22"/>
        <v>0</v>
      </c>
      <c r="CH14" s="53">
        <f t="shared" si="23"/>
        <v>0</v>
      </c>
    </row>
    <row r="15" spans="1:86" ht="18" customHeight="1" x14ac:dyDescent="0.25">
      <c r="A15" s="5">
        <v>13</v>
      </c>
      <c r="B15" s="2" t="s">
        <v>3</v>
      </c>
      <c r="C15" s="94">
        <v>0</v>
      </c>
      <c r="D15" s="95">
        <v>0</v>
      </c>
      <c r="E15" s="110">
        <v>0</v>
      </c>
      <c r="F15" s="111">
        <v>0</v>
      </c>
      <c r="G15" s="95">
        <v>0</v>
      </c>
      <c r="H15" s="145">
        <f t="shared" si="0"/>
        <v>0</v>
      </c>
      <c r="I15" s="3">
        <f t="shared" si="1"/>
        <v>0</v>
      </c>
      <c r="J15" s="94">
        <v>0</v>
      </c>
      <c r="K15" s="95">
        <v>0</v>
      </c>
      <c r="L15" s="110">
        <v>0</v>
      </c>
      <c r="M15" s="111">
        <v>0</v>
      </c>
      <c r="N15" s="95">
        <v>0</v>
      </c>
      <c r="O15" s="145">
        <f t="shared" si="2"/>
        <v>0</v>
      </c>
      <c r="P15" s="3">
        <f t="shared" si="3"/>
        <v>0</v>
      </c>
      <c r="Q15" s="94">
        <v>0</v>
      </c>
      <c r="R15" s="95">
        <v>0</v>
      </c>
      <c r="S15" s="110">
        <v>0</v>
      </c>
      <c r="T15" s="111">
        <v>0</v>
      </c>
      <c r="U15" s="95">
        <v>0</v>
      </c>
      <c r="V15" s="145">
        <f t="shared" si="4"/>
        <v>0</v>
      </c>
      <c r="W15" s="3">
        <f t="shared" si="5"/>
        <v>0</v>
      </c>
      <c r="X15" s="94">
        <v>0</v>
      </c>
      <c r="Y15" s="95">
        <v>0</v>
      </c>
      <c r="Z15" s="110">
        <v>0</v>
      </c>
      <c r="AA15" s="111">
        <v>0</v>
      </c>
      <c r="AB15" s="95">
        <v>0</v>
      </c>
      <c r="AC15" s="145">
        <f t="shared" si="6"/>
        <v>0</v>
      </c>
      <c r="AD15" s="3">
        <f t="shared" si="7"/>
        <v>0</v>
      </c>
      <c r="AE15" s="94">
        <v>0</v>
      </c>
      <c r="AF15" s="95">
        <v>0</v>
      </c>
      <c r="AG15" s="110">
        <v>0</v>
      </c>
      <c r="AH15" s="111">
        <v>0</v>
      </c>
      <c r="AI15" s="95">
        <v>0</v>
      </c>
      <c r="AJ15" s="145">
        <f t="shared" si="8"/>
        <v>0</v>
      </c>
      <c r="AK15" s="3">
        <f t="shared" si="9"/>
        <v>0</v>
      </c>
      <c r="AL15" s="94">
        <v>0</v>
      </c>
      <c r="AM15" s="95">
        <v>0</v>
      </c>
      <c r="AN15" s="110">
        <v>0</v>
      </c>
      <c r="AO15" s="111">
        <v>0</v>
      </c>
      <c r="AP15" s="95">
        <v>0</v>
      </c>
      <c r="AQ15" s="145">
        <f t="shared" si="10"/>
        <v>0</v>
      </c>
      <c r="AR15" s="3">
        <f t="shared" si="11"/>
        <v>0</v>
      </c>
      <c r="AS15" s="94">
        <v>0</v>
      </c>
      <c r="AT15" s="95">
        <v>0</v>
      </c>
      <c r="AU15" s="110">
        <v>0</v>
      </c>
      <c r="AV15" s="111">
        <v>0</v>
      </c>
      <c r="AW15" s="95">
        <v>0</v>
      </c>
      <c r="AX15" s="145">
        <f t="shared" si="12"/>
        <v>0</v>
      </c>
      <c r="AY15" s="3">
        <f t="shared" si="13"/>
        <v>0</v>
      </c>
      <c r="AZ15" s="94">
        <v>0</v>
      </c>
      <c r="BA15" s="95">
        <v>0</v>
      </c>
      <c r="BB15" s="110">
        <v>0</v>
      </c>
      <c r="BC15" s="111">
        <v>0</v>
      </c>
      <c r="BD15" s="95">
        <v>0</v>
      </c>
      <c r="BE15" s="145">
        <f t="shared" si="14"/>
        <v>0</v>
      </c>
      <c r="BF15" s="3">
        <f t="shared" si="15"/>
        <v>0</v>
      </c>
      <c r="BG15" s="94">
        <v>0</v>
      </c>
      <c r="BH15" s="95">
        <v>0</v>
      </c>
      <c r="BI15" s="110">
        <v>0</v>
      </c>
      <c r="BJ15" s="111">
        <v>0</v>
      </c>
      <c r="BK15" s="95">
        <v>0</v>
      </c>
      <c r="BL15" s="145">
        <f t="shared" si="16"/>
        <v>0</v>
      </c>
      <c r="BM15" s="3">
        <f t="shared" si="17"/>
        <v>0</v>
      </c>
      <c r="BN15" s="94">
        <v>0</v>
      </c>
      <c r="BO15" s="95">
        <v>0</v>
      </c>
      <c r="BP15" s="110">
        <v>0</v>
      </c>
      <c r="BQ15" s="111">
        <v>0</v>
      </c>
      <c r="BR15" s="95">
        <v>0</v>
      </c>
      <c r="BS15" s="145">
        <f t="shared" si="18"/>
        <v>0</v>
      </c>
      <c r="BT15" s="3">
        <f t="shared" si="19"/>
        <v>0</v>
      </c>
      <c r="BU15" s="94">
        <v>0</v>
      </c>
      <c r="BV15" s="95">
        <v>0</v>
      </c>
      <c r="BW15" s="110">
        <v>0</v>
      </c>
      <c r="BX15" s="111">
        <v>0</v>
      </c>
      <c r="BY15" s="95">
        <v>0</v>
      </c>
      <c r="BZ15" s="145">
        <f t="shared" si="20"/>
        <v>0</v>
      </c>
      <c r="CA15" s="3">
        <f t="shared" si="21"/>
        <v>0</v>
      </c>
      <c r="CB15" s="94">
        <v>0</v>
      </c>
      <c r="CC15" s="95">
        <v>0</v>
      </c>
      <c r="CD15" s="110">
        <v>0</v>
      </c>
      <c r="CE15" s="111">
        <v>0</v>
      </c>
      <c r="CF15" s="95">
        <v>0</v>
      </c>
      <c r="CG15" s="145">
        <f t="shared" si="22"/>
        <v>0</v>
      </c>
      <c r="CH15" s="53">
        <f t="shared" si="23"/>
        <v>0</v>
      </c>
    </row>
    <row r="16" spans="1:86" ht="18" customHeight="1" x14ac:dyDescent="0.25">
      <c r="A16" s="5">
        <v>14</v>
      </c>
      <c r="B16" s="2" t="s">
        <v>3</v>
      </c>
      <c r="C16" s="94">
        <v>479563039.99999988</v>
      </c>
      <c r="D16" s="95">
        <v>633882589.99999988</v>
      </c>
      <c r="E16" s="110">
        <v>428585520.00000006</v>
      </c>
      <c r="F16" s="95">
        <v>547867099.99999988</v>
      </c>
      <c r="G16" s="95">
        <v>594632060</v>
      </c>
      <c r="H16" s="145">
        <f t="shared" si="0"/>
        <v>536906061.99999988</v>
      </c>
      <c r="I16" s="3">
        <f t="shared" si="1"/>
        <v>17319550.38709677</v>
      </c>
      <c r="J16" s="94">
        <v>603762059.99999988</v>
      </c>
      <c r="K16" s="95">
        <v>1148530460.0000002</v>
      </c>
      <c r="L16" s="110">
        <v>300413630</v>
      </c>
      <c r="M16" s="95">
        <v>440133980</v>
      </c>
      <c r="N16" s="95">
        <v>772317920</v>
      </c>
      <c r="O16" s="145">
        <f t="shared" si="2"/>
        <v>653031610</v>
      </c>
      <c r="P16" s="3">
        <f t="shared" si="3"/>
        <v>21767720.333333332</v>
      </c>
      <c r="Q16" s="94">
        <v>358885120</v>
      </c>
      <c r="R16" s="95">
        <v>1205034820</v>
      </c>
      <c r="S16" s="110">
        <v>1708738240</v>
      </c>
      <c r="T16" s="95">
        <v>626542070</v>
      </c>
      <c r="U16" s="95">
        <v>816993980</v>
      </c>
      <c r="V16" s="145">
        <f t="shared" si="4"/>
        <v>943238846</v>
      </c>
      <c r="W16" s="3">
        <f t="shared" si="5"/>
        <v>30427059.548387095</v>
      </c>
      <c r="X16" s="94">
        <v>1317263090</v>
      </c>
      <c r="Y16" s="95">
        <v>1590456670.0000002</v>
      </c>
      <c r="Z16" s="110">
        <v>319656479.99999994</v>
      </c>
      <c r="AA16" s="95">
        <v>769036840</v>
      </c>
      <c r="AB16" s="95">
        <v>1012232429.9999999</v>
      </c>
      <c r="AC16" s="145">
        <f t="shared" si="6"/>
        <v>1001729102</v>
      </c>
      <c r="AD16" s="3">
        <f t="shared" si="7"/>
        <v>32313842</v>
      </c>
      <c r="AE16" s="94">
        <v>1077499390</v>
      </c>
      <c r="AF16" s="95">
        <v>831790079.99999976</v>
      </c>
      <c r="AG16" s="110">
        <v>1302202879.9999998</v>
      </c>
      <c r="AH16" s="95">
        <v>316260340</v>
      </c>
      <c r="AI16" s="95">
        <v>1129670629.9999998</v>
      </c>
      <c r="AJ16" s="145">
        <f t="shared" si="8"/>
        <v>931484663.99999976</v>
      </c>
      <c r="AK16" s="3">
        <f t="shared" si="9"/>
        <v>33267309.428571422</v>
      </c>
      <c r="AL16" s="94">
        <v>634152200</v>
      </c>
      <c r="AM16" s="95">
        <v>300975949.99999994</v>
      </c>
      <c r="AN16" s="110">
        <v>1938080210.0000002</v>
      </c>
      <c r="AO16" s="95">
        <v>902815539.99999988</v>
      </c>
      <c r="AP16" s="95">
        <v>328992950.00000006</v>
      </c>
      <c r="AQ16" s="145">
        <f t="shared" si="10"/>
        <v>821003370</v>
      </c>
      <c r="AR16" s="3">
        <f t="shared" si="11"/>
        <v>26483979.677419353</v>
      </c>
      <c r="AS16" s="94">
        <v>1515442500</v>
      </c>
      <c r="AT16" s="95">
        <v>1661622710</v>
      </c>
      <c r="AU16" s="110">
        <v>372568570.00000006</v>
      </c>
      <c r="AV16" s="95">
        <v>1170306170</v>
      </c>
      <c r="AW16" s="95">
        <v>262202270</v>
      </c>
      <c r="AX16" s="145">
        <f t="shared" si="12"/>
        <v>996428444</v>
      </c>
      <c r="AY16" s="3">
        <f t="shared" si="13"/>
        <v>33214281.466666665</v>
      </c>
      <c r="AZ16" s="94">
        <v>129274530.00000003</v>
      </c>
      <c r="BA16" s="95">
        <v>350180930.00000006</v>
      </c>
      <c r="BB16" s="110">
        <v>388350820</v>
      </c>
      <c r="BC16" s="95">
        <v>195440520</v>
      </c>
      <c r="BD16" s="95">
        <v>853623099.99999988</v>
      </c>
      <c r="BE16" s="145">
        <f t="shared" si="14"/>
        <v>383373980</v>
      </c>
      <c r="BF16" s="3">
        <f t="shared" si="15"/>
        <v>12366902.580645161</v>
      </c>
      <c r="BG16" s="94">
        <v>280336320</v>
      </c>
      <c r="BH16" s="95">
        <v>796743530.00000012</v>
      </c>
      <c r="BI16" s="110">
        <v>270897330</v>
      </c>
      <c r="BJ16" s="95">
        <v>1273291689.9999998</v>
      </c>
      <c r="BK16" s="95">
        <v>634373850</v>
      </c>
      <c r="BL16" s="145">
        <f t="shared" si="16"/>
        <v>651128544</v>
      </c>
      <c r="BM16" s="3">
        <f t="shared" si="17"/>
        <v>21704284.800000001</v>
      </c>
      <c r="BN16" s="94">
        <v>310546610</v>
      </c>
      <c r="BO16" s="95">
        <v>732488790</v>
      </c>
      <c r="BP16" s="110">
        <v>451811030.00000006</v>
      </c>
      <c r="BQ16" s="95">
        <v>308956119.99999994</v>
      </c>
      <c r="BR16" s="95">
        <v>210465970.00000006</v>
      </c>
      <c r="BS16" s="145">
        <f t="shared" si="18"/>
        <v>402853704</v>
      </c>
      <c r="BT16" s="3">
        <f t="shared" si="19"/>
        <v>12995280.774193548</v>
      </c>
      <c r="BU16" s="94">
        <v>432982439.99999994</v>
      </c>
      <c r="BV16" s="95">
        <v>551555730</v>
      </c>
      <c r="BW16" s="110">
        <v>687286709.99999988</v>
      </c>
      <c r="BX16" s="95">
        <v>306026710</v>
      </c>
      <c r="BY16" s="95">
        <v>470741369.99999994</v>
      </c>
      <c r="BZ16" s="145">
        <f t="shared" si="20"/>
        <v>489718592</v>
      </c>
      <c r="CA16" s="3">
        <f t="shared" si="21"/>
        <v>15797373.935483871</v>
      </c>
      <c r="CB16" s="94">
        <v>602113490.00000012</v>
      </c>
      <c r="CC16" s="95">
        <v>1584102519.9999998</v>
      </c>
      <c r="CD16" s="110">
        <v>1172522779.9999998</v>
      </c>
      <c r="CE16" s="95">
        <v>829379210</v>
      </c>
      <c r="CF16" s="95">
        <v>982796980</v>
      </c>
      <c r="CG16" s="145">
        <f t="shared" si="22"/>
        <v>1034182996</v>
      </c>
      <c r="CH16" s="53">
        <f t="shared" si="23"/>
        <v>34472766.533333331</v>
      </c>
    </row>
    <row r="17" spans="1:89" ht="18" customHeight="1" x14ac:dyDescent="0.25">
      <c r="A17" s="5">
        <v>15</v>
      </c>
      <c r="B17" s="2" t="s">
        <v>3</v>
      </c>
      <c r="C17" s="94">
        <v>366851430.00000006</v>
      </c>
      <c r="D17" s="95">
        <v>246384820</v>
      </c>
      <c r="E17" s="110">
        <v>90155560</v>
      </c>
      <c r="F17" s="95">
        <v>155233319.99999997</v>
      </c>
      <c r="G17" s="95">
        <v>230208110</v>
      </c>
      <c r="H17" s="145">
        <f t="shared" si="0"/>
        <v>217766648</v>
      </c>
      <c r="I17" s="3">
        <f t="shared" si="1"/>
        <v>7024730.5806451617</v>
      </c>
      <c r="J17" s="94">
        <v>386452000</v>
      </c>
      <c r="K17" s="95">
        <v>312158440</v>
      </c>
      <c r="L17" s="110">
        <v>32924320</v>
      </c>
      <c r="M17" s="95">
        <v>98434599.999999985</v>
      </c>
      <c r="N17" s="95">
        <v>19967090</v>
      </c>
      <c r="O17" s="145">
        <f t="shared" si="2"/>
        <v>169987290</v>
      </c>
      <c r="P17" s="3">
        <f t="shared" si="3"/>
        <v>5666243</v>
      </c>
      <c r="Q17" s="94">
        <v>365875290.00000006</v>
      </c>
      <c r="R17" s="95">
        <v>398877819.99999994</v>
      </c>
      <c r="S17" s="110">
        <v>173294000</v>
      </c>
      <c r="T17" s="95">
        <v>149476029.99999997</v>
      </c>
      <c r="U17" s="95">
        <v>123656720</v>
      </c>
      <c r="V17" s="145">
        <f t="shared" si="4"/>
        <v>242235972</v>
      </c>
      <c r="W17" s="3">
        <f t="shared" si="5"/>
        <v>7814063.6129032262</v>
      </c>
      <c r="X17" s="94">
        <v>547845980</v>
      </c>
      <c r="Y17" s="95">
        <v>611546210.00000012</v>
      </c>
      <c r="Z17" s="110">
        <v>101881340.00000001</v>
      </c>
      <c r="AA17" s="95">
        <v>221177990</v>
      </c>
      <c r="AB17" s="95">
        <v>260715510</v>
      </c>
      <c r="AC17" s="145">
        <f t="shared" si="6"/>
        <v>348633406</v>
      </c>
      <c r="AD17" s="3">
        <f t="shared" si="7"/>
        <v>11246238.903225806</v>
      </c>
      <c r="AE17" s="94">
        <v>254838760</v>
      </c>
      <c r="AF17" s="95">
        <v>528845569.99999994</v>
      </c>
      <c r="AG17" s="110">
        <v>349521370</v>
      </c>
      <c r="AH17" s="95">
        <v>148496699.99999997</v>
      </c>
      <c r="AI17" s="95">
        <v>450505660.00000012</v>
      </c>
      <c r="AJ17" s="145">
        <f t="shared" si="8"/>
        <v>346441612</v>
      </c>
      <c r="AK17" s="3">
        <f t="shared" si="9"/>
        <v>12372914.714285715</v>
      </c>
      <c r="AL17" s="94">
        <v>273064440.00000006</v>
      </c>
      <c r="AM17" s="95">
        <v>155833809.99999997</v>
      </c>
      <c r="AN17" s="110">
        <v>315916260</v>
      </c>
      <c r="AO17" s="95">
        <v>188755050.00000003</v>
      </c>
      <c r="AP17" s="95">
        <v>81768280</v>
      </c>
      <c r="AQ17" s="145">
        <f t="shared" si="10"/>
        <v>203067568</v>
      </c>
      <c r="AR17" s="3">
        <f t="shared" si="11"/>
        <v>6550566.7096774196</v>
      </c>
      <c r="AS17" s="94">
        <v>530764519.99999994</v>
      </c>
      <c r="AT17" s="95">
        <v>127194649.99999999</v>
      </c>
      <c r="AU17" s="110">
        <v>137576230</v>
      </c>
      <c r="AV17" s="95">
        <v>163800450</v>
      </c>
      <c r="AW17" s="95">
        <v>93680620</v>
      </c>
      <c r="AX17" s="145">
        <f t="shared" si="12"/>
        <v>210603293.99999997</v>
      </c>
      <c r="AY17" s="3">
        <f t="shared" si="13"/>
        <v>7020109.7999999989</v>
      </c>
      <c r="AZ17" s="94">
        <v>191767070</v>
      </c>
      <c r="BA17" s="95">
        <v>60992800.000000007</v>
      </c>
      <c r="BB17" s="110">
        <v>235939110</v>
      </c>
      <c r="BC17" s="95">
        <v>116296180</v>
      </c>
      <c r="BD17" s="95">
        <v>233564649.99999997</v>
      </c>
      <c r="BE17" s="145">
        <f t="shared" si="14"/>
        <v>167711962</v>
      </c>
      <c r="BF17" s="3">
        <f t="shared" si="15"/>
        <v>5410063.2903225804</v>
      </c>
      <c r="BG17" s="94">
        <v>232237609.99999997</v>
      </c>
      <c r="BH17" s="95">
        <v>149862349.99999997</v>
      </c>
      <c r="BI17" s="110">
        <v>30204460</v>
      </c>
      <c r="BJ17" s="95">
        <v>130537110.00000001</v>
      </c>
      <c r="BK17" s="95">
        <v>134245870.00000003</v>
      </c>
      <c r="BL17" s="145">
        <f t="shared" si="16"/>
        <v>135417480</v>
      </c>
      <c r="BM17" s="3">
        <f t="shared" si="17"/>
        <v>4513916</v>
      </c>
      <c r="BN17" s="94">
        <v>119004490</v>
      </c>
      <c r="BO17" s="95">
        <v>111022449.99999999</v>
      </c>
      <c r="BP17" s="110">
        <v>174218440</v>
      </c>
      <c r="BQ17" s="95">
        <v>48003560</v>
      </c>
      <c r="BR17" s="95">
        <v>0</v>
      </c>
      <c r="BS17" s="145">
        <f t="shared" si="18"/>
        <v>90449788</v>
      </c>
      <c r="BT17" s="3">
        <f t="shared" si="19"/>
        <v>2917735.0967741935</v>
      </c>
      <c r="BU17" s="94">
        <v>104743760</v>
      </c>
      <c r="BV17" s="95">
        <v>180228840</v>
      </c>
      <c r="BW17" s="110">
        <v>98295120</v>
      </c>
      <c r="BX17" s="95">
        <v>435101700.00000006</v>
      </c>
      <c r="BY17" s="95">
        <v>330516449.99999994</v>
      </c>
      <c r="BZ17" s="145">
        <f t="shared" si="20"/>
        <v>229777174</v>
      </c>
      <c r="CA17" s="3">
        <f t="shared" si="21"/>
        <v>7412166.9032258065</v>
      </c>
      <c r="CB17" s="94">
        <v>251213929.99999997</v>
      </c>
      <c r="CC17" s="95">
        <v>209638660.00000003</v>
      </c>
      <c r="CD17" s="110">
        <v>119184010.00000001</v>
      </c>
      <c r="CE17" s="95">
        <v>448152980</v>
      </c>
      <c r="CF17" s="95">
        <v>611769510</v>
      </c>
      <c r="CG17" s="145">
        <f t="shared" si="22"/>
        <v>327991818</v>
      </c>
      <c r="CH17" s="53">
        <f t="shared" si="23"/>
        <v>10933060.6</v>
      </c>
    </row>
    <row r="18" spans="1:89" ht="18" customHeight="1" x14ac:dyDescent="0.25">
      <c r="A18" s="5">
        <v>16</v>
      </c>
      <c r="B18" s="2" t="s">
        <v>6</v>
      </c>
      <c r="C18" s="94">
        <v>0</v>
      </c>
      <c r="D18" s="95">
        <v>0</v>
      </c>
      <c r="E18" s="110">
        <v>0</v>
      </c>
      <c r="F18" s="95">
        <v>0</v>
      </c>
      <c r="G18" s="95">
        <v>0</v>
      </c>
      <c r="H18" s="145">
        <f t="shared" si="0"/>
        <v>0</v>
      </c>
      <c r="I18" s="3">
        <f t="shared" si="1"/>
        <v>0</v>
      </c>
      <c r="J18" s="94">
        <v>0</v>
      </c>
      <c r="K18" s="95">
        <v>0</v>
      </c>
      <c r="L18" s="110">
        <v>0</v>
      </c>
      <c r="M18" s="95">
        <v>0</v>
      </c>
      <c r="N18" s="95">
        <v>0</v>
      </c>
      <c r="O18" s="145">
        <f t="shared" si="2"/>
        <v>0</v>
      </c>
      <c r="P18" s="3">
        <f t="shared" si="3"/>
        <v>0</v>
      </c>
      <c r="Q18" s="94">
        <v>0</v>
      </c>
      <c r="R18" s="95">
        <v>0</v>
      </c>
      <c r="S18" s="110">
        <v>0</v>
      </c>
      <c r="T18" s="95">
        <v>0</v>
      </c>
      <c r="U18" s="95">
        <v>0</v>
      </c>
      <c r="V18" s="145">
        <f t="shared" si="4"/>
        <v>0</v>
      </c>
      <c r="W18" s="3">
        <f t="shared" si="5"/>
        <v>0</v>
      </c>
      <c r="X18" s="94">
        <v>0</v>
      </c>
      <c r="Y18" s="95">
        <v>0</v>
      </c>
      <c r="Z18" s="110">
        <v>0</v>
      </c>
      <c r="AA18" s="95">
        <v>0</v>
      </c>
      <c r="AB18" s="95">
        <v>0</v>
      </c>
      <c r="AC18" s="145">
        <f t="shared" si="6"/>
        <v>0</v>
      </c>
      <c r="AD18" s="3">
        <f t="shared" si="7"/>
        <v>0</v>
      </c>
      <c r="AE18" s="94">
        <v>0</v>
      </c>
      <c r="AF18" s="95">
        <v>0</v>
      </c>
      <c r="AG18" s="110">
        <v>0</v>
      </c>
      <c r="AH18" s="95">
        <v>0</v>
      </c>
      <c r="AI18" s="95">
        <v>0</v>
      </c>
      <c r="AJ18" s="145">
        <f t="shared" si="8"/>
        <v>0</v>
      </c>
      <c r="AK18" s="3">
        <f t="shared" si="9"/>
        <v>0</v>
      </c>
      <c r="AL18" s="94">
        <v>0</v>
      </c>
      <c r="AM18" s="95">
        <v>0</v>
      </c>
      <c r="AN18" s="110">
        <v>0</v>
      </c>
      <c r="AO18" s="95">
        <v>0</v>
      </c>
      <c r="AP18" s="95">
        <v>0</v>
      </c>
      <c r="AQ18" s="145">
        <f t="shared" si="10"/>
        <v>0</v>
      </c>
      <c r="AR18" s="3">
        <f t="shared" si="11"/>
        <v>0</v>
      </c>
      <c r="AS18" s="94">
        <v>0</v>
      </c>
      <c r="AT18" s="95">
        <v>0</v>
      </c>
      <c r="AU18" s="110">
        <v>0</v>
      </c>
      <c r="AV18" s="95">
        <v>0</v>
      </c>
      <c r="AW18" s="95">
        <v>0</v>
      </c>
      <c r="AX18" s="145">
        <f t="shared" si="12"/>
        <v>0</v>
      </c>
      <c r="AY18" s="3">
        <f t="shared" si="13"/>
        <v>0</v>
      </c>
      <c r="AZ18" s="94">
        <v>0</v>
      </c>
      <c r="BA18" s="95">
        <v>0</v>
      </c>
      <c r="BB18" s="110">
        <v>0</v>
      </c>
      <c r="BC18" s="95">
        <v>0</v>
      </c>
      <c r="BD18" s="95">
        <v>0</v>
      </c>
      <c r="BE18" s="145">
        <f t="shared" si="14"/>
        <v>0</v>
      </c>
      <c r="BF18" s="3">
        <f t="shared" si="15"/>
        <v>0</v>
      </c>
      <c r="BG18" s="94">
        <v>0</v>
      </c>
      <c r="BH18" s="95">
        <v>0</v>
      </c>
      <c r="BI18" s="110">
        <v>0</v>
      </c>
      <c r="BJ18" s="95">
        <v>0</v>
      </c>
      <c r="BK18" s="95">
        <v>0</v>
      </c>
      <c r="BL18" s="145">
        <f t="shared" si="16"/>
        <v>0</v>
      </c>
      <c r="BM18" s="3">
        <f t="shared" si="17"/>
        <v>0</v>
      </c>
      <c r="BN18" s="94">
        <v>0</v>
      </c>
      <c r="BO18" s="95">
        <v>0</v>
      </c>
      <c r="BP18" s="110">
        <v>0</v>
      </c>
      <c r="BQ18" s="95">
        <v>0</v>
      </c>
      <c r="BR18" s="95">
        <v>0</v>
      </c>
      <c r="BS18" s="145">
        <f t="shared" si="18"/>
        <v>0</v>
      </c>
      <c r="BT18" s="3">
        <f t="shared" si="19"/>
        <v>0</v>
      </c>
      <c r="BU18" s="94">
        <v>0</v>
      </c>
      <c r="BV18" s="95">
        <v>0</v>
      </c>
      <c r="BW18" s="110">
        <v>0</v>
      </c>
      <c r="BX18" s="95">
        <v>0</v>
      </c>
      <c r="BY18" s="95">
        <v>0</v>
      </c>
      <c r="BZ18" s="145">
        <f t="shared" si="20"/>
        <v>0</v>
      </c>
      <c r="CA18" s="3">
        <f t="shared" si="21"/>
        <v>0</v>
      </c>
      <c r="CB18" s="94">
        <v>0</v>
      </c>
      <c r="CC18" s="95">
        <v>0</v>
      </c>
      <c r="CD18" s="110">
        <v>0</v>
      </c>
      <c r="CE18" s="95">
        <v>0</v>
      </c>
      <c r="CF18" s="95">
        <v>0</v>
      </c>
      <c r="CG18" s="145">
        <f t="shared" si="22"/>
        <v>0</v>
      </c>
      <c r="CH18" s="53">
        <f t="shared" si="23"/>
        <v>0</v>
      </c>
    </row>
    <row r="19" spans="1:89" ht="18" customHeight="1" x14ac:dyDescent="0.25">
      <c r="A19" s="5">
        <v>17</v>
      </c>
      <c r="B19" s="2" t="s">
        <v>3</v>
      </c>
      <c r="C19" s="94">
        <v>0</v>
      </c>
      <c r="D19" s="95">
        <v>193186510.00000003</v>
      </c>
      <c r="E19" s="110">
        <v>41766340</v>
      </c>
      <c r="F19" s="112">
        <v>86046180</v>
      </c>
      <c r="G19" s="95">
        <v>87829610</v>
      </c>
      <c r="H19" s="145">
        <f t="shared" si="0"/>
        <v>81765728</v>
      </c>
      <c r="I19" s="3">
        <f t="shared" si="1"/>
        <v>2637604.1290322579</v>
      </c>
      <c r="J19" s="94">
        <v>0</v>
      </c>
      <c r="K19" s="95">
        <v>213905450</v>
      </c>
      <c r="L19" s="110">
        <v>213644090</v>
      </c>
      <c r="M19" s="112">
        <v>100178650.00000001</v>
      </c>
      <c r="N19" s="95">
        <v>72994020</v>
      </c>
      <c r="O19" s="145">
        <f t="shared" si="2"/>
        <v>120144442</v>
      </c>
      <c r="P19" s="3">
        <f t="shared" si="3"/>
        <v>4004814.7333333334</v>
      </c>
      <c r="Q19" s="94">
        <v>0</v>
      </c>
      <c r="R19" s="95">
        <v>350893400</v>
      </c>
      <c r="S19" s="110">
        <v>950342580</v>
      </c>
      <c r="T19" s="112">
        <v>248124360.00000006</v>
      </c>
      <c r="U19" s="95">
        <v>84325890</v>
      </c>
      <c r="V19" s="145">
        <f t="shared" si="4"/>
        <v>326737246</v>
      </c>
      <c r="W19" s="3">
        <f t="shared" si="5"/>
        <v>10539911.161290323</v>
      </c>
      <c r="X19" s="94">
        <v>0</v>
      </c>
      <c r="Y19" s="95">
        <v>864420810</v>
      </c>
      <c r="Z19" s="110">
        <v>0</v>
      </c>
      <c r="AA19" s="112">
        <v>441293710</v>
      </c>
      <c r="AB19" s="95">
        <v>450612140.00000006</v>
      </c>
      <c r="AC19" s="145">
        <f t="shared" si="6"/>
        <v>351265332</v>
      </c>
      <c r="AD19" s="3">
        <f t="shared" si="7"/>
        <v>11331139.741935484</v>
      </c>
      <c r="AE19" s="94">
        <v>0</v>
      </c>
      <c r="AF19" s="95">
        <v>901650420</v>
      </c>
      <c r="AG19" s="110">
        <v>1121779670.0000002</v>
      </c>
      <c r="AH19" s="112">
        <v>710556990</v>
      </c>
      <c r="AI19" s="95">
        <v>440983730.00000006</v>
      </c>
      <c r="AJ19" s="145">
        <f t="shared" si="8"/>
        <v>634994162</v>
      </c>
      <c r="AK19" s="3">
        <f t="shared" si="9"/>
        <v>22678362.928571429</v>
      </c>
      <c r="AL19" s="94">
        <v>0</v>
      </c>
      <c r="AM19" s="95">
        <v>547915038</v>
      </c>
      <c r="AN19" s="110">
        <v>1439325800</v>
      </c>
      <c r="AO19" s="112">
        <v>603440530.00000012</v>
      </c>
      <c r="AP19" s="95">
        <v>926518890</v>
      </c>
      <c r="AQ19" s="145">
        <f t="shared" si="10"/>
        <v>703440051.60000002</v>
      </c>
      <c r="AR19" s="3">
        <f t="shared" si="11"/>
        <v>22691614.567741938</v>
      </c>
      <c r="AS19" s="94">
        <v>326810</v>
      </c>
      <c r="AT19" s="95">
        <v>410836800.00000012</v>
      </c>
      <c r="AU19" s="110">
        <v>195308959.99999997</v>
      </c>
      <c r="AV19" s="112">
        <v>661939850</v>
      </c>
      <c r="AW19" s="95">
        <v>3469290</v>
      </c>
      <c r="AX19" s="145">
        <f t="shared" si="12"/>
        <v>254376342</v>
      </c>
      <c r="AY19" s="3">
        <f t="shared" si="13"/>
        <v>8479211.4000000004</v>
      </c>
      <c r="AZ19" s="94">
        <v>0</v>
      </c>
      <c r="BA19" s="95">
        <v>270479660</v>
      </c>
      <c r="BB19" s="110">
        <v>314013480</v>
      </c>
      <c r="BC19" s="112">
        <v>286081510.00000006</v>
      </c>
      <c r="BD19" s="95">
        <v>35313740</v>
      </c>
      <c r="BE19" s="145">
        <f t="shared" si="14"/>
        <v>181177678</v>
      </c>
      <c r="BF19" s="3">
        <f t="shared" si="15"/>
        <v>5844441.2258064514</v>
      </c>
      <c r="BG19" s="94">
        <v>13524610</v>
      </c>
      <c r="BH19" s="95">
        <v>131510830</v>
      </c>
      <c r="BI19" s="110">
        <v>30035719.999999996</v>
      </c>
      <c r="BJ19" s="112">
        <v>0</v>
      </c>
      <c r="BK19" s="95">
        <v>52702320</v>
      </c>
      <c r="BL19" s="145">
        <f t="shared" si="16"/>
        <v>45554696</v>
      </c>
      <c r="BM19" s="3">
        <f t="shared" si="17"/>
        <v>1518489.8666666667</v>
      </c>
      <c r="BN19" s="94">
        <v>5965630</v>
      </c>
      <c r="BO19" s="95">
        <v>46685869.999999993</v>
      </c>
      <c r="BP19" s="110">
        <v>0</v>
      </c>
      <c r="BQ19" s="112">
        <v>0</v>
      </c>
      <c r="BR19" s="95">
        <v>63031430.000000007</v>
      </c>
      <c r="BS19" s="145">
        <f t="shared" si="18"/>
        <v>23136586</v>
      </c>
      <c r="BT19" s="3">
        <f t="shared" si="19"/>
        <v>746341.48387096776</v>
      </c>
      <c r="BU19" s="94">
        <v>118491449.99999997</v>
      </c>
      <c r="BV19" s="95">
        <v>27992030</v>
      </c>
      <c r="BW19" s="110">
        <v>75926179.999999985</v>
      </c>
      <c r="BX19" s="112">
        <v>17887209.999999996</v>
      </c>
      <c r="BY19" s="95">
        <v>130299840.00000001</v>
      </c>
      <c r="BZ19" s="145">
        <f t="shared" si="20"/>
        <v>74119341.999999985</v>
      </c>
      <c r="CA19" s="3">
        <f t="shared" si="21"/>
        <v>2390946.5161290318</v>
      </c>
      <c r="CB19" s="94">
        <v>307240450</v>
      </c>
      <c r="CC19" s="95">
        <v>238818470</v>
      </c>
      <c r="CD19" s="110">
        <v>253057530</v>
      </c>
      <c r="CE19" s="112">
        <v>144771990.00000003</v>
      </c>
      <c r="CF19" s="95">
        <v>193436210.00000006</v>
      </c>
      <c r="CG19" s="145">
        <f t="shared" si="22"/>
        <v>227464930</v>
      </c>
      <c r="CH19" s="53">
        <f t="shared" si="23"/>
        <v>7582164.333333333</v>
      </c>
      <c r="CK19" s="1" t="s">
        <v>8</v>
      </c>
    </row>
    <row r="20" spans="1:89" ht="18" customHeight="1" x14ac:dyDescent="0.25">
      <c r="A20" s="5">
        <v>18</v>
      </c>
      <c r="B20" s="2" t="s">
        <v>3</v>
      </c>
      <c r="C20" s="94">
        <v>33943800</v>
      </c>
      <c r="D20" s="95">
        <v>34030700</v>
      </c>
      <c r="E20" s="110">
        <v>14556300</v>
      </c>
      <c r="F20" s="95">
        <v>18366699.999999996</v>
      </c>
      <c r="G20" s="95">
        <v>1100</v>
      </c>
      <c r="H20" s="145">
        <f t="shared" si="0"/>
        <v>20179720</v>
      </c>
      <c r="I20" s="3">
        <f t="shared" si="1"/>
        <v>650958.70967741939</v>
      </c>
      <c r="J20" s="94">
        <v>36933600</v>
      </c>
      <c r="K20" s="95">
        <v>60682600.000000007</v>
      </c>
      <c r="L20" s="110">
        <v>15484590</v>
      </c>
      <c r="M20" s="95">
        <v>0</v>
      </c>
      <c r="N20" s="95">
        <v>23079100</v>
      </c>
      <c r="O20" s="145">
        <f t="shared" si="2"/>
        <v>27235978</v>
      </c>
      <c r="P20" s="3">
        <f t="shared" si="3"/>
        <v>907865.93333333335</v>
      </c>
      <c r="Q20" s="94">
        <v>50333800</v>
      </c>
      <c r="R20" s="95">
        <v>169567200</v>
      </c>
      <c r="S20" s="110">
        <v>152085120</v>
      </c>
      <c r="T20" s="95">
        <v>6166600</v>
      </c>
      <c r="U20" s="95">
        <v>1100</v>
      </c>
      <c r="V20" s="145">
        <f t="shared" si="4"/>
        <v>75630764</v>
      </c>
      <c r="W20" s="3">
        <f t="shared" si="5"/>
        <v>2439702.064516129</v>
      </c>
      <c r="X20" s="94">
        <v>284191600</v>
      </c>
      <c r="Y20" s="95">
        <v>261658650.00000009</v>
      </c>
      <c r="Z20" s="110">
        <v>227204999.99999997</v>
      </c>
      <c r="AA20" s="95">
        <v>246412100</v>
      </c>
      <c r="AB20" s="95">
        <v>245041500.00000006</v>
      </c>
      <c r="AC20" s="145">
        <f t="shared" si="6"/>
        <v>252901770.00000006</v>
      </c>
      <c r="AD20" s="3">
        <f t="shared" si="7"/>
        <v>8158121.612903228</v>
      </c>
      <c r="AE20" s="94">
        <v>214692720</v>
      </c>
      <c r="AF20" s="95">
        <v>220910360</v>
      </c>
      <c r="AG20" s="110">
        <v>232449799.99999994</v>
      </c>
      <c r="AH20" s="95">
        <v>231765600</v>
      </c>
      <c r="AI20" s="95">
        <v>267833499.99999997</v>
      </c>
      <c r="AJ20" s="145">
        <f t="shared" si="8"/>
        <v>233530396</v>
      </c>
      <c r="AK20" s="3">
        <f t="shared" si="9"/>
        <v>8340371.2857142854</v>
      </c>
      <c r="AL20" s="94">
        <v>144254880</v>
      </c>
      <c r="AM20" s="95">
        <v>91537600</v>
      </c>
      <c r="AN20" s="110">
        <v>175905400</v>
      </c>
      <c r="AO20" s="95">
        <v>102250499.99999999</v>
      </c>
      <c r="AP20" s="95">
        <v>171023600</v>
      </c>
      <c r="AQ20" s="145">
        <f t="shared" si="10"/>
        <v>136994396</v>
      </c>
      <c r="AR20" s="3">
        <f t="shared" si="11"/>
        <v>4419174.064516129</v>
      </c>
      <c r="AS20" s="94">
        <v>124318699.99999999</v>
      </c>
      <c r="AT20" s="95">
        <v>133993199.99999997</v>
      </c>
      <c r="AU20" s="110">
        <v>88653399.99999997</v>
      </c>
      <c r="AV20" s="95">
        <v>62581200</v>
      </c>
      <c r="AW20" s="95">
        <v>55332199.999999993</v>
      </c>
      <c r="AX20" s="145">
        <f t="shared" si="12"/>
        <v>92975739.99999997</v>
      </c>
      <c r="AY20" s="3">
        <f t="shared" si="13"/>
        <v>3099191.3333333326</v>
      </c>
      <c r="AZ20" s="94">
        <v>517000</v>
      </c>
      <c r="BA20" s="95">
        <v>13883099.999999998</v>
      </c>
      <c r="BB20" s="110">
        <v>51231400</v>
      </c>
      <c r="BC20" s="95">
        <v>56729199.999999993</v>
      </c>
      <c r="BD20" s="95">
        <v>0</v>
      </c>
      <c r="BE20" s="145">
        <f t="shared" si="14"/>
        <v>24472140</v>
      </c>
      <c r="BF20" s="3">
        <f t="shared" si="15"/>
        <v>789423.87096774194</v>
      </c>
      <c r="BG20" s="94">
        <v>73966200</v>
      </c>
      <c r="BH20" s="95">
        <v>19375400.000000004</v>
      </c>
      <c r="BI20" s="110">
        <v>294800</v>
      </c>
      <c r="BJ20" s="95">
        <v>100622500.00000001</v>
      </c>
      <c r="BK20" s="95">
        <v>0</v>
      </c>
      <c r="BL20" s="145">
        <f t="shared" si="16"/>
        <v>38851780</v>
      </c>
      <c r="BM20" s="3">
        <f t="shared" si="17"/>
        <v>1295059.3333333333</v>
      </c>
      <c r="BN20" s="94">
        <v>0</v>
      </c>
      <c r="BO20" s="95">
        <v>0</v>
      </c>
      <c r="BP20" s="110">
        <v>0</v>
      </c>
      <c r="BQ20" s="95">
        <v>19590999.999999996</v>
      </c>
      <c r="BR20" s="95">
        <v>0</v>
      </c>
      <c r="BS20" s="145">
        <f t="shared" si="18"/>
        <v>3918199.9999999991</v>
      </c>
      <c r="BT20" s="3">
        <f t="shared" si="19"/>
        <v>126393.54838709674</v>
      </c>
      <c r="BU20" s="94">
        <v>28873900.000000004</v>
      </c>
      <c r="BV20" s="95">
        <v>27181000.000000004</v>
      </c>
      <c r="BW20" s="110">
        <v>0</v>
      </c>
      <c r="BX20" s="95">
        <v>0</v>
      </c>
      <c r="BY20" s="95">
        <v>2200</v>
      </c>
      <c r="BZ20" s="145">
        <f t="shared" si="20"/>
        <v>11211420.000000002</v>
      </c>
      <c r="CA20" s="3">
        <f t="shared" si="21"/>
        <v>361658.70967741939</v>
      </c>
      <c r="CB20" s="94">
        <v>35035000</v>
      </c>
      <c r="CC20" s="95">
        <v>134213199.99999997</v>
      </c>
      <c r="CD20" s="110">
        <v>83443800</v>
      </c>
      <c r="CE20" s="95">
        <v>0</v>
      </c>
      <c r="CF20" s="95">
        <v>0</v>
      </c>
      <c r="CG20" s="145">
        <f t="shared" si="22"/>
        <v>50538399.999999993</v>
      </c>
      <c r="CH20" s="53">
        <f t="shared" si="23"/>
        <v>1684613.333333333</v>
      </c>
    </row>
    <row r="21" spans="1:89" ht="25.5" x14ac:dyDescent="0.25">
      <c r="A21" s="5">
        <v>19</v>
      </c>
      <c r="B21" s="2" t="s">
        <v>7</v>
      </c>
      <c r="C21" s="94">
        <v>1203840.0000000002</v>
      </c>
      <c r="D21" s="95">
        <v>1413719.9999999998</v>
      </c>
      <c r="E21" s="110">
        <v>171820</v>
      </c>
      <c r="F21" s="95">
        <v>2602155160.0000005</v>
      </c>
      <c r="G21" s="95">
        <v>4154614090</v>
      </c>
      <c r="H21" s="145">
        <f t="shared" si="0"/>
        <v>1351911726</v>
      </c>
      <c r="I21" s="3">
        <f t="shared" si="1"/>
        <v>43610055.677419357</v>
      </c>
      <c r="J21" s="94">
        <v>0</v>
      </c>
      <c r="K21" s="95">
        <v>0</v>
      </c>
      <c r="L21" s="110">
        <v>4091230.0000000005</v>
      </c>
      <c r="M21" s="95">
        <v>5578741519.999999</v>
      </c>
      <c r="N21" s="95">
        <v>11289538149.999998</v>
      </c>
      <c r="O21" s="145">
        <f t="shared" si="2"/>
        <v>3374474179.999999</v>
      </c>
      <c r="P21" s="3">
        <f t="shared" si="3"/>
        <v>112482472.66666664</v>
      </c>
      <c r="Q21" s="94">
        <v>1619200</v>
      </c>
      <c r="R21" s="95">
        <v>454740.00000000006</v>
      </c>
      <c r="S21" s="110">
        <v>130732139.99999999</v>
      </c>
      <c r="T21" s="95">
        <v>6275190240.000001</v>
      </c>
      <c r="U21" s="95">
        <v>11489851339.999998</v>
      </c>
      <c r="V21" s="145">
        <f t="shared" si="4"/>
        <v>3579569532</v>
      </c>
      <c r="W21" s="3">
        <f t="shared" si="5"/>
        <v>115469984.90322581</v>
      </c>
      <c r="X21" s="94">
        <v>0</v>
      </c>
      <c r="Y21" s="95">
        <v>550000</v>
      </c>
      <c r="Z21" s="110">
        <v>2526370.0000000005</v>
      </c>
      <c r="AA21" s="95">
        <v>6121609450</v>
      </c>
      <c r="AB21" s="95">
        <v>8535168290</v>
      </c>
      <c r="AC21" s="145">
        <f t="shared" si="6"/>
        <v>2931970822</v>
      </c>
      <c r="AD21" s="3">
        <f t="shared" si="7"/>
        <v>94579703.935483873</v>
      </c>
      <c r="AE21" s="94">
        <v>28544450.000000004</v>
      </c>
      <c r="AF21" s="95">
        <v>181508359.99999994</v>
      </c>
      <c r="AG21" s="110">
        <v>968778140.00000024</v>
      </c>
      <c r="AH21" s="95">
        <v>6001133380</v>
      </c>
      <c r="AI21" s="95">
        <v>9542544549.9999981</v>
      </c>
      <c r="AJ21" s="145">
        <f t="shared" si="8"/>
        <v>3344501775.9999995</v>
      </c>
      <c r="AK21" s="3">
        <f t="shared" si="9"/>
        <v>119446491.99999999</v>
      </c>
      <c r="AL21" s="94">
        <v>159217300</v>
      </c>
      <c r="AM21" s="95">
        <v>1222759.9999999998</v>
      </c>
      <c r="AN21" s="110">
        <v>1091883760</v>
      </c>
      <c r="AO21" s="95">
        <v>5174286810.000001</v>
      </c>
      <c r="AP21" s="95">
        <v>7935911940</v>
      </c>
      <c r="AQ21" s="145">
        <f t="shared" si="10"/>
        <v>2872504514</v>
      </c>
      <c r="AR21" s="3">
        <f t="shared" si="11"/>
        <v>92661435.935483873</v>
      </c>
      <c r="AS21" s="94">
        <v>250580.00000000003</v>
      </c>
      <c r="AT21" s="95">
        <v>757020</v>
      </c>
      <c r="AU21" s="110">
        <v>1621811399.9999998</v>
      </c>
      <c r="AV21" s="95">
        <v>4102067530.0000005</v>
      </c>
      <c r="AW21" s="95">
        <v>2219896909.9999995</v>
      </c>
      <c r="AX21" s="145">
        <f t="shared" si="12"/>
        <v>1588956688</v>
      </c>
      <c r="AY21" s="3">
        <f t="shared" si="13"/>
        <v>52965222.93333333</v>
      </c>
      <c r="AZ21" s="94">
        <v>2542540</v>
      </c>
      <c r="BA21" s="95">
        <v>1273580</v>
      </c>
      <c r="BB21" s="110">
        <v>3199019.9999999995</v>
      </c>
      <c r="BC21" s="95">
        <v>2094465340.0000002</v>
      </c>
      <c r="BD21" s="95">
        <v>172805050.00000003</v>
      </c>
      <c r="BE21" s="145">
        <f t="shared" si="14"/>
        <v>454857106.00000012</v>
      </c>
      <c r="BF21" s="3">
        <f t="shared" si="15"/>
        <v>14672809.870967746</v>
      </c>
      <c r="BG21" s="94">
        <v>433730.00000000006</v>
      </c>
      <c r="BH21" s="95">
        <v>1981539.9999999998</v>
      </c>
      <c r="BI21" s="110">
        <v>1430550</v>
      </c>
      <c r="BJ21" s="95">
        <v>307384769.99999994</v>
      </c>
      <c r="BK21" s="95">
        <v>684273809.99999988</v>
      </c>
      <c r="BL21" s="145">
        <f t="shared" si="16"/>
        <v>199100879.99999994</v>
      </c>
      <c r="BM21" s="3">
        <f t="shared" si="17"/>
        <v>6636695.9999999981</v>
      </c>
      <c r="BN21" s="94">
        <v>1300200.0000000002</v>
      </c>
      <c r="BO21" s="95">
        <v>1443970</v>
      </c>
      <c r="BP21" s="110">
        <v>3596010</v>
      </c>
      <c r="BQ21" s="95">
        <v>7690870.0000000009</v>
      </c>
      <c r="BR21" s="95">
        <v>125832850</v>
      </c>
      <c r="BS21" s="145">
        <f t="shared" si="18"/>
        <v>27972780</v>
      </c>
      <c r="BT21" s="3">
        <f t="shared" si="19"/>
        <v>902347.74193548388</v>
      </c>
      <c r="BU21" s="94">
        <v>1052370</v>
      </c>
      <c r="BV21" s="95">
        <v>1072940.0000000002</v>
      </c>
      <c r="BW21" s="110">
        <v>29057930</v>
      </c>
      <c r="BX21" s="95">
        <v>1731840</v>
      </c>
      <c r="BY21" s="95">
        <v>160884349.99999997</v>
      </c>
      <c r="BZ21" s="145">
        <f t="shared" si="20"/>
        <v>38759885.999999993</v>
      </c>
      <c r="CA21" s="3">
        <f t="shared" si="21"/>
        <v>1250318.9032258063</v>
      </c>
      <c r="CB21" s="94">
        <v>687060</v>
      </c>
      <c r="CC21" s="95">
        <v>2808300</v>
      </c>
      <c r="CD21" s="110">
        <v>1805210.0000000002</v>
      </c>
      <c r="CE21" s="95">
        <v>2451620709.9999995</v>
      </c>
      <c r="CF21" s="95">
        <v>386826880</v>
      </c>
      <c r="CG21" s="145">
        <f t="shared" si="22"/>
        <v>568749631.99999988</v>
      </c>
      <c r="CH21" s="53">
        <f t="shared" si="23"/>
        <v>18958321.066666663</v>
      </c>
    </row>
    <row r="22" spans="1:89" ht="25.5" x14ac:dyDescent="0.25">
      <c r="A22" s="5">
        <v>20</v>
      </c>
      <c r="B22" s="2" t="s">
        <v>7</v>
      </c>
      <c r="C22" s="94">
        <v>15310584300</v>
      </c>
      <c r="D22" s="95">
        <v>1990403800.0000007</v>
      </c>
      <c r="E22" s="110">
        <v>2865032500.0000005</v>
      </c>
      <c r="F22" s="95">
        <v>4526287700.000001</v>
      </c>
      <c r="G22" s="95">
        <v>16550175950</v>
      </c>
      <c r="H22" s="145">
        <f t="shared" si="0"/>
        <v>8248496850</v>
      </c>
      <c r="I22" s="3">
        <f t="shared" si="1"/>
        <v>266080543.54838711</v>
      </c>
      <c r="J22" s="94">
        <v>14088300050.000002</v>
      </c>
      <c r="K22" s="95">
        <v>3183422000.000001</v>
      </c>
      <c r="L22" s="110">
        <v>3509349030.0000005</v>
      </c>
      <c r="M22" s="95">
        <v>9029996800</v>
      </c>
      <c r="N22" s="95">
        <v>13224197800.000002</v>
      </c>
      <c r="O22" s="145">
        <f t="shared" si="2"/>
        <v>8607053136.0000019</v>
      </c>
      <c r="P22" s="3">
        <f t="shared" si="3"/>
        <v>286901771.20000005</v>
      </c>
      <c r="Q22" s="94">
        <v>8409512979.9999981</v>
      </c>
      <c r="R22" s="95">
        <v>2850332099.9999995</v>
      </c>
      <c r="S22" s="110">
        <v>2616200399.9999995</v>
      </c>
      <c r="T22" s="95">
        <v>9022600400</v>
      </c>
      <c r="U22" s="95">
        <v>16031917000</v>
      </c>
      <c r="V22" s="145">
        <f t="shared" si="4"/>
        <v>7786112576</v>
      </c>
      <c r="W22" s="3">
        <f t="shared" si="5"/>
        <v>251164921.80645162</v>
      </c>
      <c r="X22" s="94">
        <v>8611456479.9999981</v>
      </c>
      <c r="Y22" s="95">
        <v>2724016900</v>
      </c>
      <c r="Z22" s="110">
        <v>2073164499.9999998</v>
      </c>
      <c r="AA22" s="95">
        <v>10983227200.000002</v>
      </c>
      <c r="AB22" s="95">
        <v>19063789800</v>
      </c>
      <c r="AC22" s="145">
        <f t="shared" si="6"/>
        <v>8691130976</v>
      </c>
      <c r="AD22" s="3">
        <f t="shared" si="7"/>
        <v>280359063.74193549</v>
      </c>
      <c r="AE22" s="94">
        <v>13198159590.000002</v>
      </c>
      <c r="AF22" s="95">
        <v>1905859999.9999998</v>
      </c>
      <c r="AG22" s="110">
        <v>2701839800</v>
      </c>
      <c r="AH22" s="95">
        <v>8451956700.000001</v>
      </c>
      <c r="AI22" s="95">
        <v>14148534400.000002</v>
      </c>
      <c r="AJ22" s="145">
        <f t="shared" si="8"/>
        <v>8081270098</v>
      </c>
      <c r="AK22" s="3">
        <f t="shared" si="9"/>
        <v>288616789.21428573</v>
      </c>
      <c r="AL22" s="94">
        <v>11045344749.999998</v>
      </c>
      <c r="AM22" s="95">
        <v>8405681900.000001</v>
      </c>
      <c r="AN22" s="110">
        <v>4025677700</v>
      </c>
      <c r="AO22" s="95">
        <v>12223391400</v>
      </c>
      <c r="AP22" s="95">
        <v>15354262000</v>
      </c>
      <c r="AQ22" s="145">
        <f t="shared" si="10"/>
        <v>10210871550</v>
      </c>
      <c r="AR22" s="3">
        <f t="shared" si="11"/>
        <v>329382953.22580647</v>
      </c>
      <c r="AS22" s="94">
        <v>11451235620.000004</v>
      </c>
      <c r="AT22" s="95">
        <v>10423043400</v>
      </c>
      <c r="AU22" s="110">
        <v>3726401800.000001</v>
      </c>
      <c r="AV22" s="95">
        <v>18043232900</v>
      </c>
      <c r="AW22" s="95">
        <v>21095577800</v>
      </c>
      <c r="AX22" s="145">
        <f t="shared" si="12"/>
        <v>12947898304</v>
      </c>
      <c r="AY22" s="3">
        <f t="shared" si="13"/>
        <v>431596610.13333333</v>
      </c>
      <c r="AZ22" s="94">
        <v>13755534869.999998</v>
      </c>
      <c r="BA22" s="95">
        <v>7786849399.9999971</v>
      </c>
      <c r="BB22" s="110">
        <v>2357958899.999999</v>
      </c>
      <c r="BC22" s="95">
        <v>19882768400.000004</v>
      </c>
      <c r="BD22" s="95">
        <v>17354135700</v>
      </c>
      <c r="BE22" s="145">
        <f t="shared" si="14"/>
        <v>12227449454</v>
      </c>
      <c r="BF22" s="3">
        <f t="shared" si="15"/>
        <v>394433853.35483873</v>
      </c>
      <c r="BG22" s="94">
        <v>4392007509.9999981</v>
      </c>
      <c r="BH22" s="95">
        <v>3082040500</v>
      </c>
      <c r="BI22" s="110">
        <v>1804930599.9999998</v>
      </c>
      <c r="BJ22" s="95">
        <v>4082591700</v>
      </c>
      <c r="BK22" s="95">
        <v>12086746100</v>
      </c>
      <c r="BL22" s="145">
        <f t="shared" si="16"/>
        <v>5089663282</v>
      </c>
      <c r="BM22" s="3">
        <f t="shared" si="17"/>
        <v>169655442.73333332</v>
      </c>
      <c r="BN22" s="94">
        <v>10086331750.000002</v>
      </c>
      <c r="BO22" s="95">
        <v>5788704900.000001</v>
      </c>
      <c r="BP22" s="110">
        <v>1847377400.0000002</v>
      </c>
      <c r="BQ22" s="95">
        <v>4220384300.0000005</v>
      </c>
      <c r="BR22" s="95">
        <v>7047248999.9999981</v>
      </c>
      <c r="BS22" s="145">
        <f t="shared" si="18"/>
        <v>5798009470</v>
      </c>
      <c r="BT22" s="3">
        <f t="shared" si="19"/>
        <v>187032563.54838711</v>
      </c>
      <c r="BU22" s="94">
        <v>6422011199.999999</v>
      </c>
      <c r="BV22" s="95">
        <v>5094232000.000001</v>
      </c>
      <c r="BW22" s="110">
        <v>1816212200</v>
      </c>
      <c r="BX22" s="95">
        <v>2716178299.9999995</v>
      </c>
      <c r="BY22" s="95">
        <v>8905382200</v>
      </c>
      <c r="BZ22" s="145">
        <f t="shared" si="20"/>
        <v>4990803180</v>
      </c>
      <c r="CA22" s="3">
        <f t="shared" si="21"/>
        <v>160993650.96774194</v>
      </c>
      <c r="CB22" s="94">
        <v>12355541000.000004</v>
      </c>
      <c r="CC22" s="95">
        <v>3571362300</v>
      </c>
      <c r="CD22" s="110">
        <v>1698170100.0000002</v>
      </c>
      <c r="CE22" s="95">
        <v>7726434100</v>
      </c>
      <c r="CF22" s="95">
        <v>8348633699.9999971</v>
      </c>
      <c r="CG22" s="145">
        <f t="shared" si="22"/>
        <v>6740028240</v>
      </c>
      <c r="CH22" s="53">
        <f t="shared" si="23"/>
        <v>224667608</v>
      </c>
    </row>
    <row r="23" spans="1:89" ht="18" customHeight="1" x14ac:dyDescent="0.25">
      <c r="A23" s="5">
        <v>21</v>
      </c>
      <c r="B23" s="2" t="s">
        <v>3</v>
      </c>
      <c r="C23" s="94">
        <v>0</v>
      </c>
      <c r="D23" s="95">
        <v>0</v>
      </c>
      <c r="E23" s="110">
        <v>0</v>
      </c>
      <c r="F23" s="110">
        <v>0</v>
      </c>
      <c r="G23" s="95">
        <v>0</v>
      </c>
      <c r="H23" s="145">
        <f t="shared" si="0"/>
        <v>0</v>
      </c>
      <c r="I23" s="3">
        <f t="shared" si="1"/>
        <v>0</v>
      </c>
      <c r="J23" s="94">
        <v>0</v>
      </c>
      <c r="K23" s="95">
        <v>0</v>
      </c>
      <c r="L23" s="110">
        <v>0</v>
      </c>
      <c r="M23" s="95">
        <v>0</v>
      </c>
      <c r="N23" s="95">
        <v>0</v>
      </c>
      <c r="O23" s="145">
        <f t="shared" si="2"/>
        <v>0</v>
      </c>
      <c r="P23" s="3">
        <f t="shared" si="3"/>
        <v>0</v>
      </c>
      <c r="Q23" s="94">
        <v>0</v>
      </c>
      <c r="R23" s="95">
        <v>0</v>
      </c>
      <c r="S23" s="110">
        <v>0</v>
      </c>
      <c r="T23" s="95">
        <v>0</v>
      </c>
      <c r="U23" s="95">
        <v>0</v>
      </c>
      <c r="V23" s="145">
        <f t="shared" si="4"/>
        <v>0</v>
      </c>
      <c r="W23" s="3">
        <f t="shared" si="5"/>
        <v>0</v>
      </c>
      <c r="X23" s="94">
        <v>0</v>
      </c>
      <c r="Y23" s="95">
        <v>0</v>
      </c>
      <c r="Z23" s="110">
        <v>0</v>
      </c>
      <c r="AA23" s="95">
        <v>0</v>
      </c>
      <c r="AB23" s="95">
        <v>0</v>
      </c>
      <c r="AC23" s="145">
        <f t="shared" si="6"/>
        <v>0</v>
      </c>
      <c r="AD23" s="3">
        <f t="shared" si="7"/>
        <v>0</v>
      </c>
      <c r="AE23" s="94">
        <v>0</v>
      </c>
      <c r="AF23" s="95">
        <v>0</v>
      </c>
      <c r="AG23" s="110">
        <v>0</v>
      </c>
      <c r="AH23" s="110">
        <v>0</v>
      </c>
      <c r="AI23" s="95">
        <v>0</v>
      </c>
      <c r="AJ23" s="145">
        <f t="shared" si="8"/>
        <v>0</v>
      </c>
      <c r="AK23" s="3">
        <f t="shared" si="9"/>
        <v>0</v>
      </c>
      <c r="AL23" s="94">
        <v>0</v>
      </c>
      <c r="AM23" s="95">
        <v>0</v>
      </c>
      <c r="AN23" s="110">
        <v>0</v>
      </c>
      <c r="AO23" s="95">
        <v>0</v>
      </c>
      <c r="AP23" s="95">
        <v>0</v>
      </c>
      <c r="AQ23" s="145">
        <f t="shared" si="10"/>
        <v>0</v>
      </c>
      <c r="AR23" s="3">
        <f t="shared" si="11"/>
        <v>0</v>
      </c>
      <c r="AS23" s="94">
        <v>0</v>
      </c>
      <c r="AT23" s="95">
        <v>0</v>
      </c>
      <c r="AU23" s="110">
        <v>0</v>
      </c>
      <c r="AV23" s="95">
        <v>0</v>
      </c>
      <c r="AW23" s="95">
        <v>0</v>
      </c>
      <c r="AX23" s="145">
        <f t="shared" si="12"/>
        <v>0</v>
      </c>
      <c r="AY23" s="3">
        <f t="shared" si="13"/>
        <v>0</v>
      </c>
      <c r="AZ23" s="94">
        <v>0</v>
      </c>
      <c r="BA23" s="95">
        <v>0</v>
      </c>
      <c r="BB23" s="110">
        <v>0</v>
      </c>
      <c r="BC23" s="95">
        <v>0</v>
      </c>
      <c r="BD23" s="95">
        <v>0</v>
      </c>
      <c r="BE23" s="145">
        <f t="shared" si="14"/>
        <v>0</v>
      </c>
      <c r="BF23" s="3">
        <f t="shared" si="15"/>
        <v>0</v>
      </c>
      <c r="BG23" s="94">
        <v>0</v>
      </c>
      <c r="BH23" s="95">
        <v>0</v>
      </c>
      <c r="BI23" s="110">
        <v>0</v>
      </c>
      <c r="BJ23" s="110">
        <v>0</v>
      </c>
      <c r="BK23" s="95">
        <v>0</v>
      </c>
      <c r="BL23" s="145">
        <f t="shared" si="16"/>
        <v>0</v>
      </c>
      <c r="BM23" s="3">
        <f t="shared" si="17"/>
        <v>0</v>
      </c>
      <c r="BN23" s="94">
        <v>0</v>
      </c>
      <c r="BO23" s="95">
        <v>0</v>
      </c>
      <c r="BP23" s="110">
        <v>0</v>
      </c>
      <c r="BQ23" s="95">
        <v>0</v>
      </c>
      <c r="BR23" s="95">
        <v>0</v>
      </c>
      <c r="BS23" s="145">
        <f t="shared" si="18"/>
        <v>0</v>
      </c>
      <c r="BT23" s="3">
        <f t="shared" si="19"/>
        <v>0</v>
      </c>
      <c r="BU23" s="94">
        <v>0</v>
      </c>
      <c r="BV23" s="95">
        <v>0</v>
      </c>
      <c r="BW23" s="110">
        <v>0</v>
      </c>
      <c r="BX23" s="95">
        <v>0</v>
      </c>
      <c r="BY23" s="95">
        <v>0</v>
      </c>
      <c r="BZ23" s="145">
        <f t="shared" si="20"/>
        <v>0</v>
      </c>
      <c r="CA23" s="3">
        <f t="shared" si="21"/>
        <v>0</v>
      </c>
      <c r="CB23" s="94">
        <v>0</v>
      </c>
      <c r="CC23" s="95">
        <v>0</v>
      </c>
      <c r="CD23" s="110">
        <v>0</v>
      </c>
      <c r="CE23" s="95">
        <v>0</v>
      </c>
      <c r="CF23" s="95">
        <v>0</v>
      </c>
      <c r="CG23" s="145">
        <f t="shared" si="22"/>
        <v>0</v>
      </c>
      <c r="CH23" s="53">
        <f t="shared" si="23"/>
        <v>0</v>
      </c>
    </row>
    <row r="24" spans="1:89" ht="18" customHeight="1" x14ac:dyDescent="0.25">
      <c r="A24" s="5">
        <v>22</v>
      </c>
      <c r="B24" s="2" t="s">
        <v>4</v>
      </c>
      <c r="C24" s="94">
        <v>0</v>
      </c>
      <c r="D24" s="95">
        <v>0</v>
      </c>
      <c r="E24" s="110">
        <v>0</v>
      </c>
      <c r="F24" s="110">
        <v>0</v>
      </c>
      <c r="G24" s="95">
        <v>0</v>
      </c>
      <c r="H24" s="145">
        <f t="shared" si="0"/>
        <v>0</v>
      </c>
      <c r="I24" s="3">
        <f t="shared" si="1"/>
        <v>0</v>
      </c>
      <c r="J24" s="94">
        <v>0</v>
      </c>
      <c r="K24" s="95">
        <v>0</v>
      </c>
      <c r="L24" s="110">
        <v>0</v>
      </c>
      <c r="M24" s="110">
        <v>0</v>
      </c>
      <c r="N24" s="95">
        <v>0</v>
      </c>
      <c r="O24" s="145">
        <f t="shared" si="2"/>
        <v>0</v>
      </c>
      <c r="P24" s="3">
        <f t="shared" si="3"/>
        <v>0</v>
      </c>
      <c r="Q24" s="94">
        <v>0</v>
      </c>
      <c r="R24" s="95">
        <v>0</v>
      </c>
      <c r="S24" s="110">
        <v>0</v>
      </c>
      <c r="T24" s="110">
        <v>0</v>
      </c>
      <c r="U24" s="95">
        <v>0</v>
      </c>
      <c r="V24" s="145">
        <f t="shared" si="4"/>
        <v>0</v>
      </c>
      <c r="W24" s="3">
        <f t="shared" si="5"/>
        <v>0</v>
      </c>
      <c r="X24" s="94">
        <v>0</v>
      </c>
      <c r="Y24" s="95">
        <v>0</v>
      </c>
      <c r="Z24" s="110">
        <v>0</v>
      </c>
      <c r="AA24" s="110">
        <v>0</v>
      </c>
      <c r="AB24" s="95">
        <v>0</v>
      </c>
      <c r="AC24" s="145">
        <f t="shared" si="6"/>
        <v>0</v>
      </c>
      <c r="AD24" s="3">
        <f t="shared" si="7"/>
        <v>0</v>
      </c>
      <c r="AE24" s="94">
        <v>0</v>
      </c>
      <c r="AF24" s="95">
        <v>0</v>
      </c>
      <c r="AG24" s="110">
        <v>0</v>
      </c>
      <c r="AH24" s="110">
        <v>0</v>
      </c>
      <c r="AI24" s="95">
        <v>0</v>
      </c>
      <c r="AJ24" s="145">
        <f t="shared" si="8"/>
        <v>0</v>
      </c>
      <c r="AK24" s="3">
        <f t="shared" si="9"/>
        <v>0</v>
      </c>
      <c r="AL24" s="94">
        <v>0</v>
      </c>
      <c r="AM24" s="95">
        <v>0</v>
      </c>
      <c r="AN24" s="110">
        <v>0</v>
      </c>
      <c r="AO24" s="110">
        <v>0</v>
      </c>
      <c r="AP24" s="95">
        <v>0</v>
      </c>
      <c r="AQ24" s="145">
        <f t="shared" si="10"/>
        <v>0</v>
      </c>
      <c r="AR24" s="3">
        <f t="shared" si="11"/>
        <v>0</v>
      </c>
      <c r="AS24" s="94">
        <v>0</v>
      </c>
      <c r="AT24" s="95">
        <v>0</v>
      </c>
      <c r="AU24" s="110">
        <v>0</v>
      </c>
      <c r="AV24" s="110">
        <v>0</v>
      </c>
      <c r="AW24" s="95">
        <v>0</v>
      </c>
      <c r="AX24" s="145">
        <f t="shared" si="12"/>
        <v>0</v>
      </c>
      <c r="AY24" s="3">
        <f t="shared" si="13"/>
        <v>0</v>
      </c>
      <c r="AZ24" s="94">
        <v>0</v>
      </c>
      <c r="BA24" s="95">
        <v>0</v>
      </c>
      <c r="BB24" s="110">
        <v>0</v>
      </c>
      <c r="BC24" s="110">
        <v>0</v>
      </c>
      <c r="BD24" s="95">
        <v>0</v>
      </c>
      <c r="BE24" s="145">
        <f t="shared" si="14"/>
        <v>0</v>
      </c>
      <c r="BF24" s="3">
        <f t="shared" si="15"/>
        <v>0</v>
      </c>
      <c r="BG24" s="94">
        <v>0</v>
      </c>
      <c r="BH24" s="95">
        <v>0</v>
      </c>
      <c r="BI24" s="110">
        <v>0</v>
      </c>
      <c r="BJ24" s="110">
        <v>0</v>
      </c>
      <c r="BK24" s="95">
        <v>0</v>
      </c>
      <c r="BL24" s="145">
        <f t="shared" si="16"/>
        <v>0</v>
      </c>
      <c r="BM24" s="3">
        <f t="shared" si="17"/>
        <v>0</v>
      </c>
      <c r="BN24" s="94">
        <v>0</v>
      </c>
      <c r="BO24" s="95">
        <v>0</v>
      </c>
      <c r="BP24" s="110">
        <v>0</v>
      </c>
      <c r="BQ24" s="110">
        <v>0</v>
      </c>
      <c r="BR24" s="95">
        <v>0</v>
      </c>
      <c r="BS24" s="145">
        <f t="shared" si="18"/>
        <v>0</v>
      </c>
      <c r="BT24" s="3">
        <f t="shared" si="19"/>
        <v>0</v>
      </c>
      <c r="BU24" s="94">
        <v>0</v>
      </c>
      <c r="BV24" s="95">
        <v>0</v>
      </c>
      <c r="BW24" s="110">
        <v>0</v>
      </c>
      <c r="BX24" s="110">
        <v>0</v>
      </c>
      <c r="BY24" s="95">
        <v>0</v>
      </c>
      <c r="BZ24" s="145">
        <f t="shared" si="20"/>
        <v>0</v>
      </c>
      <c r="CA24" s="3">
        <f t="shared" si="21"/>
        <v>0</v>
      </c>
      <c r="CB24" s="94">
        <v>0</v>
      </c>
      <c r="CC24" s="95">
        <v>0</v>
      </c>
      <c r="CD24" s="110">
        <v>0</v>
      </c>
      <c r="CE24" s="110">
        <v>0</v>
      </c>
      <c r="CF24" s="95">
        <v>0</v>
      </c>
      <c r="CG24" s="145">
        <f t="shared" si="22"/>
        <v>0</v>
      </c>
      <c r="CH24" s="53">
        <f t="shared" si="23"/>
        <v>0</v>
      </c>
    </row>
    <row r="25" spans="1:89" ht="18" customHeight="1" x14ac:dyDescent="0.25">
      <c r="A25" s="5">
        <v>23</v>
      </c>
      <c r="B25" s="2" t="s">
        <v>2</v>
      </c>
      <c r="C25" s="94">
        <v>0</v>
      </c>
      <c r="D25" s="95">
        <v>0</v>
      </c>
      <c r="E25" s="110">
        <v>0</v>
      </c>
      <c r="F25" s="110">
        <v>0</v>
      </c>
      <c r="G25" s="95">
        <v>0</v>
      </c>
      <c r="H25" s="145">
        <f t="shared" si="0"/>
        <v>0</v>
      </c>
      <c r="I25" s="3">
        <f t="shared" si="1"/>
        <v>0</v>
      </c>
      <c r="J25" s="94">
        <v>0</v>
      </c>
      <c r="K25" s="95">
        <v>0</v>
      </c>
      <c r="L25" s="110">
        <v>0</v>
      </c>
      <c r="M25" s="95">
        <v>0</v>
      </c>
      <c r="N25" s="95">
        <v>0</v>
      </c>
      <c r="O25" s="145">
        <f t="shared" si="2"/>
        <v>0</v>
      </c>
      <c r="P25" s="3">
        <f t="shared" si="3"/>
        <v>0</v>
      </c>
      <c r="Q25" s="94">
        <v>0</v>
      </c>
      <c r="R25" s="95">
        <v>0</v>
      </c>
      <c r="S25" s="110">
        <v>0</v>
      </c>
      <c r="T25" s="95">
        <v>0</v>
      </c>
      <c r="U25" s="95">
        <v>0</v>
      </c>
      <c r="V25" s="145">
        <f t="shared" si="4"/>
        <v>0</v>
      </c>
      <c r="W25" s="3">
        <f t="shared" si="5"/>
        <v>0</v>
      </c>
      <c r="X25" s="94">
        <v>0</v>
      </c>
      <c r="Y25" s="95">
        <v>0</v>
      </c>
      <c r="Z25" s="110">
        <v>0</v>
      </c>
      <c r="AA25" s="95">
        <v>0</v>
      </c>
      <c r="AB25" s="95">
        <v>0</v>
      </c>
      <c r="AC25" s="145">
        <f t="shared" si="6"/>
        <v>0</v>
      </c>
      <c r="AD25" s="3">
        <f t="shared" si="7"/>
        <v>0</v>
      </c>
      <c r="AE25" s="94">
        <v>0</v>
      </c>
      <c r="AF25" s="95">
        <v>0</v>
      </c>
      <c r="AG25" s="110">
        <v>0</v>
      </c>
      <c r="AH25" s="110">
        <v>0</v>
      </c>
      <c r="AI25" s="95">
        <v>0</v>
      </c>
      <c r="AJ25" s="145">
        <f t="shared" si="8"/>
        <v>0</v>
      </c>
      <c r="AK25" s="3">
        <f t="shared" si="9"/>
        <v>0</v>
      </c>
      <c r="AL25" s="94">
        <v>0</v>
      </c>
      <c r="AM25" s="95">
        <v>0</v>
      </c>
      <c r="AN25" s="110">
        <v>0</v>
      </c>
      <c r="AO25" s="95">
        <v>0</v>
      </c>
      <c r="AP25" s="95">
        <v>0</v>
      </c>
      <c r="AQ25" s="145">
        <f t="shared" si="10"/>
        <v>0</v>
      </c>
      <c r="AR25" s="3">
        <f t="shared" si="11"/>
        <v>0</v>
      </c>
      <c r="AS25" s="94">
        <v>0</v>
      </c>
      <c r="AT25" s="95">
        <v>0</v>
      </c>
      <c r="AU25" s="110">
        <v>0</v>
      </c>
      <c r="AV25" s="95">
        <v>0</v>
      </c>
      <c r="AW25" s="95">
        <v>0</v>
      </c>
      <c r="AX25" s="145">
        <f t="shared" si="12"/>
        <v>0</v>
      </c>
      <c r="AY25" s="3">
        <f t="shared" si="13"/>
        <v>0</v>
      </c>
      <c r="AZ25" s="94">
        <v>0</v>
      </c>
      <c r="BA25" s="95">
        <v>0</v>
      </c>
      <c r="BB25" s="110">
        <v>0</v>
      </c>
      <c r="BC25" s="95">
        <v>0</v>
      </c>
      <c r="BD25" s="95">
        <v>0</v>
      </c>
      <c r="BE25" s="145">
        <f t="shared" si="14"/>
        <v>0</v>
      </c>
      <c r="BF25" s="3">
        <f t="shared" si="15"/>
        <v>0</v>
      </c>
      <c r="BG25" s="94">
        <v>0</v>
      </c>
      <c r="BH25" s="95">
        <v>0</v>
      </c>
      <c r="BI25" s="110">
        <v>0</v>
      </c>
      <c r="BJ25" s="110">
        <v>0</v>
      </c>
      <c r="BK25" s="95">
        <v>0</v>
      </c>
      <c r="BL25" s="145">
        <f t="shared" si="16"/>
        <v>0</v>
      </c>
      <c r="BM25" s="3">
        <f t="shared" si="17"/>
        <v>0</v>
      </c>
      <c r="BN25" s="94">
        <v>0</v>
      </c>
      <c r="BO25" s="95">
        <v>0</v>
      </c>
      <c r="BP25" s="110">
        <v>0</v>
      </c>
      <c r="BQ25" s="95">
        <v>0</v>
      </c>
      <c r="BR25" s="95">
        <v>0</v>
      </c>
      <c r="BS25" s="145">
        <f t="shared" si="18"/>
        <v>0</v>
      </c>
      <c r="BT25" s="3">
        <f t="shared" si="19"/>
        <v>0</v>
      </c>
      <c r="BU25" s="94">
        <v>0</v>
      </c>
      <c r="BV25" s="95">
        <v>0</v>
      </c>
      <c r="BW25" s="110">
        <v>0</v>
      </c>
      <c r="BX25" s="95">
        <v>0</v>
      </c>
      <c r="BY25" s="95">
        <v>0</v>
      </c>
      <c r="BZ25" s="145">
        <f t="shared" si="20"/>
        <v>0</v>
      </c>
      <c r="CA25" s="3">
        <f t="shared" si="21"/>
        <v>0</v>
      </c>
      <c r="CB25" s="94">
        <v>0</v>
      </c>
      <c r="CC25" s="95">
        <v>0</v>
      </c>
      <c r="CD25" s="110">
        <v>0</v>
      </c>
      <c r="CE25" s="95">
        <v>0</v>
      </c>
      <c r="CF25" s="95">
        <v>0</v>
      </c>
      <c r="CG25" s="145">
        <f t="shared" si="22"/>
        <v>0</v>
      </c>
      <c r="CH25" s="53">
        <f t="shared" si="23"/>
        <v>0</v>
      </c>
    </row>
    <row r="26" spans="1:89" ht="18" customHeight="1" x14ac:dyDescent="0.25">
      <c r="A26" s="5">
        <v>24</v>
      </c>
      <c r="B26" s="2" t="s">
        <v>5</v>
      </c>
      <c r="C26" s="94">
        <v>22835868989.999996</v>
      </c>
      <c r="D26" s="95">
        <v>29014967410.000004</v>
      </c>
      <c r="E26" s="110">
        <v>27237810049.999996</v>
      </c>
      <c r="F26" s="95">
        <v>23849832160</v>
      </c>
      <c r="G26" s="95">
        <v>18911077020</v>
      </c>
      <c r="H26" s="145">
        <f t="shared" si="0"/>
        <v>24369911126</v>
      </c>
      <c r="I26" s="3">
        <f t="shared" si="1"/>
        <v>786126165.35483873</v>
      </c>
      <c r="J26" s="94">
        <v>24455201210.000008</v>
      </c>
      <c r="K26" s="95">
        <v>31336596412.000004</v>
      </c>
      <c r="L26" s="110">
        <v>31094132850</v>
      </c>
      <c r="M26" s="95">
        <v>24265034200</v>
      </c>
      <c r="N26" s="95">
        <v>20770303730.000004</v>
      </c>
      <c r="O26" s="145">
        <f t="shared" si="2"/>
        <v>26384253680.400002</v>
      </c>
      <c r="P26" s="3">
        <f t="shared" si="3"/>
        <v>879475122.68000007</v>
      </c>
      <c r="Q26" s="94">
        <v>24092798840</v>
      </c>
      <c r="R26" s="95">
        <v>32230868461.000004</v>
      </c>
      <c r="S26" s="110">
        <v>30528186039.999992</v>
      </c>
      <c r="T26" s="95">
        <v>25568176260</v>
      </c>
      <c r="U26" s="95">
        <v>21213667199.999996</v>
      </c>
      <c r="V26" s="145">
        <f t="shared" si="4"/>
        <v>26726739360.200001</v>
      </c>
      <c r="W26" s="3">
        <f t="shared" si="5"/>
        <v>862152882.58709681</v>
      </c>
      <c r="X26" s="94">
        <v>23634075630</v>
      </c>
      <c r="Y26" s="95">
        <v>36004701249.000008</v>
      </c>
      <c r="Z26" s="110">
        <v>32465149860.000004</v>
      </c>
      <c r="AA26" s="95">
        <v>28270284789.999996</v>
      </c>
      <c r="AB26" s="95">
        <v>19588986559.999992</v>
      </c>
      <c r="AC26" s="145">
        <f t="shared" si="6"/>
        <v>27992639617.799999</v>
      </c>
      <c r="AD26" s="3">
        <f t="shared" si="7"/>
        <v>902988374.76774192</v>
      </c>
      <c r="AE26" s="94">
        <v>21106578899.999996</v>
      </c>
      <c r="AF26" s="95">
        <v>30437687049</v>
      </c>
      <c r="AG26" s="110">
        <v>29116939389.999996</v>
      </c>
      <c r="AH26" s="95">
        <v>20273473110</v>
      </c>
      <c r="AI26" s="95">
        <v>17226327800</v>
      </c>
      <c r="AJ26" s="145">
        <f t="shared" si="8"/>
        <v>23632201249.799999</v>
      </c>
      <c r="AK26" s="3">
        <f t="shared" si="9"/>
        <v>844007187.4928571</v>
      </c>
      <c r="AL26" s="94">
        <v>25433082290</v>
      </c>
      <c r="AM26" s="95">
        <v>28606964749</v>
      </c>
      <c r="AN26" s="110">
        <v>28908509740</v>
      </c>
      <c r="AO26" s="95">
        <v>20696202009.999996</v>
      </c>
      <c r="AP26" s="95">
        <v>18661205199.999996</v>
      </c>
      <c r="AQ26" s="145">
        <f t="shared" si="10"/>
        <v>24461192797.799999</v>
      </c>
      <c r="AR26" s="3">
        <f t="shared" si="11"/>
        <v>789070735.41290319</v>
      </c>
      <c r="AS26" s="94">
        <v>25102141570</v>
      </c>
      <c r="AT26" s="95">
        <v>26900134734.000004</v>
      </c>
      <c r="AU26" s="110">
        <v>24039907429.999996</v>
      </c>
      <c r="AV26" s="95">
        <v>19653282660</v>
      </c>
      <c r="AW26" s="95">
        <v>16999951760</v>
      </c>
      <c r="AX26" s="145">
        <f t="shared" si="12"/>
        <v>22539083630.799999</v>
      </c>
      <c r="AY26" s="3">
        <f t="shared" si="13"/>
        <v>751302787.69333327</v>
      </c>
      <c r="AZ26" s="94">
        <v>26027742069.999992</v>
      </c>
      <c r="BA26" s="95">
        <v>25810070682</v>
      </c>
      <c r="BB26" s="110">
        <v>20491504550</v>
      </c>
      <c r="BC26" s="95">
        <v>18988967360.000004</v>
      </c>
      <c r="BD26" s="95">
        <v>15604492860</v>
      </c>
      <c r="BE26" s="145">
        <f t="shared" si="14"/>
        <v>21384555504.400002</v>
      </c>
      <c r="BF26" s="3">
        <f t="shared" si="15"/>
        <v>689824371.10967743</v>
      </c>
      <c r="BG26" s="94">
        <v>22124488869.999996</v>
      </c>
      <c r="BH26" s="95">
        <v>22160683148.999996</v>
      </c>
      <c r="BI26" s="110">
        <v>17878602830</v>
      </c>
      <c r="BJ26" s="95">
        <v>19042495010.000004</v>
      </c>
      <c r="BK26" s="95">
        <v>17434155200</v>
      </c>
      <c r="BL26" s="145">
        <f t="shared" si="16"/>
        <v>19728085011.799999</v>
      </c>
      <c r="BM26" s="3">
        <f t="shared" si="17"/>
        <v>657602833.72666669</v>
      </c>
      <c r="BN26" s="94">
        <v>27578366639.999996</v>
      </c>
      <c r="BO26" s="95">
        <v>24337443107.999996</v>
      </c>
      <c r="BP26" s="110">
        <v>24244570239.999992</v>
      </c>
      <c r="BQ26" s="95">
        <v>18424635020</v>
      </c>
      <c r="BR26" s="95">
        <v>18994062229.999996</v>
      </c>
      <c r="BS26" s="145">
        <f t="shared" si="18"/>
        <v>22715815447.599998</v>
      </c>
      <c r="BT26" s="3">
        <f t="shared" si="19"/>
        <v>732768240.24516129</v>
      </c>
      <c r="BU26" s="94">
        <v>21965674543.197002</v>
      </c>
      <c r="BV26" s="95">
        <v>22051549278.000004</v>
      </c>
      <c r="BW26" s="110">
        <v>21979000780.000004</v>
      </c>
      <c r="BX26" s="95">
        <v>15466601040.000002</v>
      </c>
      <c r="BY26" s="95">
        <v>12138478550</v>
      </c>
      <c r="BZ26" s="145">
        <f t="shared" si="20"/>
        <v>18720260838.239403</v>
      </c>
      <c r="CA26" s="3">
        <f t="shared" si="21"/>
        <v>603879381.87869036</v>
      </c>
      <c r="CB26" s="94">
        <v>27837032539.338005</v>
      </c>
      <c r="CC26" s="95">
        <v>23129103957.630001</v>
      </c>
      <c r="CD26" s="110">
        <v>20779593670</v>
      </c>
      <c r="CE26" s="95">
        <v>18408667871.000004</v>
      </c>
      <c r="CF26" s="95">
        <v>15431627200</v>
      </c>
      <c r="CG26" s="145">
        <f t="shared" si="22"/>
        <v>21117205047.593601</v>
      </c>
      <c r="CH26" s="53">
        <f t="shared" si="23"/>
        <v>703906834.91978669</v>
      </c>
    </row>
    <row r="27" spans="1:89" ht="18" customHeight="1" x14ac:dyDescent="0.25">
      <c r="A27" s="5">
        <v>25</v>
      </c>
      <c r="B27" s="2" t="s">
        <v>5</v>
      </c>
      <c r="C27" s="94">
        <v>5859582850</v>
      </c>
      <c r="D27" s="95">
        <v>5776341164</v>
      </c>
      <c r="E27" s="110">
        <v>5850459890.000001</v>
      </c>
      <c r="F27" s="95">
        <v>5063474086</v>
      </c>
      <c r="G27" s="95">
        <v>8643467910</v>
      </c>
      <c r="H27" s="145">
        <f t="shared" si="0"/>
        <v>6238665180</v>
      </c>
      <c r="I27" s="3">
        <f t="shared" si="1"/>
        <v>201247263.87096775</v>
      </c>
      <c r="J27" s="94">
        <v>6074353010.0000019</v>
      </c>
      <c r="K27" s="95">
        <v>5745981406</v>
      </c>
      <c r="L27" s="110">
        <v>5687546568.000001</v>
      </c>
      <c r="M27" s="95">
        <v>5954248014.000001</v>
      </c>
      <c r="N27" s="95">
        <v>9038277050</v>
      </c>
      <c r="O27" s="145">
        <f t="shared" si="2"/>
        <v>6500081209.6000004</v>
      </c>
      <c r="P27" s="3">
        <f t="shared" si="3"/>
        <v>216669373.65333334</v>
      </c>
      <c r="Q27" s="94">
        <v>6315504470.000001</v>
      </c>
      <c r="R27" s="95">
        <v>6415659118.0000019</v>
      </c>
      <c r="S27" s="110">
        <v>4327892481.000001</v>
      </c>
      <c r="T27" s="95">
        <v>5895361318</v>
      </c>
      <c r="U27" s="95">
        <v>9116839270</v>
      </c>
      <c r="V27" s="145">
        <f t="shared" si="4"/>
        <v>6414251331.4000006</v>
      </c>
      <c r="W27" s="3">
        <f t="shared" si="5"/>
        <v>206911333.27096775</v>
      </c>
      <c r="X27" s="94">
        <v>6161335619.9999981</v>
      </c>
      <c r="Y27" s="95">
        <v>5628396498.999999</v>
      </c>
      <c r="Z27" s="110">
        <v>5755078735.999999</v>
      </c>
      <c r="AA27" s="95">
        <v>6082368820.000001</v>
      </c>
      <c r="AB27" s="95">
        <v>7781560930</v>
      </c>
      <c r="AC27" s="145">
        <f t="shared" si="6"/>
        <v>6281748120.999999</v>
      </c>
      <c r="AD27" s="3">
        <f t="shared" si="7"/>
        <v>202637036.16129029</v>
      </c>
      <c r="AE27" s="94">
        <v>5383542340.000001</v>
      </c>
      <c r="AF27" s="95">
        <v>4791867476</v>
      </c>
      <c r="AG27" s="110">
        <v>4568196006.000001</v>
      </c>
      <c r="AH27" s="95">
        <v>5189914355.999999</v>
      </c>
      <c r="AI27" s="95">
        <v>8471760329.999999</v>
      </c>
      <c r="AJ27" s="145">
        <f t="shared" si="8"/>
        <v>5681056101.6000004</v>
      </c>
      <c r="AK27" s="3">
        <f t="shared" si="9"/>
        <v>202894860.77142859</v>
      </c>
      <c r="AL27" s="94">
        <v>5566033330</v>
      </c>
      <c r="AM27" s="95">
        <v>5517879939</v>
      </c>
      <c r="AN27" s="110">
        <v>4815224128.000001</v>
      </c>
      <c r="AO27" s="95">
        <v>5828742590.000001</v>
      </c>
      <c r="AP27" s="95">
        <v>8194988780</v>
      </c>
      <c r="AQ27" s="145">
        <f t="shared" si="10"/>
        <v>5984573753.3999996</v>
      </c>
      <c r="AR27" s="3">
        <f t="shared" si="11"/>
        <v>193050766.23870966</v>
      </c>
      <c r="AS27" s="94">
        <v>5347990559.9999981</v>
      </c>
      <c r="AT27" s="95">
        <v>5358577730.000001</v>
      </c>
      <c r="AU27" s="110">
        <v>4729630180.000001</v>
      </c>
      <c r="AV27" s="95">
        <v>5690941922.6879997</v>
      </c>
      <c r="AW27" s="95">
        <v>9022980890</v>
      </c>
      <c r="AX27" s="145">
        <f t="shared" si="12"/>
        <v>6030024256.5375996</v>
      </c>
      <c r="AY27" s="3">
        <f t="shared" si="13"/>
        <v>201000808.55125332</v>
      </c>
      <c r="AZ27" s="94">
        <v>4858153300.000001</v>
      </c>
      <c r="BA27" s="95">
        <v>5541485554.000001</v>
      </c>
      <c r="BB27" s="110">
        <v>4578301068.000001</v>
      </c>
      <c r="BC27" s="95">
        <v>5688887159.999999</v>
      </c>
      <c r="BD27" s="95">
        <v>9262659230</v>
      </c>
      <c r="BE27" s="145">
        <f t="shared" si="14"/>
        <v>5985897262.4000006</v>
      </c>
      <c r="BF27" s="3">
        <f t="shared" si="15"/>
        <v>193093460.07741937</v>
      </c>
      <c r="BG27" s="94">
        <v>859512610</v>
      </c>
      <c r="BH27" s="95">
        <v>5089852779</v>
      </c>
      <c r="BI27" s="110">
        <v>3692368636</v>
      </c>
      <c r="BJ27" s="95">
        <v>3261561490</v>
      </c>
      <c r="BK27" s="95">
        <v>8246522569.999999</v>
      </c>
      <c r="BL27" s="145">
        <f t="shared" si="16"/>
        <v>4229963617</v>
      </c>
      <c r="BM27" s="3">
        <f t="shared" si="17"/>
        <v>140998787.23333332</v>
      </c>
      <c r="BN27" s="94">
        <v>3161789950.000001</v>
      </c>
      <c r="BO27" s="95">
        <v>5465934254</v>
      </c>
      <c r="BP27" s="110">
        <v>4434274438</v>
      </c>
      <c r="BQ27" s="95">
        <v>5695238109.8800001</v>
      </c>
      <c r="BR27" s="95">
        <v>8279088510</v>
      </c>
      <c r="BS27" s="145">
        <f t="shared" si="18"/>
        <v>5407265052.3760004</v>
      </c>
      <c r="BT27" s="3">
        <f t="shared" si="19"/>
        <v>174427904.91535485</v>
      </c>
      <c r="BU27" s="94">
        <v>4717846209.999999</v>
      </c>
      <c r="BV27" s="95">
        <v>5391301762.0000019</v>
      </c>
      <c r="BW27" s="110">
        <v>4660255446</v>
      </c>
      <c r="BX27" s="95">
        <v>6524873102</v>
      </c>
      <c r="BY27" s="95">
        <v>7149201620.000001</v>
      </c>
      <c r="BZ27" s="145">
        <f t="shared" si="20"/>
        <v>5688695628</v>
      </c>
      <c r="CA27" s="3">
        <f t="shared" si="21"/>
        <v>183506310.58064517</v>
      </c>
      <c r="CB27" s="94">
        <v>5122675139.9999981</v>
      </c>
      <c r="CC27" s="95">
        <v>4810028454</v>
      </c>
      <c r="CD27" s="110">
        <v>4849045805.999999</v>
      </c>
      <c r="CE27" s="95">
        <v>8459446182</v>
      </c>
      <c r="CF27" s="95">
        <v>6905489360</v>
      </c>
      <c r="CG27" s="145">
        <f t="shared" si="22"/>
        <v>6029336988.3999996</v>
      </c>
      <c r="CH27" s="53">
        <f t="shared" si="23"/>
        <v>200977899.61333331</v>
      </c>
    </row>
    <row r="28" spans="1:89" ht="18" customHeight="1" x14ac:dyDescent="0.25">
      <c r="A28" s="246">
        <v>26</v>
      </c>
      <c r="B28" s="247" t="s">
        <v>5</v>
      </c>
      <c r="C28" s="94">
        <v>1928909840</v>
      </c>
      <c r="D28" s="95">
        <v>2645272300.0000005</v>
      </c>
      <c r="E28" s="110">
        <v>1937511399.9999995</v>
      </c>
      <c r="F28" s="112">
        <v>10978000</v>
      </c>
      <c r="G28" s="95">
        <v>0</v>
      </c>
      <c r="H28" s="249"/>
      <c r="I28" s="248"/>
      <c r="J28" s="94">
        <v>2254953800</v>
      </c>
      <c r="K28" s="95">
        <v>2160814700</v>
      </c>
      <c r="L28" s="110">
        <v>2130414000.0000002</v>
      </c>
      <c r="M28" s="95">
        <v>0</v>
      </c>
      <c r="N28" s="95">
        <v>0</v>
      </c>
      <c r="O28" s="249"/>
      <c r="P28" s="248"/>
      <c r="Q28" s="94">
        <v>2602183099.9999995</v>
      </c>
      <c r="R28" s="95">
        <v>2051500000</v>
      </c>
      <c r="S28" s="110">
        <v>1693296000</v>
      </c>
      <c r="T28" s="110">
        <v>0</v>
      </c>
      <c r="U28" s="95">
        <v>0</v>
      </c>
      <c r="V28" s="249"/>
      <c r="W28" s="248"/>
      <c r="X28" s="94">
        <v>2715379920.000001</v>
      </c>
      <c r="Y28" s="95">
        <v>2311872200</v>
      </c>
      <c r="Z28" s="110">
        <v>1502259000</v>
      </c>
      <c r="AA28" s="95">
        <v>0</v>
      </c>
      <c r="AB28" s="95">
        <v>0</v>
      </c>
      <c r="AC28" s="249"/>
      <c r="AD28" s="248"/>
      <c r="AE28" s="94">
        <v>2195442700</v>
      </c>
      <c r="AF28" s="95">
        <v>2091863289.9999998</v>
      </c>
      <c r="AG28" s="110">
        <v>1352328999.9999998</v>
      </c>
      <c r="AH28" s="112">
        <v>0</v>
      </c>
      <c r="AI28" s="95">
        <v>0</v>
      </c>
      <c r="AJ28" s="249"/>
      <c r="AK28" s="248"/>
      <c r="AL28" s="94">
        <v>2155363430.0000005</v>
      </c>
      <c r="AM28" s="95">
        <v>2011272449.9999998</v>
      </c>
      <c r="AN28" s="110">
        <v>1172829900.0000002</v>
      </c>
      <c r="AO28" s="95">
        <v>0</v>
      </c>
      <c r="AP28" s="95">
        <v>0</v>
      </c>
      <c r="AQ28" s="249"/>
      <c r="AR28" s="248"/>
      <c r="AS28" s="94">
        <v>1849735909.9999998</v>
      </c>
      <c r="AT28" s="95">
        <v>1794221000</v>
      </c>
      <c r="AU28" s="110">
        <v>1473725000.0000002</v>
      </c>
      <c r="AV28" s="110">
        <v>0</v>
      </c>
      <c r="AW28" s="95">
        <v>0</v>
      </c>
      <c r="AX28" s="249"/>
      <c r="AY28" s="248"/>
      <c r="AZ28" s="94">
        <v>2004249500.0000002</v>
      </c>
      <c r="BA28" s="95">
        <v>1892219999.9999998</v>
      </c>
      <c r="BB28" s="110">
        <v>1557061000.0000005</v>
      </c>
      <c r="BC28" s="95">
        <v>0</v>
      </c>
      <c r="BD28" s="95">
        <v>0</v>
      </c>
      <c r="BE28" s="249"/>
      <c r="BF28" s="248"/>
      <c r="BG28" s="94">
        <v>2473614660.0000005</v>
      </c>
      <c r="BH28" s="95">
        <v>1803219000.0000005</v>
      </c>
      <c r="BI28" s="110">
        <v>1421673000</v>
      </c>
      <c r="BJ28" s="112">
        <v>0</v>
      </c>
      <c r="BK28" s="95">
        <v>0</v>
      </c>
      <c r="BL28" s="249"/>
      <c r="BM28" s="248"/>
      <c r="BN28" s="94">
        <v>1947722700</v>
      </c>
      <c r="BO28" s="95">
        <v>2051060000</v>
      </c>
      <c r="BP28" s="110">
        <v>985027999.99999976</v>
      </c>
      <c r="BQ28" s="95">
        <v>0</v>
      </c>
      <c r="BR28" s="95">
        <v>0</v>
      </c>
      <c r="BS28" s="249"/>
      <c r="BT28" s="248"/>
      <c r="BU28" s="94">
        <v>2118740799.999999</v>
      </c>
      <c r="BV28" s="95">
        <v>1897081999.9999998</v>
      </c>
      <c r="BW28" s="110">
        <v>557872700</v>
      </c>
      <c r="BX28" s="110">
        <v>0</v>
      </c>
      <c r="BY28" s="95">
        <v>0</v>
      </c>
      <c r="BZ28" s="249"/>
      <c r="CA28" s="248"/>
      <c r="CB28" s="94">
        <v>946135300</v>
      </c>
      <c r="CC28" s="95">
        <v>1284360000.0000002</v>
      </c>
      <c r="CD28" s="110">
        <v>0</v>
      </c>
      <c r="CE28" s="95">
        <v>0</v>
      </c>
      <c r="CF28" s="95">
        <v>0</v>
      </c>
      <c r="CG28" s="249"/>
      <c r="CH28" s="253"/>
    </row>
    <row r="29" spans="1:89" ht="18" customHeight="1" thickBot="1" x14ac:dyDescent="0.3">
      <c r="A29" s="7">
        <v>27</v>
      </c>
      <c r="B29" s="8" t="s">
        <v>6</v>
      </c>
      <c r="C29" s="96">
        <v>0</v>
      </c>
      <c r="D29" s="97">
        <v>0</v>
      </c>
      <c r="E29" s="113">
        <v>0</v>
      </c>
      <c r="F29" s="97">
        <v>0</v>
      </c>
      <c r="G29" s="97">
        <v>0</v>
      </c>
      <c r="H29" s="146">
        <f t="shared" si="0"/>
        <v>0</v>
      </c>
      <c r="I29" s="9">
        <f t="shared" si="1"/>
        <v>0</v>
      </c>
      <c r="J29" s="96">
        <v>0</v>
      </c>
      <c r="K29" s="97">
        <v>0</v>
      </c>
      <c r="L29" s="113">
        <v>0</v>
      </c>
      <c r="M29" s="97">
        <v>0</v>
      </c>
      <c r="N29" s="97">
        <v>0</v>
      </c>
      <c r="O29" s="146">
        <f t="shared" si="2"/>
        <v>0</v>
      </c>
      <c r="P29" s="9">
        <f t="shared" si="3"/>
        <v>0</v>
      </c>
      <c r="Q29" s="96">
        <v>0</v>
      </c>
      <c r="R29" s="97">
        <v>0</v>
      </c>
      <c r="S29" s="113">
        <v>0</v>
      </c>
      <c r="T29" s="97">
        <v>0</v>
      </c>
      <c r="U29" s="97">
        <v>0</v>
      </c>
      <c r="V29" s="146">
        <f t="shared" si="4"/>
        <v>0</v>
      </c>
      <c r="W29" s="9">
        <f t="shared" si="5"/>
        <v>0</v>
      </c>
      <c r="X29" s="96">
        <v>0</v>
      </c>
      <c r="Y29" s="97">
        <v>0</v>
      </c>
      <c r="Z29" s="113">
        <v>0</v>
      </c>
      <c r="AA29" s="97">
        <v>0</v>
      </c>
      <c r="AB29" s="97">
        <v>0</v>
      </c>
      <c r="AC29" s="146">
        <f t="shared" si="6"/>
        <v>0</v>
      </c>
      <c r="AD29" s="9">
        <f t="shared" si="7"/>
        <v>0</v>
      </c>
      <c r="AE29" s="96">
        <v>0</v>
      </c>
      <c r="AF29" s="97">
        <v>0</v>
      </c>
      <c r="AG29" s="113">
        <v>0</v>
      </c>
      <c r="AH29" s="97">
        <v>0</v>
      </c>
      <c r="AI29" s="97">
        <v>0</v>
      </c>
      <c r="AJ29" s="146">
        <f t="shared" si="8"/>
        <v>0</v>
      </c>
      <c r="AK29" s="9">
        <f t="shared" si="9"/>
        <v>0</v>
      </c>
      <c r="AL29" s="96">
        <v>0</v>
      </c>
      <c r="AM29" s="97">
        <v>0</v>
      </c>
      <c r="AN29" s="113">
        <v>0</v>
      </c>
      <c r="AO29" s="97">
        <v>0</v>
      </c>
      <c r="AP29" s="97">
        <v>0</v>
      </c>
      <c r="AQ29" s="146">
        <f t="shared" si="10"/>
        <v>0</v>
      </c>
      <c r="AR29" s="9">
        <f t="shared" si="11"/>
        <v>0</v>
      </c>
      <c r="AS29" s="96">
        <v>0</v>
      </c>
      <c r="AT29" s="97">
        <v>0</v>
      </c>
      <c r="AU29" s="113">
        <v>0</v>
      </c>
      <c r="AV29" s="97">
        <v>0</v>
      </c>
      <c r="AW29" s="97">
        <v>0</v>
      </c>
      <c r="AX29" s="146">
        <f t="shared" si="12"/>
        <v>0</v>
      </c>
      <c r="AY29" s="9">
        <f t="shared" si="13"/>
        <v>0</v>
      </c>
      <c r="AZ29" s="96">
        <v>0</v>
      </c>
      <c r="BA29" s="97">
        <v>0</v>
      </c>
      <c r="BB29" s="113">
        <v>0</v>
      </c>
      <c r="BC29" s="97">
        <v>0</v>
      </c>
      <c r="BD29" s="97">
        <v>0</v>
      </c>
      <c r="BE29" s="146">
        <f t="shared" si="14"/>
        <v>0</v>
      </c>
      <c r="BF29" s="9">
        <f t="shared" si="15"/>
        <v>0</v>
      </c>
      <c r="BG29" s="96">
        <v>0</v>
      </c>
      <c r="BH29" s="97">
        <v>0</v>
      </c>
      <c r="BI29" s="113">
        <v>0</v>
      </c>
      <c r="BJ29" s="97">
        <v>0</v>
      </c>
      <c r="BK29" s="97">
        <v>0</v>
      </c>
      <c r="BL29" s="146">
        <f t="shared" si="16"/>
        <v>0</v>
      </c>
      <c r="BM29" s="9">
        <f t="shared" si="17"/>
        <v>0</v>
      </c>
      <c r="BN29" s="96">
        <v>0</v>
      </c>
      <c r="BO29" s="97">
        <v>0</v>
      </c>
      <c r="BP29" s="113">
        <v>0</v>
      </c>
      <c r="BQ29" s="97">
        <v>0</v>
      </c>
      <c r="BR29" s="97">
        <v>0</v>
      </c>
      <c r="BS29" s="146">
        <f t="shared" si="18"/>
        <v>0</v>
      </c>
      <c r="BT29" s="9">
        <f t="shared" si="19"/>
        <v>0</v>
      </c>
      <c r="BU29" s="96">
        <v>0</v>
      </c>
      <c r="BV29" s="97">
        <v>0</v>
      </c>
      <c r="BW29" s="113">
        <v>0</v>
      </c>
      <c r="BX29" s="97">
        <v>0</v>
      </c>
      <c r="BY29" s="97">
        <v>0</v>
      </c>
      <c r="BZ29" s="146">
        <f t="shared" si="20"/>
        <v>0</v>
      </c>
      <c r="CA29" s="9">
        <f t="shared" si="21"/>
        <v>0</v>
      </c>
      <c r="CB29" s="96">
        <v>0</v>
      </c>
      <c r="CC29" s="97">
        <v>0</v>
      </c>
      <c r="CD29" s="113">
        <v>0</v>
      </c>
      <c r="CE29" s="97">
        <v>0</v>
      </c>
      <c r="CF29" s="97">
        <v>0</v>
      </c>
      <c r="CG29" s="146">
        <f t="shared" si="22"/>
        <v>0</v>
      </c>
      <c r="CH29" s="55">
        <f t="shared" si="23"/>
        <v>0</v>
      </c>
    </row>
    <row r="30" spans="1:89" ht="18" customHeight="1" x14ac:dyDescent="0.25">
      <c r="C30" s="251"/>
      <c r="K30" s="1" t="s">
        <v>8</v>
      </c>
      <c r="AM30" s="1" t="s">
        <v>8</v>
      </c>
      <c r="BO30" s="1" t="s">
        <v>8</v>
      </c>
    </row>
    <row r="31" spans="1:89" ht="18" customHeight="1" x14ac:dyDescent="0.25">
      <c r="C31" s="147">
        <f t="shared" ref="C31:P31" si="24">SUM(C3:C30)</f>
        <v>78554886960</v>
      </c>
      <c r="D31" s="147">
        <f t="shared" si="24"/>
        <v>78191005684</v>
      </c>
      <c r="E31" s="147">
        <f t="shared" si="24"/>
        <v>76401136350</v>
      </c>
      <c r="F31" s="147">
        <f t="shared" si="24"/>
        <v>73362616524.955994</v>
      </c>
      <c r="G31" s="147">
        <f t="shared" si="24"/>
        <v>76404488160</v>
      </c>
      <c r="H31" s="147">
        <f t="shared" si="24"/>
        <v>75276775021.791199</v>
      </c>
      <c r="I31" s="147">
        <f t="shared" si="24"/>
        <v>2428283065.2190714</v>
      </c>
      <c r="J31" s="147">
        <f t="shared" si="24"/>
        <v>85563700420</v>
      </c>
      <c r="K31" s="147">
        <f t="shared" si="24"/>
        <v>98544398183</v>
      </c>
      <c r="L31" s="147">
        <f t="shared" si="24"/>
        <v>91705148414.362991</v>
      </c>
      <c r="M31" s="147">
        <f t="shared" si="24"/>
        <v>85415821854</v>
      </c>
      <c r="N31" s="147">
        <f t="shared" si="24"/>
        <v>95900657270</v>
      </c>
      <c r="O31" s="147">
        <f t="shared" si="24"/>
        <v>90113763566.272614</v>
      </c>
      <c r="P31" s="147">
        <f t="shared" si="24"/>
        <v>3003792118.8757534</v>
      </c>
      <c r="Q31" s="4">
        <f>SUM(Q3:Q30)</f>
        <v>84648095840</v>
      </c>
      <c r="R31" s="4">
        <f>SUM(R3:R30)</f>
        <v>101357072828</v>
      </c>
      <c r="S31" s="4">
        <f t="shared" ref="S31:CD31" si="25">SUM(S3:S30)</f>
        <v>108226652644.54999</v>
      </c>
      <c r="T31" s="4">
        <f t="shared" si="25"/>
        <v>96263493004.942993</v>
      </c>
      <c r="U31" s="4">
        <f t="shared" si="25"/>
        <v>99403589340</v>
      </c>
      <c r="V31" s="4">
        <f t="shared" si="25"/>
        <v>96707026765.498596</v>
      </c>
      <c r="W31" s="4">
        <f t="shared" si="25"/>
        <v>3119581508.5644708</v>
      </c>
      <c r="X31" s="4">
        <f t="shared" si="25"/>
        <v>101886565440</v>
      </c>
      <c r="Y31" s="4">
        <f t="shared" si="25"/>
        <v>113403918573</v>
      </c>
      <c r="Z31" s="4">
        <f t="shared" si="25"/>
        <v>111062616011.38</v>
      </c>
      <c r="AA31" s="4">
        <f t="shared" si="25"/>
        <v>114470726323.976</v>
      </c>
      <c r="AB31" s="4">
        <f t="shared" si="25"/>
        <v>97324561400</v>
      </c>
      <c r="AC31" s="4">
        <f t="shared" si="25"/>
        <v>106320260539.6712</v>
      </c>
      <c r="AD31" s="4">
        <f t="shared" si="25"/>
        <v>3429685823.8603611</v>
      </c>
      <c r="AE31" s="4">
        <f t="shared" si="25"/>
        <v>95579964700</v>
      </c>
      <c r="AF31" s="4">
        <f t="shared" si="25"/>
        <v>91738922033</v>
      </c>
      <c r="AG31" s="4">
        <f t="shared" si="25"/>
        <v>104392120626.09</v>
      </c>
      <c r="AH31" s="4">
        <f t="shared" si="25"/>
        <v>86593847345.511002</v>
      </c>
      <c r="AI31" s="4">
        <f t="shared" si="25"/>
        <v>91126486990</v>
      </c>
      <c r="AJ31" s="4">
        <f t="shared" si="25"/>
        <v>92741566208.920212</v>
      </c>
      <c r="AK31" s="4">
        <f t="shared" si="25"/>
        <v>3312198793.1757216</v>
      </c>
      <c r="AL31" s="4">
        <f t="shared" si="25"/>
        <v>97409754200</v>
      </c>
      <c r="AM31" s="4">
        <f t="shared" si="25"/>
        <v>88340618839.000015</v>
      </c>
      <c r="AN31" s="4">
        <f t="shared" si="25"/>
        <v>106188515422.748</v>
      </c>
      <c r="AO31" s="4">
        <f t="shared" si="25"/>
        <v>85543549156.802002</v>
      </c>
      <c r="AP31" s="4">
        <f t="shared" si="25"/>
        <v>92845671819.999985</v>
      </c>
      <c r="AQ31" s="4">
        <f t="shared" si="25"/>
        <v>92994587285.709991</v>
      </c>
      <c r="AR31" s="4">
        <f t="shared" si="25"/>
        <v>2999825396.3132253</v>
      </c>
      <c r="AS31" s="4">
        <f t="shared" si="25"/>
        <v>83515383930</v>
      </c>
      <c r="AT31" s="4">
        <f t="shared" si="25"/>
        <v>81353666724</v>
      </c>
      <c r="AU31" s="4">
        <f t="shared" si="25"/>
        <v>75941437564.300003</v>
      </c>
      <c r="AV31" s="4">
        <f t="shared" si="25"/>
        <v>81461485782.688004</v>
      </c>
      <c r="AW31" s="4">
        <f t="shared" si="25"/>
        <v>71082340230</v>
      </c>
      <c r="AX31" s="4">
        <f t="shared" si="25"/>
        <v>77585529388.197601</v>
      </c>
      <c r="AY31" s="4">
        <f t="shared" si="25"/>
        <v>2586184312.9399199</v>
      </c>
      <c r="AZ31" s="4">
        <f t="shared" si="25"/>
        <v>70825255929.999985</v>
      </c>
      <c r="BA31" s="4">
        <f t="shared" si="25"/>
        <v>68374104106</v>
      </c>
      <c r="BB31" s="4">
        <f t="shared" si="25"/>
        <v>61265600858</v>
      </c>
      <c r="BC31" s="4">
        <f t="shared" si="25"/>
        <v>75298125540.000015</v>
      </c>
      <c r="BD31" s="4">
        <f t="shared" si="25"/>
        <v>67001061710</v>
      </c>
      <c r="BE31" s="4">
        <f t="shared" si="25"/>
        <v>67462123528.800003</v>
      </c>
      <c r="BF31" s="4">
        <f t="shared" si="25"/>
        <v>2176197533.1870966</v>
      </c>
      <c r="BG31" s="4">
        <f t="shared" si="25"/>
        <v>56655915140</v>
      </c>
      <c r="BH31" s="4">
        <f t="shared" si="25"/>
        <v>54936318448</v>
      </c>
      <c r="BI31" s="4">
        <f t="shared" si="25"/>
        <v>49786588786</v>
      </c>
      <c r="BJ31" s="4">
        <f t="shared" si="25"/>
        <v>63020466410</v>
      </c>
      <c r="BK31" s="4">
        <f t="shared" si="25"/>
        <v>59261054930</v>
      </c>
      <c r="BL31" s="4">
        <f t="shared" si="25"/>
        <v>55592367410.800003</v>
      </c>
      <c r="BM31" s="4">
        <f t="shared" si="25"/>
        <v>1853078913.6933334</v>
      </c>
      <c r="BN31" s="4">
        <f t="shared" si="25"/>
        <v>63133075830</v>
      </c>
      <c r="BO31" s="4">
        <f t="shared" si="25"/>
        <v>64982325122</v>
      </c>
      <c r="BP31" s="4">
        <f t="shared" si="25"/>
        <v>63338106347.999985</v>
      </c>
      <c r="BQ31" s="4">
        <f t="shared" si="25"/>
        <v>55766069261.429993</v>
      </c>
      <c r="BR31" s="4">
        <f t="shared" si="25"/>
        <v>58398248040</v>
      </c>
      <c r="BS31" s="4">
        <f t="shared" si="25"/>
        <v>60126802780.286003</v>
      </c>
      <c r="BT31" s="4">
        <f t="shared" si="25"/>
        <v>1939574283.2350321</v>
      </c>
      <c r="BU31" s="4">
        <f t="shared" si="25"/>
        <v>54096420883.197006</v>
      </c>
      <c r="BV31" s="4">
        <f t="shared" si="25"/>
        <v>60571870480</v>
      </c>
      <c r="BW31" s="4">
        <f t="shared" si="25"/>
        <v>57784907906</v>
      </c>
      <c r="BX31" s="4">
        <f t="shared" si="25"/>
        <v>47314499232</v>
      </c>
      <c r="BY31" s="4">
        <f t="shared" si="25"/>
        <v>52063235290</v>
      </c>
      <c r="BZ31" s="4">
        <f t="shared" si="25"/>
        <v>53451447658.239395</v>
      </c>
      <c r="CA31" s="4">
        <f t="shared" si="25"/>
        <v>1724240247.0399804</v>
      </c>
      <c r="CB31" s="4">
        <f t="shared" si="25"/>
        <v>62960752269.338005</v>
      </c>
      <c r="CC31" s="4">
        <f t="shared" si="25"/>
        <v>62194105141.630005</v>
      </c>
      <c r="CD31" s="4">
        <f t="shared" si="25"/>
        <v>53102826986</v>
      </c>
      <c r="CE31" s="4">
        <f t="shared" ref="CE31:CH31" si="26">SUM(CE3:CE30)</f>
        <v>52951349363</v>
      </c>
      <c r="CF31" s="4">
        <f t="shared" si="26"/>
        <v>56707401850</v>
      </c>
      <c r="CG31" s="4">
        <f t="shared" si="26"/>
        <v>57137188061.993599</v>
      </c>
      <c r="CH31" s="4">
        <f t="shared" si="26"/>
        <v>1904572935.3997867</v>
      </c>
    </row>
    <row r="32" spans="1:89" ht="18" customHeight="1" thickBot="1" x14ac:dyDescent="0.3"/>
    <row r="33" spans="1:86" ht="15" x14ac:dyDescent="0.25">
      <c r="A33" s="367"/>
      <c r="B33" s="368" t="s">
        <v>1</v>
      </c>
      <c r="C33" s="362" t="s">
        <v>58</v>
      </c>
      <c r="D33" s="363"/>
      <c r="E33" s="363"/>
      <c r="F33" s="363"/>
      <c r="G33" s="363"/>
      <c r="H33" s="363"/>
      <c r="I33" s="363"/>
      <c r="J33" s="364" t="s">
        <v>59</v>
      </c>
      <c r="K33" s="365"/>
      <c r="L33" s="365"/>
      <c r="M33" s="365"/>
      <c r="N33" s="365"/>
      <c r="O33" s="365"/>
      <c r="P33" s="365"/>
      <c r="Q33" s="362" t="s">
        <v>60</v>
      </c>
      <c r="R33" s="363"/>
      <c r="S33" s="363"/>
      <c r="T33" s="363"/>
      <c r="U33" s="363"/>
      <c r="V33" s="363"/>
      <c r="W33" s="363"/>
      <c r="X33" s="364" t="s">
        <v>54</v>
      </c>
      <c r="Y33" s="365"/>
      <c r="Z33" s="365"/>
      <c r="AA33" s="365"/>
      <c r="AB33" s="365"/>
      <c r="AC33" s="365"/>
      <c r="AD33" s="365"/>
      <c r="AE33" s="362" t="s">
        <v>55</v>
      </c>
      <c r="AF33" s="363"/>
      <c r="AG33" s="363"/>
      <c r="AH33" s="363"/>
      <c r="AI33" s="363"/>
      <c r="AJ33" s="363"/>
      <c r="AK33" s="363"/>
      <c r="AL33" s="364" t="s">
        <v>56</v>
      </c>
      <c r="AM33" s="365"/>
      <c r="AN33" s="365"/>
      <c r="AO33" s="365"/>
      <c r="AP33" s="365"/>
      <c r="AQ33" s="365"/>
      <c r="AR33" s="365"/>
      <c r="AS33" s="362" t="s">
        <v>57</v>
      </c>
      <c r="AT33" s="363"/>
      <c r="AU33" s="363"/>
      <c r="AV33" s="363"/>
      <c r="AW33" s="363"/>
      <c r="AX33" s="363"/>
      <c r="AY33" s="363"/>
      <c r="AZ33" s="364" t="s">
        <v>61</v>
      </c>
      <c r="BA33" s="365"/>
      <c r="BB33" s="365"/>
      <c r="BC33" s="365"/>
      <c r="BD33" s="365"/>
      <c r="BE33" s="365"/>
      <c r="BF33" s="365"/>
      <c r="BG33" s="362" t="s">
        <v>62</v>
      </c>
      <c r="BH33" s="363"/>
      <c r="BI33" s="363"/>
      <c r="BJ33" s="363"/>
      <c r="BK33" s="363"/>
      <c r="BL33" s="363"/>
      <c r="BM33" s="363"/>
      <c r="BN33" s="364" t="s">
        <v>63</v>
      </c>
      <c r="BO33" s="365"/>
      <c r="BP33" s="365"/>
      <c r="BQ33" s="365"/>
      <c r="BR33" s="365"/>
      <c r="BS33" s="365"/>
      <c r="BT33" s="365"/>
      <c r="BU33" s="362" t="s">
        <v>64</v>
      </c>
      <c r="BV33" s="363"/>
      <c r="BW33" s="363"/>
      <c r="BX33" s="363"/>
      <c r="BY33" s="363"/>
      <c r="BZ33" s="363"/>
      <c r="CA33" s="363"/>
      <c r="CB33" s="364" t="s">
        <v>65</v>
      </c>
      <c r="CC33" s="365"/>
      <c r="CD33" s="365"/>
      <c r="CE33" s="365"/>
      <c r="CF33" s="365"/>
      <c r="CG33" s="365"/>
      <c r="CH33" s="366"/>
    </row>
    <row r="34" spans="1:86" ht="15.75" thickBot="1" x14ac:dyDescent="0.3">
      <c r="A34" s="367"/>
      <c r="B34" s="369"/>
      <c r="C34" s="23" t="s">
        <v>22</v>
      </c>
      <c r="D34" s="24" t="s">
        <v>23</v>
      </c>
      <c r="E34" s="24" t="s">
        <v>24</v>
      </c>
      <c r="F34" s="24" t="s">
        <v>25</v>
      </c>
      <c r="G34" s="24" t="s">
        <v>26</v>
      </c>
      <c r="H34" s="24" t="s">
        <v>27</v>
      </c>
      <c r="I34" s="24" t="s">
        <v>28</v>
      </c>
      <c r="J34" s="72" t="s">
        <v>22</v>
      </c>
      <c r="K34" s="43" t="s">
        <v>23</v>
      </c>
      <c r="L34" s="43" t="s">
        <v>24</v>
      </c>
      <c r="M34" s="43" t="s">
        <v>25</v>
      </c>
      <c r="N34" s="43" t="s">
        <v>26</v>
      </c>
      <c r="O34" s="43" t="s">
        <v>27</v>
      </c>
      <c r="P34" s="43" t="s">
        <v>28</v>
      </c>
      <c r="Q34" s="23" t="s">
        <v>22</v>
      </c>
      <c r="R34" s="24" t="s">
        <v>23</v>
      </c>
      <c r="S34" s="24" t="s">
        <v>24</v>
      </c>
      <c r="T34" s="24" t="s">
        <v>25</v>
      </c>
      <c r="U34" s="24" t="s">
        <v>26</v>
      </c>
      <c r="V34" s="24" t="s">
        <v>27</v>
      </c>
      <c r="W34" s="24" t="s">
        <v>28</v>
      </c>
      <c r="X34" s="72" t="s">
        <v>22</v>
      </c>
      <c r="Y34" s="43" t="s">
        <v>23</v>
      </c>
      <c r="Z34" s="43" t="s">
        <v>24</v>
      </c>
      <c r="AA34" s="43" t="s">
        <v>25</v>
      </c>
      <c r="AB34" s="43" t="s">
        <v>26</v>
      </c>
      <c r="AC34" s="43" t="s">
        <v>27</v>
      </c>
      <c r="AD34" s="43" t="s">
        <v>28</v>
      </c>
      <c r="AE34" s="23" t="s">
        <v>22</v>
      </c>
      <c r="AF34" s="24" t="s">
        <v>23</v>
      </c>
      <c r="AG34" s="24" t="s">
        <v>24</v>
      </c>
      <c r="AH34" s="24" t="s">
        <v>25</v>
      </c>
      <c r="AI34" s="24" t="s">
        <v>26</v>
      </c>
      <c r="AJ34" s="24" t="s">
        <v>27</v>
      </c>
      <c r="AK34" s="24" t="s">
        <v>28</v>
      </c>
      <c r="AL34" s="72" t="s">
        <v>22</v>
      </c>
      <c r="AM34" s="43" t="s">
        <v>23</v>
      </c>
      <c r="AN34" s="43" t="s">
        <v>24</v>
      </c>
      <c r="AO34" s="43" t="s">
        <v>25</v>
      </c>
      <c r="AP34" s="43" t="s">
        <v>26</v>
      </c>
      <c r="AQ34" s="43" t="s">
        <v>27</v>
      </c>
      <c r="AR34" s="43" t="s">
        <v>28</v>
      </c>
      <c r="AS34" s="23" t="s">
        <v>22</v>
      </c>
      <c r="AT34" s="24" t="s">
        <v>23</v>
      </c>
      <c r="AU34" s="24" t="s">
        <v>24</v>
      </c>
      <c r="AV34" s="24" t="s">
        <v>25</v>
      </c>
      <c r="AW34" s="24" t="s">
        <v>26</v>
      </c>
      <c r="AX34" s="24" t="s">
        <v>27</v>
      </c>
      <c r="AY34" s="24" t="s">
        <v>28</v>
      </c>
      <c r="AZ34" s="72" t="s">
        <v>22</v>
      </c>
      <c r="BA34" s="43" t="s">
        <v>23</v>
      </c>
      <c r="BB34" s="43" t="s">
        <v>24</v>
      </c>
      <c r="BC34" s="43" t="s">
        <v>25</v>
      </c>
      <c r="BD34" s="43" t="s">
        <v>26</v>
      </c>
      <c r="BE34" s="43" t="s">
        <v>27</v>
      </c>
      <c r="BF34" s="43" t="s">
        <v>28</v>
      </c>
      <c r="BG34" s="23" t="s">
        <v>22</v>
      </c>
      <c r="BH34" s="24" t="s">
        <v>23</v>
      </c>
      <c r="BI34" s="24" t="s">
        <v>24</v>
      </c>
      <c r="BJ34" s="24" t="s">
        <v>25</v>
      </c>
      <c r="BK34" s="24" t="s">
        <v>26</v>
      </c>
      <c r="BL34" s="24" t="s">
        <v>27</v>
      </c>
      <c r="BM34" s="24" t="s">
        <v>28</v>
      </c>
      <c r="BN34" s="72" t="s">
        <v>22</v>
      </c>
      <c r="BO34" s="43" t="s">
        <v>23</v>
      </c>
      <c r="BP34" s="43" t="s">
        <v>24</v>
      </c>
      <c r="BQ34" s="43" t="s">
        <v>25</v>
      </c>
      <c r="BR34" s="43" t="s">
        <v>26</v>
      </c>
      <c r="BS34" s="43" t="s">
        <v>27</v>
      </c>
      <c r="BT34" s="43" t="s">
        <v>28</v>
      </c>
      <c r="BU34" s="23" t="s">
        <v>22</v>
      </c>
      <c r="BV34" s="24" t="s">
        <v>23</v>
      </c>
      <c r="BW34" s="24" t="s">
        <v>24</v>
      </c>
      <c r="BX34" s="24" t="s">
        <v>25</v>
      </c>
      <c r="BY34" s="24" t="s">
        <v>26</v>
      </c>
      <c r="BZ34" s="24" t="s">
        <v>27</v>
      </c>
      <c r="CA34" s="24" t="s">
        <v>28</v>
      </c>
      <c r="CB34" s="72" t="s">
        <v>22</v>
      </c>
      <c r="CC34" s="43" t="s">
        <v>23</v>
      </c>
      <c r="CD34" s="43" t="s">
        <v>24</v>
      </c>
      <c r="CE34" s="43" t="s">
        <v>25</v>
      </c>
      <c r="CF34" s="43" t="s">
        <v>26</v>
      </c>
      <c r="CG34" s="43" t="s">
        <v>27</v>
      </c>
      <c r="CH34" s="73" t="s">
        <v>28</v>
      </c>
    </row>
    <row r="35" spans="1:86" ht="18" customHeight="1" x14ac:dyDescent="0.25">
      <c r="B35" s="12" t="s">
        <v>3</v>
      </c>
      <c r="C35" s="26">
        <f>C3+C8+C10+C11+C12+C14+C15+C16+C17+C19+C20+C23</f>
        <v>1901346149.9999998</v>
      </c>
      <c r="D35" s="16">
        <f t="shared" ref="D35:AB35" si="27">D3+D8+D10+D11+D12+D14+D15+D16+D17+D19+D20+D23</f>
        <v>2482261980</v>
      </c>
      <c r="E35" s="20">
        <f t="shared" si="27"/>
        <v>2112612480</v>
      </c>
      <c r="F35" s="20">
        <f t="shared" si="27"/>
        <v>2128978389.9999995</v>
      </c>
      <c r="G35" s="16">
        <f t="shared" si="27"/>
        <v>2175458780</v>
      </c>
      <c r="H35" s="148">
        <f t="shared" si="27"/>
        <v>2158614150</v>
      </c>
      <c r="I35" s="16">
        <f t="shared" si="27"/>
        <v>69632714.516129017</v>
      </c>
      <c r="J35" s="26">
        <f t="shared" si="27"/>
        <v>2240316980</v>
      </c>
      <c r="K35" s="16">
        <f t="shared" si="27"/>
        <v>3781359890</v>
      </c>
      <c r="L35" s="16">
        <f t="shared" si="27"/>
        <v>2474673850</v>
      </c>
      <c r="M35" s="16">
        <f t="shared" si="27"/>
        <v>1668227220</v>
      </c>
      <c r="N35" s="16">
        <f t="shared" si="27"/>
        <v>3164795810</v>
      </c>
      <c r="O35" s="148">
        <f t="shared" ref="O35:P35" si="28">O3+O8+O10+O11+O12+O14+O15+O16+O17+O19+O20+O23</f>
        <v>2662929588</v>
      </c>
      <c r="P35" s="16">
        <f t="shared" si="28"/>
        <v>88764319.600000009</v>
      </c>
      <c r="Q35" s="26">
        <f t="shared" si="27"/>
        <v>1800237560</v>
      </c>
      <c r="R35" s="16">
        <f t="shared" si="27"/>
        <v>4479666400</v>
      </c>
      <c r="S35" s="16">
        <f t="shared" si="27"/>
        <v>7280792090</v>
      </c>
      <c r="T35" s="16">
        <f t="shared" si="27"/>
        <v>2324292080</v>
      </c>
      <c r="U35" s="16">
        <f t="shared" si="27"/>
        <v>3538919560.0000005</v>
      </c>
      <c r="V35" s="148">
        <f t="shared" si="27"/>
        <v>3881423392</v>
      </c>
      <c r="W35" s="16">
        <f t="shared" si="27"/>
        <v>125207206.19354838</v>
      </c>
      <c r="X35" s="26">
        <f t="shared" si="27"/>
        <v>5600024540</v>
      </c>
      <c r="Y35" s="16">
        <f t="shared" si="27"/>
        <v>7655289510</v>
      </c>
      <c r="Z35" s="16">
        <f t="shared" si="27"/>
        <v>3212194590</v>
      </c>
      <c r="AA35" s="16">
        <f t="shared" si="27"/>
        <v>5386006560</v>
      </c>
      <c r="AB35" s="16">
        <f t="shared" si="27"/>
        <v>6558856040</v>
      </c>
      <c r="AC35" s="148">
        <f t="shared" ref="AC35:AD35" si="29">AC3+AC8+AC10+AC11+AC12+AC14+AC15+AC16+AC17+AC19+AC20+AC23</f>
        <v>5678959462</v>
      </c>
      <c r="AD35" s="16">
        <f t="shared" si="29"/>
        <v>183192240.70967743</v>
      </c>
      <c r="AE35" s="26">
        <f>AE3+AE8+AE10+AE11+AE12+AE14+AE15+AE16+AE17+AE19+AE20+AE23</f>
        <v>4326151170</v>
      </c>
      <c r="AF35" s="16">
        <f t="shared" ref="AF35:BF35" si="30">AF3+AF8+AF10+AF11+AF12+AF14+AF15+AF16+AF17+AF19+AF20+AF23</f>
        <v>4793618720</v>
      </c>
      <c r="AG35" s="20">
        <f t="shared" si="30"/>
        <v>7240072950</v>
      </c>
      <c r="AH35" s="20">
        <f t="shared" si="30"/>
        <v>4460332470</v>
      </c>
      <c r="AI35" s="16">
        <f t="shared" si="30"/>
        <v>7363260630.000001</v>
      </c>
      <c r="AJ35" s="148">
        <f t="shared" si="30"/>
        <v>5619912056</v>
      </c>
      <c r="AK35" s="16">
        <f t="shared" si="30"/>
        <v>200711144.85714287</v>
      </c>
      <c r="AL35" s="26">
        <f t="shared" si="30"/>
        <v>2324178120</v>
      </c>
      <c r="AM35" s="16">
        <f t="shared" si="30"/>
        <v>3582667418</v>
      </c>
      <c r="AN35" s="16">
        <f t="shared" si="30"/>
        <v>8502103170</v>
      </c>
      <c r="AO35" s="16">
        <f t="shared" si="30"/>
        <v>4299679120</v>
      </c>
      <c r="AP35" s="16">
        <f t="shared" si="30"/>
        <v>3900471630</v>
      </c>
      <c r="AQ35" s="148">
        <f t="shared" si="30"/>
        <v>4518678445.6000004</v>
      </c>
      <c r="AR35" s="16">
        <f t="shared" si="30"/>
        <v>145763820.82580644</v>
      </c>
      <c r="AS35" s="26">
        <f t="shared" si="30"/>
        <v>3786796090</v>
      </c>
      <c r="AT35" s="16">
        <f t="shared" si="30"/>
        <v>5002622020</v>
      </c>
      <c r="AU35" s="16">
        <f t="shared" si="30"/>
        <v>2158087910</v>
      </c>
      <c r="AV35" s="16">
        <f t="shared" si="30"/>
        <v>4369076030</v>
      </c>
      <c r="AW35" s="16">
        <f t="shared" si="30"/>
        <v>1090645600</v>
      </c>
      <c r="AX35" s="148">
        <f t="shared" si="30"/>
        <v>3219648454</v>
      </c>
      <c r="AY35" s="16">
        <f t="shared" si="30"/>
        <v>107321615.13333334</v>
      </c>
      <c r="AZ35" s="26">
        <f t="shared" si="30"/>
        <v>1075106670</v>
      </c>
      <c r="BA35" s="16">
        <f t="shared" si="30"/>
        <v>1780101730.0000002</v>
      </c>
      <c r="BB35" s="16">
        <f t="shared" si="30"/>
        <v>2906617120.000001</v>
      </c>
      <c r="BC35" s="16">
        <f t="shared" si="30"/>
        <v>2156873510</v>
      </c>
      <c r="BD35" s="16">
        <f t="shared" si="30"/>
        <v>3166995150</v>
      </c>
      <c r="BE35" s="148">
        <f t="shared" si="30"/>
        <v>2217138836</v>
      </c>
      <c r="BF35" s="16">
        <f t="shared" si="30"/>
        <v>71520607.612903237</v>
      </c>
      <c r="BG35" s="26">
        <f>BG3+BG8+BG10+BG11+BG12+BG14+BG15+BG16+BG17+BG19+BG20+BG23</f>
        <v>1614674710</v>
      </c>
      <c r="BH35" s="16">
        <f t="shared" ref="BH35:CH35" si="31">BH3+BH8+BH10+BH11+BH12+BH14+BH15+BH16+BH17+BH19+BH20+BH23</f>
        <v>2300484560.0000005</v>
      </c>
      <c r="BI35" s="20">
        <f t="shared" si="31"/>
        <v>1615991410.0000005</v>
      </c>
      <c r="BJ35" s="20">
        <f t="shared" si="31"/>
        <v>3831798520</v>
      </c>
      <c r="BK35" s="16">
        <f t="shared" si="31"/>
        <v>1785082200</v>
      </c>
      <c r="BL35" s="148">
        <f t="shared" si="31"/>
        <v>2229606280</v>
      </c>
      <c r="BM35" s="16">
        <f t="shared" si="31"/>
        <v>74320209.333333328</v>
      </c>
      <c r="BN35" s="26">
        <f t="shared" si="31"/>
        <v>951072870.00000012</v>
      </c>
      <c r="BO35" s="16">
        <f t="shared" si="31"/>
        <v>1714022970</v>
      </c>
      <c r="BP35" s="16">
        <f t="shared" si="31"/>
        <v>1726674510</v>
      </c>
      <c r="BQ35" s="16">
        <f t="shared" si="31"/>
        <v>1123592140</v>
      </c>
      <c r="BR35" s="16">
        <f t="shared" si="31"/>
        <v>1233590710</v>
      </c>
      <c r="BS35" s="148">
        <f t="shared" si="31"/>
        <v>1349790640</v>
      </c>
      <c r="BT35" s="16">
        <f t="shared" si="31"/>
        <v>43541633.548387095</v>
      </c>
      <c r="BU35" s="26">
        <f t="shared" si="31"/>
        <v>2683230550</v>
      </c>
      <c r="BV35" s="16">
        <f t="shared" si="31"/>
        <v>2128012810.0000002</v>
      </c>
      <c r="BW35" s="16">
        <f t="shared" si="31"/>
        <v>2124945130</v>
      </c>
      <c r="BX35" s="16">
        <f t="shared" si="31"/>
        <v>1064992720</v>
      </c>
      <c r="BY35" s="16">
        <f t="shared" si="31"/>
        <v>2547667210.0000005</v>
      </c>
      <c r="BZ35" s="148">
        <f t="shared" si="31"/>
        <v>2109769684</v>
      </c>
      <c r="CA35" s="16">
        <f t="shared" si="31"/>
        <v>68057086.580645159</v>
      </c>
      <c r="CB35" s="26">
        <f t="shared" si="31"/>
        <v>1894867920</v>
      </c>
      <c r="CC35" s="16">
        <f t="shared" si="31"/>
        <v>4978682499.999999</v>
      </c>
      <c r="CD35" s="16">
        <f t="shared" si="31"/>
        <v>3327470850</v>
      </c>
      <c r="CE35" s="16">
        <f t="shared" si="31"/>
        <v>2708038630</v>
      </c>
      <c r="CF35" s="16">
        <f t="shared" si="31"/>
        <v>4315839440</v>
      </c>
      <c r="CG35" s="148">
        <f t="shared" si="31"/>
        <v>3444979868</v>
      </c>
      <c r="CH35" s="59">
        <f t="shared" si="31"/>
        <v>114832662.26666665</v>
      </c>
    </row>
    <row r="36" spans="1:86" ht="18" customHeight="1" x14ac:dyDescent="0.25">
      <c r="B36" s="13" t="s">
        <v>4</v>
      </c>
      <c r="C36" s="27">
        <f>C4+C24</f>
        <v>111797839.99999999</v>
      </c>
      <c r="D36" s="4">
        <f t="shared" ref="D36:AB36" si="32">D4+D24</f>
        <v>4406414430.000001</v>
      </c>
      <c r="E36" s="21">
        <f t="shared" si="32"/>
        <v>401300460</v>
      </c>
      <c r="F36" s="21">
        <f t="shared" si="32"/>
        <v>768032638.95599997</v>
      </c>
      <c r="G36" s="4">
        <f t="shared" si="32"/>
        <v>793210.00000000023</v>
      </c>
      <c r="H36" s="149">
        <f t="shared" si="32"/>
        <v>1137667715.7912002</v>
      </c>
      <c r="I36" s="4">
        <f t="shared" si="32"/>
        <v>36698958.573909685</v>
      </c>
      <c r="J36" s="27">
        <f t="shared" si="32"/>
        <v>3219364940</v>
      </c>
      <c r="K36" s="4">
        <f t="shared" si="32"/>
        <v>16641559902</v>
      </c>
      <c r="L36" s="4">
        <f t="shared" si="32"/>
        <v>5138286296.3630009</v>
      </c>
      <c r="M36" s="4">
        <f t="shared" si="32"/>
        <v>1567209929.9999998</v>
      </c>
      <c r="N36" s="4">
        <f t="shared" si="32"/>
        <v>1691021090</v>
      </c>
      <c r="O36" s="149">
        <f t="shared" ref="O36:P36" si="33">O4+O24</f>
        <v>5651488431.6725998</v>
      </c>
      <c r="P36" s="4">
        <f t="shared" si="33"/>
        <v>188382947.72242001</v>
      </c>
      <c r="Q36" s="27">
        <f t="shared" si="32"/>
        <v>6532912099.999999</v>
      </c>
      <c r="R36" s="4">
        <f t="shared" si="32"/>
        <v>13647748894.999998</v>
      </c>
      <c r="S36" s="4">
        <f t="shared" si="32"/>
        <v>23155648593.549999</v>
      </c>
      <c r="T36" s="4">
        <f t="shared" si="32"/>
        <v>5449775966.9430008</v>
      </c>
      <c r="U36" s="4">
        <f t="shared" si="32"/>
        <v>316601559.99999988</v>
      </c>
      <c r="V36" s="149">
        <f t="shared" si="32"/>
        <v>9820537423.0985985</v>
      </c>
      <c r="W36" s="4">
        <f t="shared" si="32"/>
        <v>316791529.77737415</v>
      </c>
      <c r="X36" s="27">
        <f t="shared" si="32"/>
        <v>8006158270</v>
      </c>
      <c r="Y36" s="4">
        <f t="shared" si="32"/>
        <v>12823442620.999998</v>
      </c>
      <c r="Z36" s="4">
        <f t="shared" si="32"/>
        <v>23653436505.380001</v>
      </c>
      <c r="AA36" s="4">
        <f t="shared" si="32"/>
        <v>13776586623.975998</v>
      </c>
      <c r="AB36" s="4">
        <f t="shared" si="32"/>
        <v>155018930</v>
      </c>
      <c r="AC36" s="149">
        <f t="shared" ref="AC36:AD36" si="34">AC4+AC24</f>
        <v>11682928590.071201</v>
      </c>
      <c r="AD36" s="4">
        <f t="shared" si="34"/>
        <v>376868664.19584519</v>
      </c>
      <c r="AE36" s="27">
        <f>AE4+AE24</f>
        <v>7111658070.000001</v>
      </c>
      <c r="AF36" s="4">
        <f t="shared" ref="AF36:BF36" si="35">AF4+AF24</f>
        <v>9201749183</v>
      </c>
      <c r="AG36" s="21">
        <f t="shared" si="35"/>
        <v>19485841190.090004</v>
      </c>
      <c r="AH36" s="21">
        <f t="shared" si="35"/>
        <v>3889082279.5110002</v>
      </c>
      <c r="AI36" s="4">
        <f t="shared" si="35"/>
        <v>866806160</v>
      </c>
      <c r="AJ36" s="149">
        <f t="shared" si="35"/>
        <v>8111027376.5202007</v>
      </c>
      <c r="AK36" s="4">
        <f t="shared" si="35"/>
        <v>289679549.16143572</v>
      </c>
      <c r="AL36" s="27">
        <f t="shared" si="35"/>
        <v>8913610200.0000019</v>
      </c>
      <c r="AM36" s="4">
        <f t="shared" si="35"/>
        <v>561050963</v>
      </c>
      <c r="AN36" s="4">
        <f t="shared" si="35"/>
        <v>15050461624.747999</v>
      </c>
      <c r="AO36" s="4">
        <f t="shared" si="35"/>
        <v>35946646.802000009</v>
      </c>
      <c r="AP36" s="4">
        <f t="shared" si="35"/>
        <v>447318410</v>
      </c>
      <c r="AQ36" s="149">
        <f t="shared" si="35"/>
        <v>5001677568.9099998</v>
      </c>
      <c r="AR36" s="4">
        <f t="shared" si="35"/>
        <v>161344437.70677418</v>
      </c>
      <c r="AS36" s="27">
        <f t="shared" si="35"/>
        <v>4955343800.000001</v>
      </c>
      <c r="AT36" s="4">
        <f t="shared" si="35"/>
        <v>14219810</v>
      </c>
      <c r="AU36" s="4">
        <f t="shared" si="35"/>
        <v>1231573874.3</v>
      </c>
      <c r="AV36" s="4">
        <f t="shared" si="35"/>
        <v>14864850</v>
      </c>
      <c r="AW36" s="4">
        <f t="shared" si="35"/>
        <v>0</v>
      </c>
      <c r="AX36" s="149">
        <f t="shared" si="35"/>
        <v>1243200466.8600001</v>
      </c>
      <c r="AY36" s="4">
        <f t="shared" si="35"/>
        <v>41440015.562000006</v>
      </c>
      <c r="AZ36" s="27">
        <f t="shared" si="35"/>
        <v>230095910</v>
      </c>
      <c r="BA36" s="4">
        <f t="shared" si="35"/>
        <v>82617150</v>
      </c>
      <c r="BB36" s="4">
        <f t="shared" si="35"/>
        <v>34457060</v>
      </c>
      <c r="BC36" s="4">
        <f t="shared" si="35"/>
        <v>12886720</v>
      </c>
      <c r="BD36" s="4">
        <f t="shared" si="35"/>
        <v>0</v>
      </c>
      <c r="BE36" s="149">
        <f t="shared" si="35"/>
        <v>72011368</v>
      </c>
      <c r="BF36" s="4">
        <f t="shared" si="35"/>
        <v>2322947.3548387098</v>
      </c>
      <c r="BG36" s="27">
        <f>BG4+BG24</f>
        <v>488273279.99999988</v>
      </c>
      <c r="BH36" s="4">
        <f t="shared" ref="BH36:CH36" si="36">BH4+BH24</f>
        <v>0</v>
      </c>
      <c r="BI36" s="21">
        <f t="shared" si="36"/>
        <v>75264200</v>
      </c>
      <c r="BJ36" s="21">
        <f t="shared" si="36"/>
        <v>0</v>
      </c>
      <c r="BK36" s="4">
        <f t="shared" si="36"/>
        <v>0</v>
      </c>
      <c r="BL36" s="149">
        <f t="shared" si="36"/>
        <v>112707495.99999997</v>
      </c>
      <c r="BM36" s="4">
        <f t="shared" si="36"/>
        <v>3756916.5333333323</v>
      </c>
      <c r="BN36" s="27">
        <f t="shared" si="36"/>
        <v>0</v>
      </c>
      <c r="BO36" s="4">
        <f t="shared" si="36"/>
        <v>0</v>
      </c>
      <c r="BP36" s="4">
        <f t="shared" si="36"/>
        <v>24860</v>
      </c>
      <c r="BQ36" s="4">
        <f t="shared" si="36"/>
        <v>41817721.550000004</v>
      </c>
      <c r="BR36" s="4">
        <f t="shared" si="36"/>
        <v>0</v>
      </c>
      <c r="BS36" s="149">
        <f t="shared" si="36"/>
        <v>8368516.3100000005</v>
      </c>
      <c r="BT36" s="4">
        <f t="shared" si="36"/>
        <v>269952.13903225807</v>
      </c>
      <c r="BU36" s="27">
        <f t="shared" si="36"/>
        <v>127850029.99999999</v>
      </c>
      <c r="BV36" s="4">
        <f t="shared" si="36"/>
        <v>2276999.9999999995</v>
      </c>
      <c r="BW36" s="4">
        <f t="shared" si="36"/>
        <v>0</v>
      </c>
      <c r="BX36" s="4">
        <f t="shared" si="36"/>
        <v>294568780</v>
      </c>
      <c r="BY36" s="4">
        <f t="shared" si="36"/>
        <v>0</v>
      </c>
      <c r="BZ36" s="149">
        <f t="shared" si="36"/>
        <v>84939162</v>
      </c>
      <c r="CA36" s="4">
        <f t="shared" si="36"/>
        <v>2739972.9677419355</v>
      </c>
      <c r="CB36" s="27">
        <f t="shared" si="36"/>
        <v>180622860</v>
      </c>
      <c r="CC36" s="4">
        <f t="shared" si="36"/>
        <v>54097560.000000007</v>
      </c>
      <c r="CD36" s="4">
        <f t="shared" si="36"/>
        <v>236419700</v>
      </c>
      <c r="CE36" s="4">
        <f t="shared" si="36"/>
        <v>148733639.99999997</v>
      </c>
      <c r="CF36" s="4">
        <f t="shared" si="36"/>
        <v>0</v>
      </c>
      <c r="CG36" s="149">
        <f t="shared" si="36"/>
        <v>123974752</v>
      </c>
      <c r="CH36" s="60">
        <f t="shared" si="36"/>
        <v>4132491.7333333334</v>
      </c>
    </row>
    <row r="37" spans="1:86" ht="18" customHeight="1" x14ac:dyDescent="0.25">
      <c r="B37" s="13" t="s">
        <v>5</v>
      </c>
      <c r="C37" s="27">
        <f>C5+C7+C13+C26+C27+C28</f>
        <v>60755021029.999992</v>
      </c>
      <c r="D37" s="4">
        <f t="shared" ref="D37:AB37" si="37">D5+D7+D13+D26+D27+D28</f>
        <v>68546833454.000008</v>
      </c>
      <c r="E37" s="21">
        <f t="shared" si="37"/>
        <v>70967794590</v>
      </c>
      <c r="F37" s="21">
        <f t="shared" si="37"/>
        <v>62938131036</v>
      </c>
      <c r="G37" s="4">
        <f t="shared" si="37"/>
        <v>53205909130</v>
      </c>
      <c r="H37" s="149">
        <f t="shared" si="37"/>
        <v>61978203540</v>
      </c>
      <c r="I37" s="4">
        <f t="shared" si="37"/>
        <v>1999296888.3870969</v>
      </c>
      <c r="J37" s="27">
        <f t="shared" si="37"/>
        <v>65485309450.000015</v>
      </c>
      <c r="K37" s="4">
        <f t="shared" si="37"/>
        <v>74249514691</v>
      </c>
      <c r="L37" s="4">
        <f t="shared" si="37"/>
        <v>80043549608</v>
      </c>
      <c r="M37" s="4">
        <f t="shared" si="37"/>
        <v>67144291984</v>
      </c>
      <c r="N37" s="4">
        <f t="shared" si="37"/>
        <v>66235305290</v>
      </c>
      <c r="O37" s="149">
        <f t="shared" ref="O37:P37" si="38">O5+O7+O13+O26+O27+O28</f>
        <v>69322357704.600006</v>
      </c>
      <c r="P37" s="4">
        <f t="shared" si="38"/>
        <v>2310745256.8200002</v>
      </c>
      <c r="Q37" s="27">
        <f t="shared" si="37"/>
        <v>67293256799.999992</v>
      </c>
      <c r="R37" s="4">
        <f t="shared" si="37"/>
        <v>80056823693</v>
      </c>
      <c r="S37" s="4">
        <f t="shared" si="37"/>
        <v>74553980941</v>
      </c>
      <c r="T37" s="4">
        <f t="shared" si="37"/>
        <v>72760866618</v>
      </c>
      <c r="U37" s="4">
        <f t="shared" si="37"/>
        <v>67799365039.999985</v>
      </c>
      <c r="V37" s="149">
        <f t="shared" si="37"/>
        <v>71223462798.399994</v>
      </c>
      <c r="W37" s="4">
        <f t="shared" si="37"/>
        <v>2297531058.0129032</v>
      </c>
      <c r="X37" s="27">
        <f t="shared" si="37"/>
        <v>79296853570</v>
      </c>
      <c r="Y37" s="4">
        <f t="shared" si="37"/>
        <v>89578624542.000015</v>
      </c>
      <c r="Z37" s="4">
        <f t="shared" si="37"/>
        <v>81537735246</v>
      </c>
      <c r="AA37" s="4">
        <f t="shared" si="37"/>
        <v>77806798850</v>
      </c>
      <c r="AB37" s="4">
        <f t="shared" si="37"/>
        <v>62765035629.999992</v>
      </c>
      <c r="AC37" s="149">
        <f t="shared" ref="AC37:AD37" si="39">AC5+AC7+AC13+AC26+AC27+AC28</f>
        <v>76891107343.600006</v>
      </c>
      <c r="AD37" s="4">
        <f t="shared" si="39"/>
        <v>2480358301.4064512</v>
      </c>
      <c r="AE37" s="27">
        <f>AE5+AE7+AE13+AE26+AE27+AE28</f>
        <v>70641713670</v>
      </c>
      <c r="AF37" s="4">
        <f t="shared" ref="AF37:BF37" si="40">AF5+AF7+AF13+AF26+AF27+AF28</f>
        <v>75156482170</v>
      </c>
      <c r="AG37" s="21">
        <f t="shared" si="40"/>
        <v>73544489545.999985</v>
      </c>
      <c r="AH37" s="21">
        <f t="shared" si="40"/>
        <v>63408517216</v>
      </c>
      <c r="AI37" s="4">
        <f t="shared" si="40"/>
        <v>58977211920</v>
      </c>
      <c r="AJ37" s="149">
        <f t="shared" si="40"/>
        <v>67217755906.400002</v>
      </c>
      <c r="AK37" s="4">
        <f t="shared" si="40"/>
        <v>2400634139.5142856</v>
      </c>
      <c r="AL37" s="27">
        <f t="shared" si="40"/>
        <v>74857818200</v>
      </c>
      <c r="AM37" s="4">
        <f t="shared" si="40"/>
        <v>75320093398.000015</v>
      </c>
      <c r="AN37" s="4">
        <f t="shared" si="40"/>
        <v>77361267368</v>
      </c>
      <c r="AO37" s="4">
        <f t="shared" si="40"/>
        <v>63370437680</v>
      </c>
      <c r="AP37" s="4">
        <f t="shared" si="40"/>
        <v>64971824939.999985</v>
      </c>
      <c r="AQ37" s="149">
        <f t="shared" si="40"/>
        <v>70108395161.199997</v>
      </c>
      <c r="AR37" s="4">
        <f t="shared" si="40"/>
        <v>2261561134.2322578</v>
      </c>
      <c r="AS37" s="27">
        <f t="shared" si="40"/>
        <v>63129158840</v>
      </c>
      <c r="AT37" s="4">
        <f t="shared" si="40"/>
        <v>65378548774</v>
      </c>
      <c r="AU37" s="4">
        <f t="shared" si="40"/>
        <v>67172948480</v>
      </c>
      <c r="AV37" s="4">
        <f t="shared" si="40"/>
        <v>54836086872.688004</v>
      </c>
      <c r="AW37" s="4">
        <f t="shared" si="40"/>
        <v>46467859460</v>
      </c>
      <c r="AX37" s="149">
        <f t="shared" si="40"/>
        <v>58373384103.337601</v>
      </c>
      <c r="AY37" s="4">
        <f t="shared" si="40"/>
        <v>1945779470.1112533</v>
      </c>
      <c r="AZ37" s="27">
        <f t="shared" si="40"/>
        <v>55471678239.999985</v>
      </c>
      <c r="BA37" s="4">
        <f t="shared" si="40"/>
        <v>58207188446</v>
      </c>
      <c r="BB37" s="4">
        <f t="shared" si="40"/>
        <v>55494988538</v>
      </c>
      <c r="BC37" s="4">
        <f t="shared" si="40"/>
        <v>50727159670.000008</v>
      </c>
      <c r="BD37" s="4">
        <f t="shared" si="40"/>
        <v>46111068740</v>
      </c>
      <c r="BE37" s="149">
        <f t="shared" si="40"/>
        <v>52111710626.800003</v>
      </c>
      <c r="BF37" s="4">
        <f t="shared" si="40"/>
        <v>1681022923.4451613</v>
      </c>
      <c r="BG37" s="27">
        <f>BG5+BG7+BG13+BG26+BG27+BG28</f>
        <v>50109551910</v>
      </c>
      <c r="BH37" s="4">
        <f t="shared" ref="BH37:CH37" si="41">BH5+BH7+BH13+BH26+BH27+BH28</f>
        <v>48997209448</v>
      </c>
      <c r="BI37" s="21">
        <f t="shared" si="41"/>
        <v>45693265926</v>
      </c>
      <c r="BJ37" s="21">
        <f t="shared" si="41"/>
        <v>54390788320</v>
      </c>
      <c r="BK37" s="4">
        <f t="shared" si="41"/>
        <v>44524036920</v>
      </c>
      <c r="BL37" s="149">
        <f t="shared" si="41"/>
        <v>47603269172.800003</v>
      </c>
      <c r="BM37" s="4">
        <f t="shared" si="41"/>
        <v>1586775639.0933335</v>
      </c>
      <c r="BN37" s="27">
        <f t="shared" si="41"/>
        <v>51953772310</v>
      </c>
      <c r="BO37" s="4">
        <f t="shared" si="41"/>
        <v>57233679382</v>
      </c>
      <c r="BP37" s="4">
        <f t="shared" si="41"/>
        <v>59249592467.999985</v>
      </c>
      <c r="BQ37" s="4">
        <f t="shared" si="41"/>
        <v>50009418239.879997</v>
      </c>
      <c r="BR37" s="4">
        <f t="shared" si="41"/>
        <v>49828686270</v>
      </c>
      <c r="BS37" s="149">
        <f t="shared" si="41"/>
        <v>52658267593.975998</v>
      </c>
      <c r="BT37" s="4">
        <f t="shared" si="41"/>
        <v>1698653793.3540645</v>
      </c>
      <c r="BU37" s="27">
        <f t="shared" si="41"/>
        <v>44701620633.196999</v>
      </c>
      <c r="BV37" s="4">
        <f t="shared" si="41"/>
        <v>52953047730</v>
      </c>
      <c r="BW37" s="4">
        <f t="shared" si="41"/>
        <v>53300868346</v>
      </c>
      <c r="BX37" s="4">
        <f t="shared" si="41"/>
        <v>42880757392</v>
      </c>
      <c r="BY37" s="4">
        <f t="shared" si="41"/>
        <v>40272856800</v>
      </c>
      <c r="BZ37" s="149">
        <f t="shared" si="41"/>
        <v>45907091080.239395</v>
      </c>
      <c r="CA37" s="4">
        <f t="shared" si="41"/>
        <v>1480873905.8141742</v>
      </c>
      <c r="CB37" s="27">
        <f t="shared" si="41"/>
        <v>48469743429.338005</v>
      </c>
      <c r="CC37" s="4">
        <f t="shared" si="41"/>
        <v>53008701881.630005</v>
      </c>
      <c r="CD37" s="4">
        <f t="shared" si="41"/>
        <v>47413106356</v>
      </c>
      <c r="CE37" s="4">
        <f t="shared" si="41"/>
        <v>39571558983.000008</v>
      </c>
      <c r="CF37" s="4">
        <f t="shared" si="41"/>
        <v>43491044630</v>
      </c>
      <c r="CG37" s="149">
        <f t="shared" si="41"/>
        <v>45944731995.993599</v>
      </c>
      <c r="CH37" s="60">
        <f t="shared" si="41"/>
        <v>1531491066.5331199</v>
      </c>
    </row>
    <row r="38" spans="1:86" ht="18" customHeight="1" x14ac:dyDescent="0.25">
      <c r="B38" s="13" t="s">
        <v>6</v>
      </c>
      <c r="C38" s="27">
        <f>C6+C9+C18+C29</f>
        <v>474933800.00000006</v>
      </c>
      <c r="D38" s="4">
        <f t="shared" ref="D38:AB38" si="42">D6+D9+D18+D29</f>
        <v>763678300.00000012</v>
      </c>
      <c r="E38" s="21">
        <f t="shared" si="42"/>
        <v>54224500</v>
      </c>
      <c r="F38" s="21">
        <f t="shared" si="42"/>
        <v>399031600</v>
      </c>
      <c r="G38" s="4">
        <f t="shared" si="42"/>
        <v>317537000.00000006</v>
      </c>
      <c r="H38" s="149">
        <f t="shared" si="42"/>
        <v>401881040.00000006</v>
      </c>
      <c r="I38" s="4">
        <f t="shared" si="42"/>
        <v>12963904.516129034</v>
      </c>
      <c r="J38" s="27">
        <f t="shared" si="42"/>
        <v>530408999.99999988</v>
      </c>
      <c r="K38" s="4">
        <f t="shared" si="42"/>
        <v>688541700</v>
      </c>
      <c r="L38" s="4">
        <f t="shared" si="42"/>
        <v>535198399.99999988</v>
      </c>
      <c r="M38" s="4">
        <f t="shared" si="42"/>
        <v>427354399.99999988</v>
      </c>
      <c r="N38" s="4">
        <f t="shared" si="42"/>
        <v>295799130.00000006</v>
      </c>
      <c r="O38" s="149">
        <f t="shared" ref="O38:P38" si="43">O6+O9+O18+O29</f>
        <v>495460526</v>
      </c>
      <c r="P38" s="4">
        <f t="shared" si="43"/>
        <v>16515350.866666667</v>
      </c>
      <c r="Q38" s="27">
        <f t="shared" si="42"/>
        <v>610557200</v>
      </c>
      <c r="R38" s="4">
        <f t="shared" si="42"/>
        <v>322047000.00000006</v>
      </c>
      <c r="S38" s="4">
        <f t="shared" si="42"/>
        <v>489298479.99999994</v>
      </c>
      <c r="T38" s="4">
        <f t="shared" si="42"/>
        <v>430767700.00000012</v>
      </c>
      <c r="U38" s="4">
        <f t="shared" si="42"/>
        <v>226934839.99999997</v>
      </c>
      <c r="V38" s="149">
        <f t="shared" si="42"/>
        <v>415921044</v>
      </c>
      <c r="W38" s="4">
        <f t="shared" si="42"/>
        <v>13416807.870967742</v>
      </c>
      <c r="X38" s="27">
        <f t="shared" si="42"/>
        <v>372072580.00000006</v>
      </c>
      <c r="Y38" s="4">
        <f t="shared" si="42"/>
        <v>621994999.99999988</v>
      </c>
      <c r="Z38" s="4">
        <f t="shared" si="42"/>
        <v>583558800</v>
      </c>
      <c r="AA38" s="4">
        <f t="shared" si="42"/>
        <v>396497640</v>
      </c>
      <c r="AB38" s="4">
        <f t="shared" si="42"/>
        <v>246692709.99999994</v>
      </c>
      <c r="AC38" s="149">
        <f t="shared" ref="AC38:AD38" si="44">AC6+AC9+AC18+AC29</f>
        <v>444163346</v>
      </c>
      <c r="AD38" s="4">
        <f t="shared" si="44"/>
        <v>14327849.870967742</v>
      </c>
      <c r="AE38" s="27">
        <f>AE6+AE9+AE18+AE29</f>
        <v>273737750</v>
      </c>
      <c r="AF38" s="4">
        <f t="shared" ref="AF38:BF38" si="45">AF6+AF9+AF18+AF29</f>
        <v>499703599.99999988</v>
      </c>
      <c r="AG38" s="21">
        <f t="shared" si="45"/>
        <v>451098999.99999994</v>
      </c>
      <c r="AH38" s="21">
        <f t="shared" si="45"/>
        <v>382825299.99999994</v>
      </c>
      <c r="AI38" s="4">
        <f t="shared" si="45"/>
        <v>228129329.99999994</v>
      </c>
      <c r="AJ38" s="149">
        <f t="shared" si="45"/>
        <v>367098995.99999994</v>
      </c>
      <c r="AK38" s="4">
        <f t="shared" si="45"/>
        <v>13110678.428571427</v>
      </c>
      <c r="AL38" s="27">
        <f t="shared" si="45"/>
        <v>109585630.00000001</v>
      </c>
      <c r="AM38" s="4">
        <f t="shared" si="45"/>
        <v>469902400</v>
      </c>
      <c r="AN38" s="4">
        <f t="shared" si="45"/>
        <v>157121800</v>
      </c>
      <c r="AO38" s="4">
        <f t="shared" si="45"/>
        <v>439807499.99999988</v>
      </c>
      <c r="AP38" s="4">
        <f t="shared" si="45"/>
        <v>235882900.00000006</v>
      </c>
      <c r="AQ38" s="149">
        <f t="shared" si="45"/>
        <v>282460046</v>
      </c>
      <c r="AR38" s="4">
        <f t="shared" si="45"/>
        <v>9111614.3870967738</v>
      </c>
      <c r="AS38" s="27">
        <f t="shared" si="45"/>
        <v>192598999.99999997</v>
      </c>
      <c r="AT38" s="4">
        <f t="shared" si="45"/>
        <v>534475699.99999982</v>
      </c>
      <c r="AU38" s="4">
        <f t="shared" si="45"/>
        <v>30614100</v>
      </c>
      <c r="AV38" s="4">
        <f t="shared" si="45"/>
        <v>96157600</v>
      </c>
      <c r="AW38" s="4">
        <f t="shared" si="45"/>
        <v>208360460</v>
      </c>
      <c r="AX38" s="149">
        <f t="shared" si="45"/>
        <v>212441371.99999994</v>
      </c>
      <c r="AY38" s="4">
        <f t="shared" si="45"/>
        <v>7081379.0666666646</v>
      </c>
      <c r="AZ38" s="27">
        <f t="shared" si="45"/>
        <v>290297700</v>
      </c>
      <c r="BA38" s="4">
        <f t="shared" si="45"/>
        <v>516073800</v>
      </c>
      <c r="BB38" s="4">
        <f t="shared" si="45"/>
        <v>468380220.00000012</v>
      </c>
      <c r="BC38" s="4">
        <f t="shared" si="45"/>
        <v>423971900.00000006</v>
      </c>
      <c r="BD38" s="4">
        <f t="shared" si="45"/>
        <v>196057070.00000003</v>
      </c>
      <c r="BE38" s="149">
        <f t="shared" si="45"/>
        <v>378956138</v>
      </c>
      <c r="BF38" s="4">
        <f t="shared" si="45"/>
        <v>12224391.548387097</v>
      </c>
      <c r="BG38" s="27">
        <f>BG6+BG9+BG18+BG29</f>
        <v>50974000.000000007</v>
      </c>
      <c r="BH38" s="4">
        <f t="shared" ref="BH38:CH38" si="46">BH6+BH9+BH18+BH29</f>
        <v>554602400.00000012</v>
      </c>
      <c r="BI38" s="21">
        <f t="shared" si="46"/>
        <v>595706100</v>
      </c>
      <c r="BJ38" s="21">
        <f t="shared" si="46"/>
        <v>407903099.99999994</v>
      </c>
      <c r="BK38" s="4">
        <f t="shared" si="46"/>
        <v>180915900.00000003</v>
      </c>
      <c r="BL38" s="149">
        <f t="shared" si="46"/>
        <v>358020300</v>
      </c>
      <c r="BM38" s="4">
        <f t="shared" si="46"/>
        <v>11934010</v>
      </c>
      <c r="BN38" s="27">
        <f t="shared" si="46"/>
        <v>140598700</v>
      </c>
      <c r="BO38" s="4">
        <f t="shared" si="46"/>
        <v>244473900</v>
      </c>
      <c r="BP38" s="4">
        <f t="shared" si="46"/>
        <v>510841100.00000012</v>
      </c>
      <c r="BQ38" s="4">
        <f t="shared" si="46"/>
        <v>363165990</v>
      </c>
      <c r="BR38" s="4">
        <f t="shared" si="46"/>
        <v>162889210.00000003</v>
      </c>
      <c r="BS38" s="149">
        <f t="shared" si="46"/>
        <v>284393780</v>
      </c>
      <c r="BT38" s="4">
        <f t="shared" si="46"/>
        <v>9173992.9032258056</v>
      </c>
      <c r="BU38" s="27">
        <f t="shared" si="46"/>
        <v>160656100</v>
      </c>
      <c r="BV38" s="4">
        <f t="shared" si="46"/>
        <v>393228000.00000012</v>
      </c>
      <c r="BW38" s="4">
        <f t="shared" si="46"/>
        <v>513824300</v>
      </c>
      <c r="BX38" s="4">
        <f t="shared" si="46"/>
        <v>356270200.00000006</v>
      </c>
      <c r="BY38" s="4">
        <f t="shared" si="46"/>
        <v>176444730.00000006</v>
      </c>
      <c r="BZ38" s="149">
        <f t="shared" si="46"/>
        <v>320084666.00000006</v>
      </c>
      <c r="CA38" s="4">
        <f t="shared" si="46"/>
        <v>10325311.806451615</v>
      </c>
      <c r="CB38" s="27">
        <f t="shared" si="46"/>
        <v>59289999.999999993</v>
      </c>
      <c r="CC38" s="4">
        <f t="shared" si="46"/>
        <v>578452599.99999988</v>
      </c>
      <c r="CD38" s="4">
        <f t="shared" si="46"/>
        <v>425854770</v>
      </c>
      <c r="CE38" s="4">
        <f t="shared" si="46"/>
        <v>344963300</v>
      </c>
      <c r="CF38" s="4">
        <f t="shared" si="46"/>
        <v>165057200</v>
      </c>
      <c r="CG38" s="149">
        <f t="shared" si="46"/>
        <v>314723574</v>
      </c>
      <c r="CH38" s="60">
        <f t="shared" si="46"/>
        <v>10490785.800000001</v>
      </c>
    </row>
    <row r="39" spans="1:86" ht="18" customHeight="1" x14ac:dyDescent="0.25">
      <c r="B39" s="19" t="s">
        <v>2</v>
      </c>
      <c r="C39" s="27">
        <f>C25</f>
        <v>0</v>
      </c>
      <c r="D39" s="4">
        <f t="shared" ref="D39:AB39" si="47">D25</f>
        <v>0</v>
      </c>
      <c r="E39" s="21">
        <f t="shared" si="47"/>
        <v>0</v>
      </c>
      <c r="F39" s="21">
        <f t="shared" si="47"/>
        <v>0</v>
      </c>
      <c r="G39" s="4">
        <f t="shared" si="47"/>
        <v>0</v>
      </c>
      <c r="H39" s="149">
        <f t="shared" si="47"/>
        <v>0</v>
      </c>
      <c r="I39" s="4">
        <f t="shared" si="47"/>
        <v>0</v>
      </c>
      <c r="J39" s="27">
        <f t="shared" si="47"/>
        <v>0</v>
      </c>
      <c r="K39" s="4">
        <f t="shared" si="47"/>
        <v>0</v>
      </c>
      <c r="L39" s="4">
        <f t="shared" si="47"/>
        <v>0</v>
      </c>
      <c r="M39" s="4">
        <f t="shared" si="47"/>
        <v>0</v>
      </c>
      <c r="N39" s="4">
        <f t="shared" si="47"/>
        <v>0</v>
      </c>
      <c r="O39" s="149">
        <f t="shared" ref="O39:P39" si="48">O25</f>
        <v>0</v>
      </c>
      <c r="P39" s="4">
        <f t="shared" si="48"/>
        <v>0</v>
      </c>
      <c r="Q39" s="27">
        <f t="shared" si="47"/>
        <v>0</v>
      </c>
      <c r="R39" s="4">
        <f t="shared" si="47"/>
        <v>0</v>
      </c>
      <c r="S39" s="4">
        <f t="shared" si="47"/>
        <v>0</v>
      </c>
      <c r="T39" s="4">
        <f t="shared" si="47"/>
        <v>0</v>
      </c>
      <c r="U39" s="4">
        <f t="shared" si="47"/>
        <v>0</v>
      </c>
      <c r="V39" s="149">
        <f t="shared" si="47"/>
        <v>0</v>
      </c>
      <c r="W39" s="4">
        <f t="shared" si="47"/>
        <v>0</v>
      </c>
      <c r="X39" s="27">
        <f t="shared" si="47"/>
        <v>0</v>
      </c>
      <c r="Y39" s="4">
        <f t="shared" si="47"/>
        <v>0</v>
      </c>
      <c r="Z39" s="4">
        <f t="shared" si="47"/>
        <v>0</v>
      </c>
      <c r="AA39" s="4">
        <f t="shared" si="47"/>
        <v>0</v>
      </c>
      <c r="AB39" s="4">
        <f t="shared" si="47"/>
        <v>0</v>
      </c>
      <c r="AC39" s="149">
        <f t="shared" ref="AC39:AD39" si="49">AC25</f>
        <v>0</v>
      </c>
      <c r="AD39" s="4">
        <f t="shared" si="49"/>
        <v>0</v>
      </c>
      <c r="AE39" s="27">
        <f>AE25</f>
        <v>0</v>
      </c>
      <c r="AF39" s="4">
        <f t="shared" ref="AF39:BF39" si="50">AF25</f>
        <v>0</v>
      </c>
      <c r="AG39" s="21">
        <f t="shared" si="50"/>
        <v>0</v>
      </c>
      <c r="AH39" s="21">
        <f t="shared" si="50"/>
        <v>0</v>
      </c>
      <c r="AI39" s="4">
        <f t="shared" si="50"/>
        <v>0</v>
      </c>
      <c r="AJ39" s="149">
        <f t="shared" si="50"/>
        <v>0</v>
      </c>
      <c r="AK39" s="4">
        <f t="shared" si="50"/>
        <v>0</v>
      </c>
      <c r="AL39" s="27">
        <f t="shared" si="50"/>
        <v>0</v>
      </c>
      <c r="AM39" s="4">
        <f t="shared" si="50"/>
        <v>0</v>
      </c>
      <c r="AN39" s="4">
        <f t="shared" si="50"/>
        <v>0</v>
      </c>
      <c r="AO39" s="4">
        <f t="shared" si="50"/>
        <v>0</v>
      </c>
      <c r="AP39" s="4">
        <f t="shared" si="50"/>
        <v>0</v>
      </c>
      <c r="AQ39" s="149">
        <f t="shared" si="50"/>
        <v>0</v>
      </c>
      <c r="AR39" s="4">
        <f t="shared" si="50"/>
        <v>0</v>
      </c>
      <c r="AS39" s="27">
        <f t="shared" si="50"/>
        <v>0</v>
      </c>
      <c r="AT39" s="4">
        <f t="shared" si="50"/>
        <v>0</v>
      </c>
      <c r="AU39" s="4">
        <f t="shared" si="50"/>
        <v>0</v>
      </c>
      <c r="AV39" s="4">
        <f t="shared" si="50"/>
        <v>0</v>
      </c>
      <c r="AW39" s="4">
        <f t="shared" si="50"/>
        <v>0</v>
      </c>
      <c r="AX39" s="149">
        <f t="shared" si="50"/>
        <v>0</v>
      </c>
      <c r="AY39" s="4">
        <f t="shared" si="50"/>
        <v>0</v>
      </c>
      <c r="AZ39" s="27">
        <f t="shared" si="50"/>
        <v>0</v>
      </c>
      <c r="BA39" s="4">
        <f t="shared" si="50"/>
        <v>0</v>
      </c>
      <c r="BB39" s="4">
        <f t="shared" si="50"/>
        <v>0</v>
      </c>
      <c r="BC39" s="4">
        <f t="shared" si="50"/>
        <v>0</v>
      </c>
      <c r="BD39" s="4">
        <f t="shared" si="50"/>
        <v>0</v>
      </c>
      <c r="BE39" s="149">
        <f t="shared" si="50"/>
        <v>0</v>
      </c>
      <c r="BF39" s="4">
        <f t="shared" si="50"/>
        <v>0</v>
      </c>
      <c r="BG39" s="27">
        <f>BG25</f>
        <v>0</v>
      </c>
      <c r="BH39" s="4">
        <f t="shared" ref="BH39:CH39" si="51">BH25</f>
        <v>0</v>
      </c>
      <c r="BI39" s="21">
        <f t="shared" si="51"/>
        <v>0</v>
      </c>
      <c r="BJ39" s="21">
        <f t="shared" si="51"/>
        <v>0</v>
      </c>
      <c r="BK39" s="4">
        <f t="shared" si="51"/>
        <v>0</v>
      </c>
      <c r="BL39" s="149">
        <f t="shared" si="51"/>
        <v>0</v>
      </c>
      <c r="BM39" s="4">
        <f t="shared" si="51"/>
        <v>0</v>
      </c>
      <c r="BN39" s="27">
        <f t="shared" si="51"/>
        <v>0</v>
      </c>
      <c r="BO39" s="4">
        <f t="shared" si="51"/>
        <v>0</v>
      </c>
      <c r="BP39" s="4">
        <f t="shared" si="51"/>
        <v>0</v>
      </c>
      <c r="BQ39" s="4">
        <f t="shared" si="51"/>
        <v>0</v>
      </c>
      <c r="BR39" s="4">
        <f t="shared" si="51"/>
        <v>0</v>
      </c>
      <c r="BS39" s="149">
        <f t="shared" si="51"/>
        <v>0</v>
      </c>
      <c r="BT39" s="4">
        <f t="shared" si="51"/>
        <v>0</v>
      </c>
      <c r="BU39" s="27">
        <f t="shared" si="51"/>
        <v>0</v>
      </c>
      <c r="BV39" s="4">
        <f t="shared" si="51"/>
        <v>0</v>
      </c>
      <c r="BW39" s="4">
        <f t="shared" si="51"/>
        <v>0</v>
      </c>
      <c r="BX39" s="4">
        <f t="shared" si="51"/>
        <v>0</v>
      </c>
      <c r="BY39" s="4">
        <f t="shared" si="51"/>
        <v>0</v>
      </c>
      <c r="BZ39" s="149">
        <f t="shared" si="51"/>
        <v>0</v>
      </c>
      <c r="CA39" s="4">
        <f t="shared" si="51"/>
        <v>0</v>
      </c>
      <c r="CB39" s="27">
        <f t="shared" si="51"/>
        <v>0</v>
      </c>
      <c r="CC39" s="4">
        <f t="shared" si="51"/>
        <v>0</v>
      </c>
      <c r="CD39" s="4">
        <f t="shared" si="51"/>
        <v>0</v>
      </c>
      <c r="CE39" s="4">
        <f t="shared" si="51"/>
        <v>0</v>
      </c>
      <c r="CF39" s="4">
        <f t="shared" si="51"/>
        <v>0</v>
      </c>
      <c r="CG39" s="149">
        <f t="shared" si="51"/>
        <v>0</v>
      </c>
      <c r="CH39" s="60">
        <f t="shared" si="51"/>
        <v>0</v>
      </c>
    </row>
    <row r="40" spans="1:86" ht="26.25" thickBot="1" x14ac:dyDescent="0.3">
      <c r="B40" s="14" t="s">
        <v>7</v>
      </c>
      <c r="C40" s="28">
        <f>C21+C22</f>
        <v>15311788140</v>
      </c>
      <c r="D40" s="18">
        <f t="shared" ref="D40:AB40" si="52">D21+D22</f>
        <v>1991817520.0000007</v>
      </c>
      <c r="E40" s="22">
        <f t="shared" si="52"/>
        <v>2865204320.0000005</v>
      </c>
      <c r="F40" s="22">
        <f t="shared" si="52"/>
        <v>7128442860.0000019</v>
      </c>
      <c r="G40" s="18">
        <f t="shared" si="52"/>
        <v>20704790040</v>
      </c>
      <c r="H40" s="150">
        <f t="shared" si="52"/>
        <v>9600408576</v>
      </c>
      <c r="I40" s="18">
        <f t="shared" si="52"/>
        <v>309690599.22580647</v>
      </c>
      <c r="J40" s="28">
        <f t="shared" si="52"/>
        <v>14088300050.000002</v>
      </c>
      <c r="K40" s="18">
        <f t="shared" si="52"/>
        <v>3183422000.000001</v>
      </c>
      <c r="L40" s="18">
        <f t="shared" si="52"/>
        <v>3513440260.0000005</v>
      </c>
      <c r="M40" s="18">
        <f t="shared" si="52"/>
        <v>14608738320</v>
      </c>
      <c r="N40" s="18">
        <f t="shared" si="52"/>
        <v>24513735950</v>
      </c>
      <c r="O40" s="150">
        <f t="shared" ref="O40:P40" si="53">O21+O22</f>
        <v>11981527316</v>
      </c>
      <c r="P40" s="18">
        <f t="shared" si="53"/>
        <v>399384243.86666667</v>
      </c>
      <c r="Q40" s="28">
        <f t="shared" si="52"/>
        <v>8411132179.9999981</v>
      </c>
      <c r="R40" s="18">
        <f t="shared" si="52"/>
        <v>2850786839.9999995</v>
      </c>
      <c r="S40" s="18">
        <f t="shared" si="52"/>
        <v>2746932539.9999995</v>
      </c>
      <c r="T40" s="18">
        <f t="shared" si="52"/>
        <v>15297790640</v>
      </c>
      <c r="U40" s="18">
        <f t="shared" si="52"/>
        <v>27521768340</v>
      </c>
      <c r="V40" s="150">
        <f t="shared" si="52"/>
        <v>11365682108</v>
      </c>
      <c r="W40" s="18">
        <f t="shared" si="52"/>
        <v>366634906.70967746</v>
      </c>
      <c r="X40" s="28">
        <f t="shared" si="52"/>
        <v>8611456479.9999981</v>
      </c>
      <c r="Y40" s="18">
        <f t="shared" si="52"/>
        <v>2724566900</v>
      </c>
      <c r="Z40" s="18">
        <f t="shared" si="52"/>
        <v>2075690869.9999998</v>
      </c>
      <c r="AA40" s="18">
        <f t="shared" si="52"/>
        <v>17104836650.000002</v>
      </c>
      <c r="AB40" s="18">
        <f t="shared" si="52"/>
        <v>27598958090</v>
      </c>
      <c r="AC40" s="150">
        <f t="shared" ref="AC40:AD40" si="54">AC21+AC22</f>
        <v>11623101798</v>
      </c>
      <c r="AD40" s="18">
        <f t="shared" si="54"/>
        <v>374938767.67741936</v>
      </c>
      <c r="AE40" s="28">
        <f>AE21+AE22</f>
        <v>13226704040.000002</v>
      </c>
      <c r="AF40" s="18">
        <f t="shared" ref="AF40:BF40" si="55">AF21+AF22</f>
        <v>2087368359.9999998</v>
      </c>
      <c r="AG40" s="22">
        <f t="shared" si="55"/>
        <v>3670617940</v>
      </c>
      <c r="AH40" s="22">
        <f t="shared" si="55"/>
        <v>14453090080</v>
      </c>
      <c r="AI40" s="18">
        <f t="shared" si="55"/>
        <v>23691078950</v>
      </c>
      <c r="AJ40" s="150">
        <f t="shared" si="55"/>
        <v>11425771874</v>
      </c>
      <c r="AK40" s="18">
        <f t="shared" si="55"/>
        <v>408063281.21428573</v>
      </c>
      <c r="AL40" s="28">
        <f t="shared" si="55"/>
        <v>11204562049.999998</v>
      </c>
      <c r="AM40" s="18">
        <f t="shared" si="55"/>
        <v>8406904660.000001</v>
      </c>
      <c r="AN40" s="18">
        <f t="shared" si="55"/>
        <v>5117561460</v>
      </c>
      <c r="AO40" s="18">
        <f t="shared" si="55"/>
        <v>17397678210</v>
      </c>
      <c r="AP40" s="18">
        <f t="shared" si="55"/>
        <v>23290173940</v>
      </c>
      <c r="AQ40" s="150">
        <f t="shared" si="55"/>
        <v>13083376064</v>
      </c>
      <c r="AR40" s="18">
        <f t="shared" si="55"/>
        <v>422044389.16129035</v>
      </c>
      <c r="AS40" s="28">
        <f t="shared" si="55"/>
        <v>11451486200.000004</v>
      </c>
      <c r="AT40" s="18">
        <f t="shared" si="55"/>
        <v>10423800420</v>
      </c>
      <c r="AU40" s="18">
        <f t="shared" si="55"/>
        <v>5348213200.000001</v>
      </c>
      <c r="AV40" s="18">
        <f t="shared" si="55"/>
        <v>22145300430</v>
      </c>
      <c r="AW40" s="18">
        <f t="shared" si="55"/>
        <v>23315474710</v>
      </c>
      <c r="AX40" s="150">
        <f t="shared" si="55"/>
        <v>14536854992</v>
      </c>
      <c r="AY40" s="18">
        <f t="shared" si="55"/>
        <v>484561833.06666666</v>
      </c>
      <c r="AZ40" s="28">
        <f t="shared" si="55"/>
        <v>13758077409.999998</v>
      </c>
      <c r="BA40" s="18">
        <f t="shared" si="55"/>
        <v>7788122979.9999971</v>
      </c>
      <c r="BB40" s="18">
        <f t="shared" si="55"/>
        <v>2361157919.999999</v>
      </c>
      <c r="BC40" s="18">
        <f t="shared" si="55"/>
        <v>21977233740.000004</v>
      </c>
      <c r="BD40" s="18">
        <f t="shared" si="55"/>
        <v>17526940750</v>
      </c>
      <c r="BE40" s="150">
        <f t="shared" si="55"/>
        <v>12682306560</v>
      </c>
      <c r="BF40" s="18">
        <f t="shared" si="55"/>
        <v>409106663.22580647</v>
      </c>
      <c r="BG40" s="28">
        <f>BG21+BG22</f>
        <v>4392441239.9999981</v>
      </c>
      <c r="BH40" s="18">
        <f t="shared" ref="BH40:CH40" si="56">BH21+BH22</f>
        <v>3084022040</v>
      </c>
      <c r="BI40" s="22">
        <f t="shared" si="56"/>
        <v>1806361149.9999998</v>
      </c>
      <c r="BJ40" s="22">
        <f t="shared" si="56"/>
        <v>4389976470</v>
      </c>
      <c r="BK40" s="18">
        <f t="shared" si="56"/>
        <v>12771019910</v>
      </c>
      <c r="BL40" s="150">
        <f t="shared" si="56"/>
        <v>5288764162</v>
      </c>
      <c r="BM40" s="18">
        <f t="shared" si="56"/>
        <v>176292138.73333332</v>
      </c>
      <c r="BN40" s="28">
        <f t="shared" si="56"/>
        <v>10087631950.000002</v>
      </c>
      <c r="BO40" s="18">
        <f t="shared" si="56"/>
        <v>5790148870.000001</v>
      </c>
      <c r="BP40" s="18">
        <f t="shared" si="56"/>
        <v>1850973410.0000002</v>
      </c>
      <c r="BQ40" s="18">
        <f t="shared" si="56"/>
        <v>4228075170.0000005</v>
      </c>
      <c r="BR40" s="18">
        <f t="shared" si="56"/>
        <v>7173081849.9999981</v>
      </c>
      <c r="BS40" s="150">
        <f t="shared" si="56"/>
        <v>5825982250</v>
      </c>
      <c r="BT40" s="18">
        <f t="shared" si="56"/>
        <v>187934911.2903226</v>
      </c>
      <c r="BU40" s="28">
        <f t="shared" si="56"/>
        <v>6423063569.999999</v>
      </c>
      <c r="BV40" s="18">
        <f t="shared" si="56"/>
        <v>5095304940.000001</v>
      </c>
      <c r="BW40" s="18">
        <f t="shared" si="56"/>
        <v>1845270130</v>
      </c>
      <c r="BX40" s="18">
        <f t="shared" si="56"/>
        <v>2717910139.9999995</v>
      </c>
      <c r="BY40" s="18">
        <f t="shared" si="56"/>
        <v>9066266550</v>
      </c>
      <c r="BZ40" s="150">
        <f t="shared" si="56"/>
        <v>5029563066</v>
      </c>
      <c r="CA40" s="18">
        <f t="shared" si="56"/>
        <v>162243969.87096775</v>
      </c>
      <c r="CB40" s="28">
        <f t="shared" si="56"/>
        <v>12356228060.000004</v>
      </c>
      <c r="CC40" s="18">
        <f t="shared" si="56"/>
        <v>3574170600</v>
      </c>
      <c r="CD40" s="18">
        <f t="shared" si="56"/>
        <v>1699975310.0000002</v>
      </c>
      <c r="CE40" s="18">
        <f t="shared" si="56"/>
        <v>10178054810</v>
      </c>
      <c r="CF40" s="18">
        <f t="shared" si="56"/>
        <v>8735460579.9999962</v>
      </c>
      <c r="CG40" s="150">
        <f t="shared" si="56"/>
        <v>7308777872</v>
      </c>
      <c r="CH40" s="61">
        <f t="shared" si="56"/>
        <v>243625929.06666666</v>
      </c>
    </row>
    <row r="41" spans="1:86" ht="18" customHeight="1" thickBot="1" x14ac:dyDescent="0.3">
      <c r="C41" s="29"/>
      <c r="D41" s="29"/>
      <c r="E41" s="29"/>
      <c r="F41" s="29"/>
      <c r="G41" s="29"/>
      <c r="H41" s="151"/>
      <c r="I41" s="29"/>
      <c r="J41" s="29"/>
      <c r="K41" s="29"/>
      <c r="L41" s="29"/>
      <c r="M41" s="29"/>
      <c r="N41" s="29"/>
      <c r="O41" s="151"/>
      <c r="P41" s="29"/>
      <c r="Q41" s="29"/>
      <c r="R41" s="29"/>
      <c r="S41" s="29"/>
      <c r="T41" s="29"/>
      <c r="U41" s="29"/>
      <c r="V41" s="151"/>
      <c r="W41" s="29"/>
      <c r="X41" s="29"/>
      <c r="Y41" s="29"/>
      <c r="Z41" s="29"/>
      <c r="AA41" s="29"/>
      <c r="AB41" s="29"/>
      <c r="AC41" s="151"/>
      <c r="AD41" s="29"/>
      <c r="AE41" s="29"/>
      <c r="AF41" s="29"/>
      <c r="AG41" s="29"/>
      <c r="AH41" s="29"/>
      <c r="AI41" s="29"/>
      <c r="AJ41" s="151"/>
      <c r="AK41" s="29"/>
      <c r="AL41" s="29"/>
      <c r="AM41" s="29"/>
      <c r="AN41" s="29"/>
      <c r="AO41" s="29"/>
      <c r="AP41" s="29"/>
      <c r="AQ41" s="151"/>
      <c r="AR41" s="29"/>
      <c r="AS41" s="29"/>
      <c r="AT41" s="29"/>
      <c r="AU41" s="29"/>
      <c r="AV41" s="29"/>
      <c r="AW41" s="29"/>
      <c r="AX41" s="151"/>
      <c r="AY41" s="29"/>
      <c r="AZ41" s="29"/>
      <c r="BA41" s="29"/>
      <c r="BB41" s="29"/>
      <c r="BC41" s="29"/>
      <c r="BD41" s="29"/>
      <c r="BE41" s="151"/>
      <c r="BF41" s="29"/>
      <c r="BG41" s="29"/>
      <c r="BH41" s="29"/>
      <c r="BI41" s="29"/>
      <c r="BJ41" s="29"/>
      <c r="BK41" s="29"/>
      <c r="BL41" s="151"/>
      <c r="BM41" s="29"/>
      <c r="BN41" s="29"/>
      <c r="BO41" s="29"/>
      <c r="BP41" s="29"/>
      <c r="BQ41" s="29"/>
      <c r="BR41" s="29"/>
      <c r="BS41" s="151"/>
      <c r="BT41" s="29"/>
      <c r="BU41" s="29"/>
      <c r="BV41" s="29"/>
      <c r="BW41" s="29"/>
      <c r="BX41" s="29"/>
      <c r="BY41" s="29"/>
      <c r="BZ41" s="151"/>
      <c r="CA41" s="29"/>
      <c r="CB41" s="29"/>
      <c r="CC41" s="29"/>
      <c r="CD41" s="29"/>
      <c r="CE41" s="29"/>
      <c r="CF41" s="29"/>
      <c r="CG41" s="151"/>
      <c r="CH41" s="29"/>
    </row>
    <row r="42" spans="1:86" ht="18" customHeight="1" thickBot="1" x14ac:dyDescent="0.3">
      <c r="B42" s="15" t="s">
        <v>11</v>
      </c>
      <c r="C42" s="30">
        <f t="shared" ref="C42:I42" si="57">C35+C36+C37+C38+C40+C39</f>
        <v>78554886960</v>
      </c>
      <c r="D42" s="17">
        <f t="shared" si="57"/>
        <v>78191005684.000015</v>
      </c>
      <c r="E42" s="17">
        <f t="shared" si="57"/>
        <v>76401136350</v>
      </c>
      <c r="F42" s="17">
        <f t="shared" si="57"/>
        <v>73362616524.956009</v>
      </c>
      <c r="G42" s="17">
        <f t="shared" si="57"/>
        <v>76404488160</v>
      </c>
      <c r="H42" s="17">
        <f t="shared" si="57"/>
        <v>75276775021.791199</v>
      </c>
      <c r="I42" s="17">
        <f t="shared" si="57"/>
        <v>2428283065.2190714</v>
      </c>
      <c r="J42" s="30">
        <f>J35+J36+J37+J38+J40+J39</f>
        <v>85563700420.000015</v>
      </c>
      <c r="K42" s="17">
        <f>K35+K36+K37+K38+K40+K39</f>
        <v>98544398183</v>
      </c>
      <c r="L42" s="17">
        <f>L35+L36+L37+L38+L40+L39</f>
        <v>91705148414.363007</v>
      </c>
      <c r="M42" s="17">
        <f>M35+M36+M37+M38+M40+M39</f>
        <v>85415821854</v>
      </c>
      <c r="N42" s="17">
        <f>N35+N36+N37+N38+N40+N39</f>
        <v>95900657270</v>
      </c>
      <c r="O42" s="152">
        <f t="shared" ref="O42:P42" si="58">O35+O36+O37+O38+O40+O39</f>
        <v>90113763566.272614</v>
      </c>
      <c r="P42" s="17">
        <f t="shared" si="58"/>
        <v>3003792118.8757539</v>
      </c>
      <c r="Q42" s="30">
        <f>Q35+Q36+Q37+Q38+Q40+Q39</f>
        <v>84648095839.999985</v>
      </c>
      <c r="R42" s="17">
        <f>R35+R36+R37+R38+R40+R39</f>
        <v>101357072828</v>
      </c>
      <c r="S42" s="17">
        <f>S35+S36+S37+S38+S40+S39</f>
        <v>108226652644.55</v>
      </c>
      <c r="T42" s="17">
        <f>T35+T36+T37+T38+T40+T39</f>
        <v>96263493004.942993</v>
      </c>
      <c r="U42" s="17">
        <f>U35+U36+U37+U38+U40+U39</f>
        <v>99403589339.999985</v>
      </c>
      <c r="V42" s="152">
        <f t="shared" ref="V42:W42" si="59">V35+V36+V37+V38+V40+V39</f>
        <v>96707026765.498596</v>
      </c>
      <c r="W42" s="17">
        <f t="shared" si="59"/>
        <v>3119581508.5644712</v>
      </c>
      <c r="X42" s="30">
        <f>X35+X36+X37+X38+X40+X39</f>
        <v>101886565440</v>
      </c>
      <c r="Y42" s="17">
        <f>Y35+Y36+Y37+Y38+Y40+Y39</f>
        <v>113403918573.00002</v>
      </c>
      <c r="Z42" s="17">
        <f>Z35+Z36+Z37+Z38+Z40+Z39</f>
        <v>111062616011.38</v>
      </c>
      <c r="AA42" s="17">
        <f>AA35+AA36+AA37+AA38+AA40+AA39</f>
        <v>114470726323.976</v>
      </c>
      <c r="AB42" s="17">
        <f>AB35+AB36+AB37+AB38+AB40+AB39</f>
        <v>97324561400</v>
      </c>
      <c r="AC42" s="152">
        <f t="shared" ref="AC42:AK42" si="60">AC35+AC36+AC37+AC38+AC40+AC39</f>
        <v>106320260539.6712</v>
      </c>
      <c r="AD42" s="17">
        <f t="shared" si="60"/>
        <v>3429685823.8603606</v>
      </c>
      <c r="AE42" s="30">
        <f t="shared" si="60"/>
        <v>95579964700</v>
      </c>
      <c r="AF42" s="17">
        <f t="shared" si="60"/>
        <v>91738922033</v>
      </c>
      <c r="AG42" s="17">
        <f t="shared" si="60"/>
        <v>104392120626.09</v>
      </c>
      <c r="AH42" s="17">
        <f t="shared" si="60"/>
        <v>86593847345.511002</v>
      </c>
      <c r="AI42" s="17">
        <f t="shared" si="60"/>
        <v>91126486990</v>
      </c>
      <c r="AJ42" s="17">
        <f t="shared" si="60"/>
        <v>92741566208.920197</v>
      </c>
      <c r="AK42" s="17">
        <f t="shared" si="60"/>
        <v>3312198793.1757212</v>
      </c>
      <c r="AL42" s="30">
        <f>AL35+AL36+AL37+AL38+AL40+AL39</f>
        <v>97409754200</v>
      </c>
      <c r="AM42" s="17">
        <f>AM35+AM36+AM37+AM38+AM40+AM39</f>
        <v>88340618839.000015</v>
      </c>
      <c r="AN42" s="17">
        <f>AN35+AN36+AN37+AN38+AN40+AN39</f>
        <v>106188515422.748</v>
      </c>
      <c r="AO42" s="17">
        <f>AO35+AO36+AO37+AO38+AO40+AO39</f>
        <v>85543549156.802002</v>
      </c>
      <c r="AP42" s="17">
        <f>AP35+AP36+AP37+AP38+AP40+AP39</f>
        <v>92845671819.999985</v>
      </c>
      <c r="AQ42" s="152">
        <f t="shared" ref="AQ42:AR42" si="61">AQ35+AQ36+AQ37+AQ38+AQ40+AQ39</f>
        <v>92994587285.709991</v>
      </c>
      <c r="AR42" s="17">
        <f t="shared" si="61"/>
        <v>2999825396.3132253</v>
      </c>
      <c r="AS42" s="30">
        <f>AS35+AS36+AS37+AS38+AS40+AS39</f>
        <v>83515383930</v>
      </c>
      <c r="AT42" s="17">
        <f>AT35+AT36+AT37+AT38+AT40+AT39</f>
        <v>81353666724</v>
      </c>
      <c r="AU42" s="17">
        <f>AU35+AU36+AU37+AU38+AU40+AU39</f>
        <v>75941437564.300003</v>
      </c>
      <c r="AV42" s="17">
        <f>AV35+AV36+AV37+AV38+AV40+AV39</f>
        <v>81461485782.688004</v>
      </c>
      <c r="AW42" s="17">
        <f>AW35+AW36+AW37+AW38+AW40+AW39</f>
        <v>71082340230</v>
      </c>
      <c r="AX42" s="152">
        <f t="shared" ref="AX42:AY42" si="62">AX35+AX36+AX37+AX38+AX40+AX39</f>
        <v>77585529388.197601</v>
      </c>
      <c r="AY42" s="17">
        <f t="shared" si="62"/>
        <v>2586184312.9399199</v>
      </c>
      <c r="AZ42" s="30">
        <f>AZ35+AZ36+AZ37+AZ38+AZ40+AZ39</f>
        <v>70825255929.999985</v>
      </c>
      <c r="BA42" s="17">
        <f>BA35+BA36+BA37+BA38+BA40+BA39</f>
        <v>68374104106</v>
      </c>
      <c r="BB42" s="17">
        <f>BB35+BB36+BB37+BB38+BB40+BB39</f>
        <v>61265600858</v>
      </c>
      <c r="BC42" s="17">
        <f>BC35+BC36+BC37+BC38+BC40+BC39</f>
        <v>75298125540.000015</v>
      </c>
      <c r="BD42" s="17">
        <f>BD35+BD36+BD37+BD38+BD40+BD39</f>
        <v>67001061710</v>
      </c>
      <c r="BE42" s="152">
        <f t="shared" ref="BE42:BM42" si="63">BE35+BE36+BE37+BE38+BE40+BE39</f>
        <v>67462123528.800003</v>
      </c>
      <c r="BF42" s="17">
        <f t="shared" si="63"/>
        <v>2176197533.1870966</v>
      </c>
      <c r="BG42" s="30">
        <f t="shared" si="63"/>
        <v>56655915140</v>
      </c>
      <c r="BH42" s="17">
        <f t="shared" si="63"/>
        <v>54936318448</v>
      </c>
      <c r="BI42" s="17">
        <f t="shared" si="63"/>
        <v>49786588786</v>
      </c>
      <c r="BJ42" s="17">
        <f t="shared" si="63"/>
        <v>63020466410</v>
      </c>
      <c r="BK42" s="17">
        <f t="shared" si="63"/>
        <v>59261054930</v>
      </c>
      <c r="BL42" s="17">
        <f t="shared" si="63"/>
        <v>55592367410.800003</v>
      </c>
      <c r="BM42" s="17">
        <f t="shared" si="63"/>
        <v>1853078913.6933334</v>
      </c>
      <c r="BN42" s="30">
        <f>BN35+BN36+BN37+BN38+BN40+BN39</f>
        <v>63133075830</v>
      </c>
      <c r="BO42" s="17">
        <f>BO35+BO36+BO37+BO38+BO40+BO39</f>
        <v>64982325122</v>
      </c>
      <c r="BP42" s="17">
        <f>BP35+BP36+BP37+BP38+BP40+BP39</f>
        <v>63338106347.999985</v>
      </c>
      <c r="BQ42" s="17">
        <f>BQ35+BQ36+BQ37+BQ38+BQ40+BQ39</f>
        <v>55766069261.43</v>
      </c>
      <c r="BR42" s="17">
        <f>BR35+BR36+BR37+BR38+BR40+BR39</f>
        <v>58398248040</v>
      </c>
      <c r="BS42" s="152">
        <f t="shared" ref="BS42:BT42" si="64">BS35+BS36+BS37+BS38+BS40+BS39</f>
        <v>60126802780.285995</v>
      </c>
      <c r="BT42" s="17">
        <f t="shared" si="64"/>
        <v>1939574283.2350323</v>
      </c>
      <c r="BU42" s="30">
        <f>BU35+BU36+BU37+BU38+BU40+BU39</f>
        <v>54096420883.196999</v>
      </c>
      <c r="BV42" s="17">
        <f>BV35+BV36+BV37+BV38+BV40+BV39</f>
        <v>60571870480</v>
      </c>
      <c r="BW42" s="17">
        <f>BW35+BW36+BW37+BW38+BW40+BW39</f>
        <v>57784907906</v>
      </c>
      <c r="BX42" s="17">
        <f>BX35+BX36+BX37+BX38+BX40+BX39</f>
        <v>47314499232</v>
      </c>
      <c r="BY42" s="17">
        <f>BY35+BY36+BY37+BY38+BY40+BY39</f>
        <v>52063235290</v>
      </c>
      <c r="BZ42" s="152">
        <f t="shared" ref="BZ42:CA42" si="65">BZ35+BZ36+BZ37+BZ38+BZ40+BZ39</f>
        <v>53451447658.239395</v>
      </c>
      <c r="CA42" s="17">
        <f t="shared" si="65"/>
        <v>1724240247.0399804</v>
      </c>
      <c r="CB42" s="30">
        <f>CB35+CB36+CB37+CB38+CB40+CB39</f>
        <v>62960752269.338013</v>
      </c>
      <c r="CC42" s="17">
        <f>CC35+CC36+CC37+CC38+CC40+CC39</f>
        <v>62194105141.630005</v>
      </c>
      <c r="CD42" s="17">
        <f>CD35+CD36+CD37+CD38+CD40+CD39</f>
        <v>53102826986</v>
      </c>
      <c r="CE42" s="17">
        <f>CE35+CE36+CE37+CE38+CE40+CE39</f>
        <v>52951349363.000008</v>
      </c>
      <c r="CF42" s="17">
        <f>CF35+CF36+CF37+CF38+CF40+CF39</f>
        <v>56707401850</v>
      </c>
      <c r="CG42" s="152">
        <f t="shared" ref="CG42:CH42" si="66">CG35+CG36+CG37+CG38+CG40+CG39</f>
        <v>57137188061.993599</v>
      </c>
      <c r="CH42" s="74">
        <f t="shared" si="66"/>
        <v>1904572935.3997865</v>
      </c>
    </row>
    <row r="44" spans="1:86" ht="18" customHeight="1" x14ac:dyDescent="0.25">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51"/>
      <c r="BH44" s="251"/>
      <c r="BI44" s="251"/>
      <c r="BJ44" s="251"/>
      <c r="BK44" s="251"/>
      <c r="BL44" s="251"/>
      <c r="BM44" s="251"/>
      <c r="BN44" s="251"/>
      <c r="BO44" s="251"/>
      <c r="BP44" s="251"/>
      <c r="BQ44" s="251"/>
      <c r="BR44" s="251"/>
      <c r="BS44" s="251"/>
      <c r="BT44" s="251"/>
      <c r="BU44" s="251"/>
      <c r="BV44" s="251"/>
      <c r="BW44" s="251"/>
      <c r="BX44" s="251"/>
      <c r="BY44" s="251"/>
      <c r="BZ44" s="251"/>
      <c r="CA44" s="251"/>
      <c r="CB44" s="251"/>
      <c r="CC44" s="251"/>
      <c r="CD44" s="251"/>
      <c r="CE44" s="251"/>
      <c r="CF44" s="251"/>
      <c r="CG44" s="251"/>
      <c r="CH44" s="251"/>
    </row>
    <row r="46" spans="1:86" ht="18" customHeight="1" x14ac:dyDescent="0.25">
      <c r="C46" s="164"/>
      <c r="X46" s="164"/>
      <c r="Y46" s="164"/>
      <c r="Z46" s="164"/>
      <c r="AA46" s="164"/>
      <c r="AB46" s="164"/>
      <c r="AC46" s="164"/>
      <c r="AD46" s="164"/>
      <c r="AE46" s="1" t="s">
        <v>8</v>
      </c>
      <c r="BG46" s="1" t="s">
        <v>8</v>
      </c>
    </row>
    <row r="47" spans="1:86" ht="18" customHeight="1" x14ac:dyDescent="0.25">
      <c r="C47" s="164"/>
      <c r="X47" s="164"/>
      <c r="Y47" s="164"/>
      <c r="Z47" s="164"/>
      <c r="AA47" s="164"/>
      <c r="AB47" s="164"/>
    </row>
    <row r="48" spans="1:86" ht="18" customHeight="1" x14ac:dyDescent="0.25">
      <c r="C48" s="164"/>
      <c r="X48" s="164"/>
      <c r="Y48" s="164"/>
      <c r="Z48" s="164"/>
      <c r="AA48" s="164"/>
      <c r="AB48" s="164"/>
    </row>
    <row r="49" spans="3:31" ht="18" customHeight="1" x14ac:dyDescent="0.25">
      <c r="C49" s="164"/>
      <c r="X49" s="164"/>
      <c r="Y49" s="164"/>
      <c r="Z49" s="164"/>
      <c r="AA49" s="164"/>
      <c r="AB49" s="164"/>
    </row>
    <row r="50" spans="3:31" ht="18" customHeight="1" x14ac:dyDescent="0.25">
      <c r="C50" s="164"/>
      <c r="X50" s="164"/>
      <c r="Y50" s="164"/>
      <c r="Z50" s="164"/>
      <c r="AA50" s="164"/>
      <c r="AB50" s="164"/>
    </row>
    <row r="51" spans="3:31" ht="18" customHeight="1" x14ac:dyDescent="0.25">
      <c r="C51" s="164"/>
      <c r="X51" s="164"/>
      <c r="Y51" s="164"/>
      <c r="Z51" s="164"/>
      <c r="AA51" s="164"/>
      <c r="AB51" s="164"/>
      <c r="AE51" s="254"/>
    </row>
    <row r="52" spans="3:31" ht="18" customHeight="1" x14ac:dyDescent="0.25">
      <c r="X52" s="164"/>
      <c r="Y52" s="164"/>
      <c r="Z52" s="164"/>
      <c r="AA52" s="164"/>
      <c r="AB52" s="164"/>
    </row>
    <row r="53" spans="3:31" ht="18" customHeight="1" x14ac:dyDescent="0.25">
      <c r="X53" s="164"/>
      <c r="Y53" s="164"/>
      <c r="Z53" s="164"/>
      <c r="AA53" s="164"/>
      <c r="AB53" s="164"/>
    </row>
    <row r="54" spans="3:31" ht="18" customHeight="1" x14ac:dyDescent="0.25">
      <c r="X54" s="164"/>
      <c r="Y54" s="164"/>
      <c r="Z54" s="164"/>
      <c r="AA54" s="164"/>
      <c r="AB54" s="164"/>
    </row>
    <row r="55" spans="3:31" ht="18" customHeight="1" x14ac:dyDescent="0.25">
      <c r="X55" s="164"/>
      <c r="Y55" s="164"/>
      <c r="Z55" s="164"/>
      <c r="AA55" s="164"/>
      <c r="AB55" s="164"/>
    </row>
    <row r="56" spans="3:31" ht="18" customHeight="1" x14ac:dyDescent="0.25">
      <c r="X56" s="164"/>
      <c r="Y56" s="164"/>
      <c r="Z56" s="164"/>
      <c r="AA56" s="164"/>
      <c r="AB56" s="164"/>
    </row>
  </sheetData>
  <mergeCells count="28">
    <mergeCell ref="Q1:W1"/>
    <mergeCell ref="X1:AD1"/>
    <mergeCell ref="A33:A34"/>
    <mergeCell ref="B33:B34"/>
    <mergeCell ref="C33:I33"/>
    <mergeCell ref="J33:P33"/>
    <mergeCell ref="Q33:W33"/>
    <mergeCell ref="X33:AD33"/>
    <mergeCell ref="A1:A2"/>
    <mergeCell ref="B1:B2"/>
    <mergeCell ref="C1:I1"/>
    <mergeCell ref="J1:P1"/>
    <mergeCell ref="AE1:AK1"/>
    <mergeCell ref="AL1:AR1"/>
    <mergeCell ref="AS1:AY1"/>
    <mergeCell ref="AZ1:BF1"/>
    <mergeCell ref="AE33:AK33"/>
    <mergeCell ref="AL33:AR33"/>
    <mergeCell ref="AS33:AY33"/>
    <mergeCell ref="AZ33:BF33"/>
    <mergeCell ref="BG1:BM1"/>
    <mergeCell ref="BN1:BT1"/>
    <mergeCell ref="BU1:CA1"/>
    <mergeCell ref="CB1:CH1"/>
    <mergeCell ref="BG33:BM33"/>
    <mergeCell ref="BN33:BT33"/>
    <mergeCell ref="BU33:CA33"/>
    <mergeCell ref="CB33:CH33"/>
  </mergeCells>
  <pageMargins left="0.7" right="0.7" top="0.75" bottom="0.75" header="0.3" footer="0.3"/>
  <pageSetup orientation="portrait" r:id="rId1"/>
  <ignoredErrors>
    <ignoredError sqref="H6 H35:N41 H4 O4 H29 O29 V29 AC29 J42:N42 H5 O5 H10 H7 O7 H8 O8 O6 H9 O9 H15 H11 O11 O10 H12 O12 H13 O13 H14 O14 H17 H16 O16 O15 H19 H18 O18 H23 H20 O20 O17 O19 H21 O21 H24 O24 H22 O22 O23 H25 O25 H26 O26 H27 O27 Q35:U41 Q42:U42 X35:AB41 X42:AB42 V4 V5 V7 V8 V6 V9 V11 V10 V12 V13 V14 V16 V15 V18 V17 V19 V20 V21 V24 V22 V25 V23 V26 V27 AC4 AC5 AC7 AC8 AC6 AC9 AC11 AC10 AC12 AC13 AC14 AC16 AC15 AC18 AC20 AC17 AC19 AC21 AC24 AC22 AC25 AC23 AC26 AC27"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B8E63-DE2A-4172-9411-2DB2A7318A46}">
  <dimension ref="A1:AL24"/>
  <sheetViews>
    <sheetView zoomScale="85" zoomScaleNormal="85" workbookViewId="0">
      <pane xSplit="1" topLeftCell="B1" activePane="topRight" state="frozen"/>
      <selection activeCell="Y25" sqref="Y25"/>
      <selection pane="topRight" activeCell="G17" sqref="G17"/>
    </sheetView>
  </sheetViews>
  <sheetFormatPr defaultColWidth="8.7109375" defaultRowHeight="18" customHeight="1" x14ac:dyDescent="0.25"/>
  <cols>
    <col min="1" max="2" width="25.5703125" style="1" customWidth="1"/>
    <col min="3" max="38" width="15.5703125" style="1" customWidth="1"/>
    <col min="39" max="16384" width="8.7109375" style="1"/>
  </cols>
  <sheetData>
    <row r="1" spans="1:38" ht="15" x14ac:dyDescent="0.25">
      <c r="A1" s="368" t="s">
        <v>0</v>
      </c>
      <c r="B1" s="371" t="s">
        <v>1</v>
      </c>
      <c r="C1" s="362" t="s">
        <v>58</v>
      </c>
      <c r="D1" s="363"/>
      <c r="E1" s="363"/>
      <c r="F1" s="364" t="s">
        <v>59</v>
      </c>
      <c r="G1" s="365"/>
      <c r="H1" s="365"/>
      <c r="I1" s="362" t="s">
        <v>60</v>
      </c>
      <c r="J1" s="363"/>
      <c r="K1" s="363"/>
      <c r="L1" s="364" t="s">
        <v>54</v>
      </c>
      <c r="M1" s="365"/>
      <c r="N1" s="365"/>
      <c r="O1" s="362" t="s">
        <v>55</v>
      </c>
      <c r="P1" s="363"/>
      <c r="Q1" s="363"/>
      <c r="R1" s="364" t="s">
        <v>56</v>
      </c>
      <c r="S1" s="365"/>
      <c r="T1" s="365"/>
      <c r="U1" s="362" t="s">
        <v>57</v>
      </c>
      <c r="V1" s="363"/>
      <c r="W1" s="363"/>
      <c r="X1" s="364" t="s">
        <v>61</v>
      </c>
      <c r="Y1" s="365"/>
      <c r="Z1" s="365"/>
      <c r="AA1" s="362" t="s">
        <v>62</v>
      </c>
      <c r="AB1" s="363"/>
      <c r="AC1" s="363"/>
      <c r="AD1" s="364" t="s">
        <v>63</v>
      </c>
      <c r="AE1" s="365"/>
      <c r="AF1" s="365"/>
      <c r="AG1" s="362" t="s">
        <v>64</v>
      </c>
      <c r="AH1" s="363"/>
      <c r="AI1" s="363"/>
      <c r="AJ1" s="364" t="s">
        <v>65</v>
      </c>
      <c r="AK1" s="365"/>
      <c r="AL1" s="365"/>
    </row>
    <row r="2" spans="1:38" ht="15.75" thickBot="1" x14ac:dyDescent="0.3">
      <c r="A2" s="373"/>
      <c r="B2" s="374"/>
      <c r="C2" s="33" t="s">
        <v>22</v>
      </c>
      <c r="D2" s="34" t="s">
        <v>23</v>
      </c>
      <c r="E2" s="34" t="s">
        <v>24</v>
      </c>
      <c r="F2" s="44" t="s">
        <v>22</v>
      </c>
      <c r="G2" s="45" t="s">
        <v>23</v>
      </c>
      <c r="H2" s="45" t="s">
        <v>24</v>
      </c>
      <c r="I2" s="33" t="s">
        <v>22</v>
      </c>
      <c r="J2" s="34" t="s">
        <v>23</v>
      </c>
      <c r="K2" s="34" t="s">
        <v>24</v>
      </c>
      <c r="L2" s="44" t="s">
        <v>22</v>
      </c>
      <c r="M2" s="45" t="s">
        <v>23</v>
      </c>
      <c r="N2" s="45" t="s">
        <v>24</v>
      </c>
      <c r="O2" s="33" t="s">
        <v>22</v>
      </c>
      <c r="P2" s="34" t="s">
        <v>23</v>
      </c>
      <c r="Q2" s="34" t="s">
        <v>24</v>
      </c>
      <c r="R2" s="44" t="s">
        <v>22</v>
      </c>
      <c r="S2" s="45" t="s">
        <v>23</v>
      </c>
      <c r="T2" s="45" t="s">
        <v>24</v>
      </c>
      <c r="U2" s="33" t="s">
        <v>22</v>
      </c>
      <c r="V2" s="34" t="s">
        <v>23</v>
      </c>
      <c r="W2" s="34" t="s">
        <v>24</v>
      </c>
      <c r="X2" s="44" t="s">
        <v>22</v>
      </c>
      <c r="Y2" s="45" t="s">
        <v>23</v>
      </c>
      <c r="Z2" s="45" t="s">
        <v>24</v>
      </c>
      <c r="AA2" s="33" t="s">
        <v>22</v>
      </c>
      <c r="AB2" s="34" t="s">
        <v>23</v>
      </c>
      <c r="AC2" s="34" t="s">
        <v>24</v>
      </c>
      <c r="AD2" s="44" t="s">
        <v>22</v>
      </c>
      <c r="AE2" s="45" t="s">
        <v>23</v>
      </c>
      <c r="AF2" s="45" t="s">
        <v>24</v>
      </c>
      <c r="AG2" s="33" t="s">
        <v>22</v>
      </c>
      <c r="AH2" s="34" t="s">
        <v>23</v>
      </c>
      <c r="AI2" s="34" t="s">
        <v>24</v>
      </c>
      <c r="AJ2" s="44" t="s">
        <v>22</v>
      </c>
      <c r="AK2" s="45" t="s">
        <v>23</v>
      </c>
      <c r="AL2" s="45" t="s">
        <v>24</v>
      </c>
    </row>
    <row r="3" spans="1:38" ht="18" customHeight="1" thickBot="1" x14ac:dyDescent="0.3"/>
    <row r="4" spans="1:38" ht="15" x14ac:dyDescent="0.25">
      <c r="A4" s="367"/>
      <c r="B4" s="368" t="s">
        <v>1</v>
      </c>
      <c r="C4" s="362" t="s">
        <v>58</v>
      </c>
      <c r="D4" s="363"/>
      <c r="E4" s="363"/>
      <c r="F4" s="364" t="s">
        <v>59</v>
      </c>
      <c r="G4" s="365"/>
      <c r="H4" s="365"/>
      <c r="I4" s="362" t="s">
        <v>60</v>
      </c>
      <c r="J4" s="363"/>
      <c r="K4" s="363"/>
      <c r="L4" s="364" t="s">
        <v>54</v>
      </c>
      <c r="M4" s="365"/>
      <c r="N4" s="366"/>
      <c r="O4" s="362" t="s">
        <v>55</v>
      </c>
      <c r="P4" s="363"/>
      <c r="Q4" s="363"/>
      <c r="R4" s="364" t="s">
        <v>56</v>
      </c>
      <c r="S4" s="365"/>
      <c r="T4" s="365"/>
      <c r="U4" s="362" t="s">
        <v>57</v>
      </c>
      <c r="V4" s="363"/>
      <c r="W4" s="363"/>
      <c r="X4" s="364" t="s">
        <v>61</v>
      </c>
      <c r="Y4" s="365"/>
      <c r="Z4" s="366"/>
      <c r="AA4" s="362" t="s">
        <v>62</v>
      </c>
      <c r="AB4" s="363"/>
      <c r="AC4" s="363"/>
      <c r="AD4" s="364" t="s">
        <v>63</v>
      </c>
      <c r="AE4" s="365"/>
      <c r="AF4" s="365"/>
      <c r="AG4" s="362" t="s">
        <v>64</v>
      </c>
      <c r="AH4" s="363"/>
      <c r="AI4" s="363"/>
      <c r="AJ4" s="364" t="s">
        <v>65</v>
      </c>
      <c r="AK4" s="365"/>
      <c r="AL4" s="366"/>
    </row>
    <row r="5" spans="1:38" ht="30.75" thickBot="1" x14ac:dyDescent="0.3">
      <c r="A5" s="367"/>
      <c r="B5" s="369"/>
      <c r="C5" s="23" t="s">
        <v>29</v>
      </c>
      <c r="D5" s="24" t="s">
        <v>30</v>
      </c>
      <c r="E5" s="24" t="s">
        <v>31</v>
      </c>
      <c r="F5" s="72" t="s">
        <v>29</v>
      </c>
      <c r="G5" s="43" t="s">
        <v>30</v>
      </c>
      <c r="H5" s="43" t="s">
        <v>31</v>
      </c>
      <c r="I5" s="23" t="s">
        <v>29</v>
      </c>
      <c r="J5" s="24" t="s">
        <v>30</v>
      </c>
      <c r="K5" s="24" t="s">
        <v>31</v>
      </c>
      <c r="L5" s="72" t="s">
        <v>29</v>
      </c>
      <c r="M5" s="43" t="s">
        <v>30</v>
      </c>
      <c r="N5" s="73" t="s">
        <v>31</v>
      </c>
      <c r="O5" s="23" t="s">
        <v>29</v>
      </c>
      <c r="P5" s="24" t="s">
        <v>30</v>
      </c>
      <c r="Q5" s="24" t="s">
        <v>31</v>
      </c>
      <c r="R5" s="72" t="s">
        <v>29</v>
      </c>
      <c r="S5" s="43" t="s">
        <v>30</v>
      </c>
      <c r="T5" s="43" t="s">
        <v>31</v>
      </c>
      <c r="U5" s="23" t="s">
        <v>29</v>
      </c>
      <c r="V5" s="24" t="s">
        <v>30</v>
      </c>
      <c r="W5" s="24" t="s">
        <v>31</v>
      </c>
      <c r="X5" s="72" t="s">
        <v>29</v>
      </c>
      <c r="Y5" s="43" t="s">
        <v>30</v>
      </c>
      <c r="Z5" s="73" t="s">
        <v>31</v>
      </c>
      <c r="AA5" s="23" t="s">
        <v>29</v>
      </c>
      <c r="AB5" s="24" t="s">
        <v>30</v>
      </c>
      <c r="AC5" s="24" t="s">
        <v>31</v>
      </c>
      <c r="AD5" s="72" t="s">
        <v>29</v>
      </c>
      <c r="AE5" s="43" t="s">
        <v>30</v>
      </c>
      <c r="AF5" s="43" t="s">
        <v>31</v>
      </c>
      <c r="AG5" s="23" t="s">
        <v>29</v>
      </c>
      <c r="AH5" s="24" t="s">
        <v>30</v>
      </c>
      <c r="AI5" s="24" t="s">
        <v>31</v>
      </c>
      <c r="AJ5" s="72" t="s">
        <v>29</v>
      </c>
      <c r="AK5" s="43" t="s">
        <v>30</v>
      </c>
      <c r="AL5" s="73" t="s">
        <v>31</v>
      </c>
    </row>
    <row r="6" spans="1:38" ht="18" customHeight="1" x14ac:dyDescent="0.25">
      <c r="A6" s="12" t="s">
        <v>3</v>
      </c>
      <c r="B6" s="12" t="s">
        <v>3</v>
      </c>
      <c r="C6" s="26">
        <f>'1 Entry Historic Flows'!H35/1000000</f>
        <v>2158.6141499999999</v>
      </c>
      <c r="D6" s="153"/>
      <c r="E6" s="163">
        <v>1</v>
      </c>
      <c r="F6" s="26">
        <f>'1 Entry Historic Flows'!O35/1000000</f>
        <v>2662.929588</v>
      </c>
      <c r="G6" s="153"/>
      <c r="H6" s="162">
        <v>1</v>
      </c>
      <c r="I6" s="26">
        <f>'1 Entry Historic Flows'!V35/1000000</f>
        <v>3881.4233920000001</v>
      </c>
      <c r="J6" s="153"/>
      <c r="K6" s="162">
        <v>1</v>
      </c>
      <c r="L6" s="26">
        <f>'1 Entry Historic Flows'!AC35/1000000</f>
        <v>5678.9594619999998</v>
      </c>
      <c r="M6" s="153"/>
      <c r="N6" s="163">
        <v>1</v>
      </c>
      <c r="O6" s="26">
        <f>'1 Entry Historic Flows'!AJ35/1000000</f>
        <v>5619.9120560000001</v>
      </c>
      <c r="P6" s="153"/>
      <c r="Q6" s="161">
        <v>1</v>
      </c>
      <c r="R6" s="26">
        <f>'1 Entry Historic Flows'!AQ35/1000000</f>
        <v>4518.6784456000005</v>
      </c>
      <c r="S6" s="153"/>
      <c r="T6" s="162">
        <v>1</v>
      </c>
      <c r="U6" s="26">
        <f>'1 Entry Historic Flows'!AX35/1000000</f>
        <v>3219.6484540000001</v>
      </c>
      <c r="V6" s="153"/>
      <c r="W6" s="162">
        <v>1</v>
      </c>
      <c r="X6" s="26">
        <f>'1 Entry Historic Flows'!BE35/1000000</f>
        <v>2217.1388360000001</v>
      </c>
      <c r="Y6" s="153"/>
      <c r="Z6" s="163">
        <v>1</v>
      </c>
      <c r="AA6" s="26">
        <f>'1 Entry Historic Flows'!BL35/1000000</f>
        <v>2229.60628</v>
      </c>
      <c r="AB6" s="153"/>
      <c r="AC6" s="161">
        <v>1</v>
      </c>
      <c r="AD6" s="26">
        <f>'1 Entry Historic Flows'!BS35/1000000</f>
        <v>1349.7906399999999</v>
      </c>
      <c r="AE6" s="153"/>
      <c r="AF6" s="162">
        <v>1</v>
      </c>
      <c r="AG6" s="26">
        <f>'1 Entry Historic Flows'!BZ35/1000000</f>
        <v>2109.7696839999999</v>
      </c>
      <c r="AH6" s="153"/>
      <c r="AI6" s="162">
        <v>1</v>
      </c>
      <c r="AJ6" s="26">
        <f>'1 Entry Historic Flows'!CG35/1000000</f>
        <v>3444.9798679999999</v>
      </c>
      <c r="AK6" s="153"/>
      <c r="AL6" s="163">
        <v>1</v>
      </c>
    </row>
    <row r="7" spans="1:38" ht="18" customHeight="1" x14ac:dyDescent="0.25">
      <c r="A7" s="13" t="s">
        <v>4</v>
      </c>
      <c r="B7" s="13" t="s">
        <v>4</v>
      </c>
      <c r="C7" s="27">
        <f>'1 Entry Historic Flows'!H36/1000000</f>
        <v>1137.6677157912002</v>
      </c>
      <c r="D7" s="154"/>
      <c r="E7" s="123">
        <f>E13</f>
        <v>0.95590145163737072</v>
      </c>
      <c r="F7" s="27">
        <f>'1 Entry Historic Flows'!O36/1000000</f>
        <v>5651.4884316726002</v>
      </c>
      <c r="G7" s="154"/>
      <c r="H7" s="123">
        <f>H13</f>
        <v>0.96992082862896267</v>
      </c>
      <c r="I7" s="27">
        <f>'1 Entry Historic Flows'!V36/1000000</f>
        <v>9820.5374230985981</v>
      </c>
      <c r="J7" s="154"/>
      <c r="K7" s="123">
        <f>K13</f>
        <v>1.0469425060508193</v>
      </c>
      <c r="L7" s="27">
        <f>'1 Entry Historic Flows'!AC36/1000000</f>
        <v>11682.928590071202</v>
      </c>
      <c r="M7" s="154"/>
      <c r="N7" s="123">
        <f>N13</f>
        <v>1.0194078788672591</v>
      </c>
      <c r="O7" s="27">
        <f>'1 Entry Historic Flows'!AJ36/1000000</f>
        <v>8111.027376520201</v>
      </c>
      <c r="P7" s="154"/>
      <c r="Q7" s="123">
        <f>Q13</f>
        <v>1.0526982579172701</v>
      </c>
      <c r="R7" s="27">
        <f>'1 Entry Historic Flows'!AQ36/1000000</f>
        <v>5001.6775689099995</v>
      </c>
      <c r="S7" s="154"/>
      <c r="T7" s="123">
        <f>T13</f>
        <v>1.009839328346581</v>
      </c>
      <c r="U7" s="27">
        <f>'1 Entry Historic Flows'!AX36/1000000</f>
        <v>1243.2004668600002</v>
      </c>
      <c r="V7" s="154"/>
      <c r="W7" s="123">
        <f>W13</f>
        <v>0.90353101913570422</v>
      </c>
      <c r="X7" s="27">
        <f>'1 Entry Historic Flows'!BE36/1000000</f>
        <v>72.011368000000004</v>
      </c>
      <c r="Y7" s="154"/>
      <c r="Z7" s="123">
        <f>Z13</f>
        <v>0.87502939875316132</v>
      </c>
      <c r="AA7" s="27">
        <f>'1 Entry Historic Flows'!BL36/1000000</f>
        <v>112.70749599999996</v>
      </c>
      <c r="AB7" s="154"/>
      <c r="AC7" s="123">
        <f>AC13</f>
        <v>0.95871569728747685</v>
      </c>
      <c r="AD7" s="27">
        <f>'1 Entry Historic Flows'!BS36/1000000</f>
        <v>8.3685163100000004</v>
      </c>
      <c r="AE7" s="154"/>
      <c r="AF7" s="123">
        <f>AF13</f>
        <v>0.8644930831567913</v>
      </c>
      <c r="AG7" s="27">
        <f>'1 Entry Historic Flows'!BZ36/1000000</f>
        <v>84.939161999999996</v>
      </c>
      <c r="AH7" s="154"/>
      <c r="AI7" s="123">
        <f>AI13</f>
        <v>0.98516111677492013</v>
      </c>
      <c r="AJ7" s="27">
        <f>'1 Entry Historic Flows'!CG36/1000000</f>
        <v>123.974752</v>
      </c>
      <c r="AK7" s="154"/>
      <c r="AL7" s="123">
        <f>AL13</f>
        <v>0.98363119553552048</v>
      </c>
    </row>
    <row r="8" spans="1:38" ht="18" customHeight="1" x14ac:dyDescent="0.25">
      <c r="A8" s="13" t="s">
        <v>5</v>
      </c>
      <c r="B8" s="13" t="s">
        <v>5</v>
      </c>
      <c r="C8" s="27">
        <f>'1 Entry Historic Flows'!H37/1000000</f>
        <v>61978.203540000002</v>
      </c>
      <c r="D8" s="154"/>
      <c r="E8" s="123">
        <f>E13</f>
        <v>0.95590145163737072</v>
      </c>
      <c r="F8" s="27">
        <f>'1 Entry Historic Flows'!O37/1000000</f>
        <v>69322.357704599999</v>
      </c>
      <c r="G8" s="154"/>
      <c r="H8" s="123">
        <f>H13</f>
        <v>0.96992082862896267</v>
      </c>
      <c r="I8" s="27">
        <f>'1 Entry Historic Flows'!V37/1000000</f>
        <v>71223.462798399996</v>
      </c>
      <c r="J8" s="154"/>
      <c r="K8" s="123">
        <f>K13</f>
        <v>1.0469425060508193</v>
      </c>
      <c r="L8" s="27">
        <f>'1 Entry Historic Flows'!AC37/1000000</f>
        <v>76891.107343600001</v>
      </c>
      <c r="M8" s="154"/>
      <c r="N8" s="123">
        <f>N13</f>
        <v>1.0194078788672591</v>
      </c>
      <c r="O8" s="27">
        <f>'1 Entry Historic Flows'!AJ37/1000000</f>
        <v>67217.755906399994</v>
      </c>
      <c r="P8" s="154"/>
      <c r="Q8" s="123">
        <f>Q13</f>
        <v>1.0526982579172701</v>
      </c>
      <c r="R8" s="27">
        <f>'1 Entry Historic Flows'!AQ37/1000000</f>
        <v>70108.395161199995</v>
      </c>
      <c r="S8" s="154"/>
      <c r="T8" s="123">
        <f>T13</f>
        <v>1.009839328346581</v>
      </c>
      <c r="U8" s="27">
        <f>'1 Entry Historic Flows'!AX37/1000000</f>
        <v>58373.384103337601</v>
      </c>
      <c r="V8" s="154"/>
      <c r="W8" s="123">
        <f>W13</f>
        <v>0.90353101913570422</v>
      </c>
      <c r="X8" s="27">
        <f>'1 Entry Historic Flows'!BE37/1000000</f>
        <v>52111.710626800006</v>
      </c>
      <c r="Y8" s="154"/>
      <c r="Z8" s="123">
        <f>Z13</f>
        <v>0.87502939875316132</v>
      </c>
      <c r="AA8" s="27">
        <f>'1 Entry Historic Flows'!BL37/1000000</f>
        <v>47603.269172800006</v>
      </c>
      <c r="AB8" s="154"/>
      <c r="AC8" s="123">
        <f>AC13</f>
        <v>0.95871569728747685</v>
      </c>
      <c r="AD8" s="27">
        <f>'1 Entry Historic Flows'!BS37/1000000</f>
        <v>52658.267593976001</v>
      </c>
      <c r="AE8" s="154"/>
      <c r="AF8" s="123">
        <f>AF13</f>
        <v>0.8644930831567913</v>
      </c>
      <c r="AG8" s="27">
        <f>'1 Entry Historic Flows'!BZ37/1000000</f>
        <v>45907.091080239392</v>
      </c>
      <c r="AH8" s="154"/>
      <c r="AI8" s="123">
        <f>AI13</f>
        <v>0.98516111677492013</v>
      </c>
      <c r="AJ8" s="27">
        <f>'1 Entry Historic Flows'!CG37/1000000</f>
        <v>45944.731995993599</v>
      </c>
      <c r="AK8" s="154"/>
      <c r="AL8" s="123">
        <f>AL13</f>
        <v>0.98363119553552048</v>
      </c>
    </row>
    <row r="9" spans="1:38" ht="18" customHeight="1" x14ac:dyDescent="0.25">
      <c r="A9" s="13" t="s">
        <v>6</v>
      </c>
      <c r="B9" s="13" t="s">
        <v>6</v>
      </c>
      <c r="C9" s="27">
        <f>'1 Entry Historic Flows'!H38/1000000</f>
        <v>401.88104000000004</v>
      </c>
      <c r="D9" s="154"/>
      <c r="E9" s="123">
        <f>E13</f>
        <v>0.95590145163737072</v>
      </c>
      <c r="F9" s="27">
        <f>'1 Entry Historic Flows'!O38/1000000</f>
        <v>495.46052600000002</v>
      </c>
      <c r="G9" s="154"/>
      <c r="H9" s="123">
        <f>H13</f>
        <v>0.96992082862896267</v>
      </c>
      <c r="I9" s="27">
        <f>'1 Entry Historic Flows'!V38/1000000</f>
        <v>415.92104399999999</v>
      </c>
      <c r="J9" s="154"/>
      <c r="K9" s="123">
        <f>K13</f>
        <v>1.0469425060508193</v>
      </c>
      <c r="L9" s="27">
        <f>'1 Entry Historic Flows'!AC38/1000000</f>
        <v>444.16334599999999</v>
      </c>
      <c r="M9" s="154"/>
      <c r="N9" s="123">
        <f>N13</f>
        <v>1.0194078788672591</v>
      </c>
      <c r="O9" s="27">
        <f>'1 Entry Historic Flows'!AJ38/1000000</f>
        <v>367.09899599999994</v>
      </c>
      <c r="P9" s="154"/>
      <c r="Q9" s="123">
        <f>Q13</f>
        <v>1.0526982579172701</v>
      </c>
      <c r="R9" s="27">
        <f>'1 Entry Historic Flows'!AQ38/1000000</f>
        <v>282.46004599999998</v>
      </c>
      <c r="S9" s="154"/>
      <c r="T9" s="123">
        <f>T13</f>
        <v>1.009839328346581</v>
      </c>
      <c r="U9" s="27">
        <f>'1 Entry Historic Flows'!AX38/1000000</f>
        <v>212.44137199999994</v>
      </c>
      <c r="V9" s="154"/>
      <c r="W9" s="123">
        <f>W13</f>
        <v>0.90353101913570422</v>
      </c>
      <c r="X9" s="27">
        <f>'1 Entry Historic Flows'!BE38/1000000</f>
        <v>378.95613800000001</v>
      </c>
      <c r="Y9" s="154"/>
      <c r="Z9" s="123">
        <f>Z13</f>
        <v>0.87502939875316132</v>
      </c>
      <c r="AA9" s="27">
        <f>'1 Entry Historic Flows'!BL38/1000000</f>
        <v>358.02030000000002</v>
      </c>
      <c r="AB9" s="154"/>
      <c r="AC9" s="123">
        <f>AC13</f>
        <v>0.95871569728747685</v>
      </c>
      <c r="AD9" s="27">
        <f>'1 Entry Historic Flows'!BS38/1000000</f>
        <v>284.39377999999999</v>
      </c>
      <c r="AE9" s="154"/>
      <c r="AF9" s="123">
        <f>AF13</f>
        <v>0.8644930831567913</v>
      </c>
      <c r="AG9" s="27">
        <f>'1 Entry Historic Flows'!BZ38/1000000</f>
        <v>320.08466600000008</v>
      </c>
      <c r="AH9" s="154"/>
      <c r="AI9" s="123">
        <f>AI13</f>
        <v>0.98516111677492013</v>
      </c>
      <c r="AJ9" s="27">
        <f>'1 Entry Historic Flows'!CG38/1000000</f>
        <v>314.72357399999999</v>
      </c>
      <c r="AK9" s="154"/>
      <c r="AL9" s="123">
        <f>AL13</f>
        <v>0.98363119553552048</v>
      </c>
    </row>
    <row r="10" spans="1:38" ht="18" customHeight="1" x14ac:dyDescent="0.25">
      <c r="A10" s="19" t="s">
        <v>2</v>
      </c>
      <c r="B10" s="19" t="s">
        <v>2</v>
      </c>
      <c r="C10" s="27">
        <f>'1 Entry Historic Flows'!H39/1000000</f>
        <v>0</v>
      </c>
      <c r="D10" s="154"/>
      <c r="E10" s="123">
        <f>E13</f>
        <v>0.95590145163737072</v>
      </c>
      <c r="F10" s="27">
        <f>'1 Entry Historic Flows'!O39/1000000</f>
        <v>0</v>
      </c>
      <c r="G10" s="154"/>
      <c r="H10" s="123">
        <f>H13</f>
        <v>0.96992082862896267</v>
      </c>
      <c r="I10" s="27">
        <f>'1 Entry Historic Flows'!V39/1000000</f>
        <v>0</v>
      </c>
      <c r="J10" s="154"/>
      <c r="K10" s="123">
        <f>K13</f>
        <v>1.0469425060508193</v>
      </c>
      <c r="L10" s="27">
        <f>'1 Entry Historic Flows'!AC39/1000000</f>
        <v>0</v>
      </c>
      <c r="M10" s="154"/>
      <c r="N10" s="123">
        <f>N13</f>
        <v>1.0194078788672591</v>
      </c>
      <c r="O10" s="27">
        <f>'1 Entry Historic Flows'!AJ39/1000000</f>
        <v>0</v>
      </c>
      <c r="P10" s="154"/>
      <c r="Q10" s="123">
        <f>Q13</f>
        <v>1.0526982579172701</v>
      </c>
      <c r="R10" s="27">
        <f>'1 Entry Historic Flows'!AQ39/1000000</f>
        <v>0</v>
      </c>
      <c r="S10" s="154"/>
      <c r="T10" s="123">
        <f>T13</f>
        <v>1.009839328346581</v>
      </c>
      <c r="U10" s="27">
        <f>'1 Entry Historic Flows'!AX39/1000000</f>
        <v>0</v>
      </c>
      <c r="V10" s="154"/>
      <c r="W10" s="123">
        <f>W13</f>
        <v>0.90353101913570422</v>
      </c>
      <c r="X10" s="27">
        <f>'1 Entry Historic Flows'!BE39/1000000</f>
        <v>0</v>
      </c>
      <c r="Y10" s="154"/>
      <c r="Z10" s="123">
        <f>Z13</f>
        <v>0.87502939875316132</v>
      </c>
      <c r="AA10" s="27">
        <f>'1 Entry Historic Flows'!BL39/1000000</f>
        <v>0</v>
      </c>
      <c r="AB10" s="154"/>
      <c r="AC10" s="123">
        <f>AC13</f>
        <v>0.95871569728747685</v>
      </c>
      <c r="AD10" s="27">
        <f>'1 Entry Historic Flows'!BS39/1000000</f>
        <v>0</v>
      </c>
      <c r="AE10" s="154"/>
      <c r="AF10" s="123">
        <f>AF13</f>
        <v>0.8644930831567913</v>
      </c>
      <c r="AG10" s="27">
        <f>'1 Entry Historic Flows'!BZ39/1000000</f>
        <v>0</v>
      </c>
      <c r="AH10" s="154"/>
      <c r="AI10" s="123">
        <f>AI13</f>
        <v>0.98516111677492013</v>
      </c>
      <c r="AJ10" s="27">
        <f>'1 Entry Historic Flows'!CG39/1000000</f>
        <v>0</v>
      </c>
      <c r="AK10" s="154"/>
      <c r="AL10" s="123">
        <f>AL13</f>
        <v>0.98363119553552048</v>
      </c>
    </row>
    <row r="11" spans="1:38" ht="26.25" thickBot="1" x14ac:dyDescent="0.3">
      <c r="A11" s="14" t="s">
        <v>7</v>
      </c>
      <c r="B11" s="14" t="s">
        <v>7</v>
      </c>
      <c r="C11" s="28">
        <f>'1 Entry Historic Flows'!H40/1000000</f>
        <v>9600.4085759999998</v>
      </c>
      <c r="D11" s="155"/>
      <c r="E11" s="124">
        <f>E13</f>
        <v>0.95590145163737072</v>
      </c>
      <c r="F11" s="28">
        <f>'1 Entry Historic Flows'!O40/1000000</f>
        <v>11981.527316</v>
      </c>
      <c r="G11" s="155"/>
      <c r="H11" s="124">
        <f>H13</f>
        <v>0.96992082862896267</v>
      </c>
      <c r="I11" s="28">
        <f>'1 Entry Historic Flows'!V40/1000000</f>
        <v>11365.682108000001</v>
      </c>
      <c r="J11" s="155"/>
      <c r="K11" s="124">
        <f>K13</f>
        <v>1.0469425060508193</v>
      </c>
      <c r="L11" s="28">
        <f>'1 Entry Historic Flows'!AC40/1000000</f>
        <v>11623.101798</v>
      </c>
      <c r="M11" s="155"/>
      <c r="N11" s="124">
        <f>N13</f>
        <v>1.0194078788672591</v>
      </c>
      <c r="O11" s="28">
        <f>'1 Entry Historic Flows'!AJ40/1000000</f>
        <v>11425.771874</v>
      </c>
      <c r="P11" s="155"/>
      <c r="Q11" s="124">
        <f>Q13</f>
        <v>1.0526982579172701</v>
      </c>
      <c r="R11" s="28">
        <f>'1 Entry Historic Flows'!AQ40/1000000</f>
        <v>13083.376064</v>
      </c>
      <c r="S11" s="155"/>
      <c r="T11" s="124">
        <f>T13</f>
        <v>1.009839328346581</v>
      </c>
      <c r="U11" s="28">
        <f>'1 Entry Historic Flows'!AX40/1000000</f>
        <v>14536.854992</v>
      </c>
      <c r="V11" s="155"/>
      <c r="W11" s="124">
        <f>W13</f>
        <v>0.90353101913570422</v>
      </c>
      <c r="X11" s="28">
        <f>'1 Entry Historic Flows'!BE40/1000000</f>
        <v>12682.306560000001</v>
      </c>
      <c r="Y11" s="155"/>
      <c r="Z11" s="124">
        <f>Z13</f>
        <v>0.87502939875316132</v>
      </c>
      <c r="AA11" s="28">
        <f>'1 Entry Historic Flows'!BL40/1000000</f>
        <v>5288.7641620000004</v>
      </c>
      <c r="AB11" s="155"/>
      <c r="AC11" s="124">
        <f>AC13</f>
        <v>0.95871569728747685</v>
      </c>
      <c r="AD11" s="28">
        <f>'1 Entry Historic Flows'!BS40/1000000</f>
        <v>5825.98225</v>
      </c>
      <c r="AE11" s="155"/>
      <c r="AF11" s="124">
        <f>AF13</f>
        <v>0.8644930831567913</v>
      </c>
      <c r="AG11" s="28">
        <f>'1 Entry Historic Flows'!BZ40/1000000</f>
        <v>5029.5630659999997</v>
      </c>
      <c r="AH11" s="155"/>
      <c r="AI11" s="124">
        <f>AI13</f>
        <v>0.98516111677492013</v>
      </c>
      <c r="AJ11" s="28">
        <f>'1 Entry Historic Flows'!CG40/1000000</f>
        <v>7308.7778719999997</v>
      </c>
      <c r="AK11" s="155"/>
      <c r="AL11" s="124">
        <f>AL13</f>
        <v>0.98363119553552048</v>
      </c>
    </row>
    <row r="12" spans="1:38" ht="18" customHeight="1" thickBot="1" x14ac:dyDescent="0.3">
      <c r="C12" s="29"/>
      <c r="D12" s="29"/>
      <c r="E12" s="125"/>
      <c r="F12" s="29"/>
      <c r="G12" s="29"/>
      <c r="H12" s="125"/>
      <c r="I12" s="29"/>
      <c r="J12" s="29"/>
      <c r="K12" s="125"/>
      <c r="L12" s="29"/>
      <c r="M12" s="29"/>
      <c r="N12" s="125"/>
      <c r="O12" s="29"/>
      <c r="P12" s="29"/>
      <c r="Q12" s="125"/>
      <c r="R12" s="29"/>
      <c r="S12" s="29"/>
      <c r="T12" s="125"/>
      <c r="U12" s="29"/>
      <c r="V12" s="29"/>
      <c r="W12" s="125"/>
      <c r="X12" s="29"/>
      <c r="Y12" s="29"/>
      <c r="Z12" s="125"/>
      <c r="AA12" s="29"/>
      <c r="AB12" s="29"/>
      <c r="AC12" s="125"/>
      <c r="AD12" s="29"/>
      <c r="AE12" s="29"/>
      <c r="AF12" s="125"/>
      <c r="AG12" s="29"/>
      <c r="AH12" s="29"/>
      <c r="AI12" s="125"/>
      <c r="AJ12" s="29"/>
      <c r="AK12" s="29"/>
      <c r="AL12" s="125"/>
    </row>
    <row r="13" spans="1:38" ht="18" customHeight="1" thickBot="1" x14ac:dyDescent="0.3">
      <c r="A13" s="15" t="s">
        <v>11</v>
      </c>
      <c r="B13" s="15" t="s">
        <v>11</v>
      </c>
      <c r="C13" s="241">
        <f>C7+C8+C9+C11+C10</f>
        <v>73118.160871791202</v>
      </c>
      <c r="D13" s="156">
        <v>69893.756118400008</v>
      </c>
      <c r="E13" s="126">
        <f>D13/C13</f>
        <v>0.95590145163737072</v>
      </c>
      <c r="F13" s="241">
        <f>F7+F8+F9+F11+F10</f>
        <v>87450.833978272596</v>
      </c>
      <c r="G13" s="156">
        <v>84820.385356500003</v>
      </c>
      <c r="H13" s="126">
        <f>G13/F13</f>
        <v>0.96992082862896267</v>
      </c>
      <c r="I13" s="241">
        <f>I7+I8+I9+I11+I10</f>
        <v>92825.603373498598</v>
      </c>
      <c r="J13" s="156">
        <v>97183.069821530007</v>
      </c>
      <c r="K13" s="126">
        <f>J13/I13</f>
        <v>1.0469425060508193</v>
      </c>
      <c r="L13" s="241">
        <f>L7+L8+L9+L11+L10</f>
        <v>100641.3010776712</v>
      </c>
      <c r="M13" s="156">
        <v>102594.53525803001</v>
      </c>
      <c r="N13" s="126">
        <f>M13/L13</f>
        <v>1.0194078788672591</v>
      </c>
      <c r="O13" s="241">
        <f>O7+O8+O9+O11+O10</f>
        <v>87121.654152920193</v>
      </c>
      <c r="P13" s="156">
        <v>91712.81355364999</v>
      </c>
      <c r="Q13" s="126">
        <f>P13/O13</f>
        <v>1.0526982579172701</v>
      </c>
      <c r="R13" s="241">
        <f>R7+R8+R9+R11+R10</f>
        <v>88475.908840109987</v>
      </c>
      <c r="S13" s="156">
        <v>89346.452357949995</v>
      </c>
      <c r="T13" s="126">
        <f>S13/R13</f>
        <v>1.009839328346581</v>
      </c>
      <c r="U13" s="241">
        <f>U7+U8+U9+U11+U10</f>
        <v>74365.880934197601</v>
      </c>
      <c r="V13" s="156">
        <v>67191.880189399992</v>
      </c>
      <c r="W13" s="126">
        <f>V13/U13</f>
        <v>0.90353101913570422</v>
      </c>
      <c r="X13" s="241">
        <f>X7+X8+X9+X11+X10</f>
        <v>65244.984692800004</v>
      </c>
      <c r="Y13" s="156">
        <v>57091.279727400004</v>
      </c>
      <c r="Z13" s="126">
        <f>Y13/X13</f>
        <v>0.87502939875316132</v>
      </c>
      <c r="AA13" s="241">
        <f>AA7+AA8+AA9+AA11+AA10</f>
        <v>53362.761130800005</v>
      </c>
      <c r="AB13" s="156">
        <v>51159.716746699996</v>
      </c>
      <c r="AC13" s="126">
        <f>AB13/AA13</f>
        <v>0.95871569728747685</v>
      </c>
      <c r="AD13" s="241">
        <f>AD7+AD8+AD9+AD11+AD10</f>
        <v>58777.012140286002</v>
      </c>
      <c r="AE13" s="156">
        <v>50812.320443899996</v>
      </c>
      <c r="AF13" s="126">
        <f>AE13/AD13</f>
        <v>0.8644930831567913</v>
      </c>
      <c r="AG13" s="241">
        <f>AG7+AG8+AG9+AG11+AG10</f>
        <v>51341.677974239399</v>
      </c>
      <c r="AH13" s="156">
        <v>50579.824810200007</v>
      </c>
      <c r="AI13" s="126">
        <f>AH13/AG13</f>
        <v>0.98516111677492013</v>
      </c>
      <c r="AJ13" s="241">
        <f>AJ7+AJ8+AJ9+AJ11+AJ10</f>
        <v>53692.208193993603</v>
      </c>
      <c r="AK13" s="156">
        <v>52813.330936799997</v>
      </c>
      <c r="AL13" s="126">
        <f>AK13/AJ13</f>
        <v>0.98363119553552048</v>
      </c>
    </row>
    <row r="16" spans="1:38" ht="18" customHeight="1" x14ac:dyDescent="0.25">
      <c r="C16" s="164"/>
      <c r="O16" s="164"/>
      <c r="AA16" s="164"/>
    </row>
    <row r="17" spans="3:34" ht="18" customHeight="1" x14ac:dyDescent="0.25">
      <c r="C17" s="164"/>
      <c r="D17" s="164"/>
      <c r="L17" s="164"/>
      <c r="O17" s="164"/>
      <c r="AA17" s="164"/>
    </row>
    <row r="18" spans="3:34" ht="18" customHeight="1" x14ac:dyDescent="0.25">
      <c r="C18" s="164"/>
      <c r="L18" s="164"/>
      <c r="O18" s="165"/>
      <c r="AA18" s="165"/>
    </row>
    <row r="19" spans="3:34" ht="18" customHeight="1" x14ac:dyDescent="0.25">
      <c r="C19" s="164"/>
      <c r="L19" s="164"/>
      <c r="AH19" s="1" t="s">
        <v>8</v>
      </c>
    </row>
    <row r="20" spans="3:34" ht="18" customHeight="1" x14ac:dyDescent="0.25">
      <c r="C20" s="164"/>
      <c r="L20" s="164"/>
    </row>
    <row r="21" spans="3:34" ht="18" customHeight="1" x14ac:dyDescent="0.25">
      <c r="C21" s="164"/>
      <c r="L21" s="164"/>
    </row>
    <row r="22" spans="3:34" ht="18" customHeight="1" x14ac:dyDescent="0.25">
      <c r="C22" s="164"/>
      <c r="L22" s="164"/>
    </row>
    <row r="24" spans="3:34" ht="18" customHeight="1" x14ac:dyDescent="0.25">
      <c r="D24" s="164"/>
      <c r="M24" s="164"/>
    </row>
  </sheetData>
  <mergeCells count="28">
    <mergeCell ref="C1:E1"/>
    <mergeCell ref="F1:H1"/>
    <mergeCell ref="I1:K1"/>
    <mergeCell ref="L1:N1"/>
    <mergeCell ref="A4:A5"/>
    <mergeCell ref="B4:B5"/>
    <mergeCell ref="C4:E4"/>
    <mergeCell ref="F4:H4"/>
    <mergeCell ref="I4:K4"/>
    <mergeCell ref="L4:N4"/>
    <mergeCell ref="A1:A2"/>
    <mergeCell ref="B1:B2"/>
    <mergeCell ref="O1:Q1"/>
    <mergeCell ref="R1:T1"/>
    <mergeCell ref="U1:W1"/>
    <mergeCell ref="X1:Z1"/>
    <mergeCell ref="O4:Q4"/>
    <mergeCell ref="R4:T4"/>
    <mergeCell ref="U4:W4"/>
    <mergeCell ref="X4:Z4"/>
    <mergeCell ref="AA1:AC1"/>
    <mergeCell ref="AD1:AF1"/>
    <mergeCell ref="AG1:AI1"/>
    <mergeCell ref="AJ1:AL1"/>
    <mergeCell ref="AA4:AC4"/>
    <mergeCell ref="AD4:AF4"/>
    <mergeCell ref="AG4:AI4"/>
    <mergeCell ref="AJ4:AL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6EDF3-F40D-4FB2-B301-E2C9400B3110}">
  <dimension ref="A1:Z54"/>
  <sheetViews>
    <sheetView zoomScale="85" zoomScaleNormal="85" workbookViewId="0">
      <pane xSplit="2" ySplit="2" topLeftCell="C3" activePane="bottomRight" state="frozen"/>
      <selection activeCell="D34" sqref="D34"/>
      <selection pane="topRight" activeCell="D34" sqref="D34"/>
      <selection pane="bottomLeft" activeCell="D34" sqref="D34"/>
      <selection pane="bottomRight" activeCell="Y11" sqref="Y11"/>
    </sheetView>
  </sheetViews>
  <sheetFormatPr defaultColWidth="8.7109375" defaultRowHeight="18" customHeight="1" x14ac:dyDescent="0.25"/>
  <cols>
    <col min="1" max="2" width="25.5703125" style="1" customWidth="1"/>
    <col min="3" max="3" width="15.85546875" style="1" bestFit="1" customWidth="1"/>
    <col min="4" max="4" width="15.28515625" style="1" bestFit="1" customWidth="1"/>
    <col min="5" max="5" width="15.5703125" style="1" customWidth="1"/>
    <col min="6" max="6" width="15.85546875" style="1" bestFit="1" customWidth="1"/>
    <col min="7" max="8" width="15.5703125" style="1" customWidth="1"/>
    <col min="9" max="10" width="15.85546875" style="1" bestFit="1" customWidth="1"/>
    <col min="11" max="11" width="15.5703125" style="1" customWidth="1"/>
    <col min="12" max="13" width="15.85546875" style="1" bestFit="1" customWidth="1"/>
    <col min="14" max="20" width="15.5703125" style="1" customWidth="1"/>
    <col min="21" max="22" width="16.42578125" style="1" bestFit="1" customWidth="1"/>
    <col min="23" max="24" width="15.5703125" style="1" customWidth="1"/>
    <col min="25" max="25" width="52.140625" style="1" customWidth="1"/>
    <col min="26" max="26" width="10.5703125" style="1" customWidth="1"/>
    <col min="27" max="16384" width="8.7109375" style="1"/>
  </cols>
  <sheetData>
    <row r="1" spans="1:26" ht="15" x14ac:dyDescent="0.25">
      <c r="A1" s="368" t="s">
        <v>0</v>
      </c>
      <c r="B1" s="371" t="s">
        <v>1</v>
      </c>
      <c r="C1" s="384">
        <v>44105</v>
      </c>
      <c r="D1" s="385"/>
      <c r="E1" s="385"/>
      <c r="F1" s="378">
        <v>44136</v>
      </c>
      <c r="G1" s="379"/>
      <c r="H1" s="379"/>
      <c r="I1" s="384">
        <v>44166</v>
      </c>
      <c r="J1" s="385"/>
      <c r="K1" s="385"/>
      <c r="L1" s="378">
        <v>44197</v>
      </c>
      <c r="M1" s="379"/>
      <c r="N1" s="379"/>
      <c r="O1" s="384">
        <v>44228</v>
      </c>
      <c r="P1" s="385"/>
      <c r="Q1" s="385"/>
      <c r="R1" s="378">
        <v>44256</v>
      </c>
      <c r="S1" s="379"/>
      <c r="T1" s="380"/>
      <c r="U1" s="381" t="s">
        <v>11</v>
      </c>
      <c r="V1" s="382"/>
      <c r="W1" s="382"/>
      <c r="X1" s="383"/>
    </row>
    <row r="2" spans="1:26" ht="30.75" thickBot="1" x14ac:dyDescent="0.3">
      <c r="A2" s="370"/>
      <c r="B2" s="372"/>
      <c r="C2" s="86" t="s">
        <v>9</v>
      </c>
      <c r="D2" s="87" t="s">
        <v>10</v>
      </c>
      <c r="E2" s="87" t="s">
        <v>32</v>
      </c>
      <c r="F2" s="88" t="s">
        <v>9</v>
      </c>
      <c r="G2" s="89" t="s">
        <v>10</v>
      </c>
      <c r="H2" s="89" t="s">
        <v>32</v>
      </c>
      <c r="I2" s="86" t="s">
        <v>9</v>
      </c>
      <c r="J2" s="87" t="s">
        <v>10</v>
      </c>
      <c r="K2" s="87" t="s">
        <v>32</v>
      </c>
      <c r="L2" s="88" t="s">
        <v>9</v>
      </c>
      <c r="M2" s="89" t="s">
        <v>10</v>
      </c>
      <c r="N2" s="89" t="s">
        <v>32</v>
      </c>
      <c r="O2" s="86" t="s">
        <v>9</v>
      </c>
      <c r="P2" s="87" t="s">
        <v>10</v>
      </c>
      <c r="Q2" s="87" t="s">
        <v>32</v>
      </c>
      <c r="R2" s="88" t="s">
        <v>9</v>
      </c>
      <c r="S2" s="89" t="s">
        <v>10</v>
      </c>
      <c r="T2" s="117" t="s">
        <v>32</v>
      </c>
      <c r="U2" s="33" t="s">
        <v>9</v>
      </c>
      <c r="V2" s="34" t="s">
        <v>10</v>
      </c>
      <c r="W2" s="46" t="s">
        <v>32</v>
      </c>
      <c r="X2" s="35" t="s">
        <v>33</v>
      </c>
    </row>
    <row r="3" spans="1:26" ht="18" customHeight="1" x14ac:dyDescent="0.25">
      <c r="A3" s="37">
        <v>1</v>
      </c>
      <c r="B3" s="38" t="s">
        <v>3</v>
      </c>
      <c r="C3" s="82">
        <v>0</v>
      </c>
      <c r="D3" s="83">
        <v>0</v>
      </c>
      <c r="E3" s="75" t="e">
        <f>D3/C3</f>
        <v>#DIV/0!</v>
      </c>
      <c r="F3" s="82">
        <v>0</v>
      </c>
      <c r="G3" s="83">
        <v>0</v>
      </c>
      <c r="H3" s="75" t="e">
        <f>G3/F3</f>
        <v>#DIV/0!</v>
      </c>
      <c r="I3" s="82">
        <v>0</v>
      </c>
      <c r="J3" s="83">
        <v>0</v>
      </c>
      <c r="K3" s="75" t="e">
        <f>J3/I3</f>
        <v>#DIV/0!</v>
      </c>
      <c r="L3" s="82"/>
      <c r="M3" s="83"/>
      <c r="N3" s="75" t="e">
        <f>M3/L3</f>
        <v>#DIV/0!</v>
      </c>
      <c r="O3" s="82"/>
      <c r="P3" s="83"/>
      <c r="Q3" s="75" t="e">
        <f>P3/O3</f>
        <v>#DIV/0!</v>
      </c>
      <c r="R3" s="82"/>
      <c r="S3" s="83"/>
      <c r="T3" s="304" t="e">
        <f>S3/R3</f>
        <v>#DIV/0!</v>
      </c>
      <c r="U3" s="76">
        <f>SUM(C3+F3+I3+L3+O3+R3)</f>
        <v>0</v>
      </c>
      <c r="V3" s="77">
        <f>SUM(D3+G3+J3+M3+P3+S3)</f>
        <v>0</v>
      </c>
      <c r="W3" s="78" t="e">
        <f>V3/U3</f>
        <v>#DIV/0!</v>
      </c>
      <c r="X3" s="140">
        <f>$X$47</f>
        <v>1.0615144857669989</v>
      </c>
      <c r="Y3" s="165"/>
      <c r="Z3" s="165"/>
    </row>
    <row r="4" spans="1:26" ht="18" customHeight="1" x14ac:dyDescent="0.25">
      <c r="A4" s="5">
        <v>2</v>
      </c>
      <c r="B4" s="2" t="s">
        <v>4</v>
      </c>
      <c r="C4" s="84">
        <v>3738053357</v>
      </c>
      <c r="D4" s="85">
        <v>3162037121</v>
      </c>
      <c r="E4" s="79">
        <f t="shared" ref="E4:E29" si="0">D4/C4</f>
        <v>0.84590475817544619</v>
      </c>
      <c r="F4" s="84">
        <v>4342952241</v>
      </c>
      <c r="G4" s="85">
        <v>3150519846</v>
      </c>
      <c r="H4" s="79">
        <f t="shared" ref="H4:H29" si="1">G4/F4</f>
        <v>0.72543276351447217</v>
      </c>
      <c r="I4" s="84">
        <v>7338697326</v>
      </c>
      <c r="J4" s="85">
        <v>6963232875</v>
      </c>
      <c r="K4" s="79">
        <f t="shared" ref="K4:K29" si="2">J4/I4</f>
        <v>0.94883772496383234</v>
      </c>
      <c r="L4" s="84">
        <v>27793261785</v>
      </c>
      <c r="M4" s="85">
        <v>27480035711</v>
      </c>
      <c r="N4" s="79">
        <f t="shared" ref="N4:N29" si="3">M4/L4</f>
        <v>0.98873014342746024</v>
      </c>
      <c r="O4" s="84"/>
      <c r="P4" s="85"/>
      <c r="Q4" s="79" t="e">
        <f t="shared" ref="Q4:Q29" si="4">P4/O4</f>
        <v>#DIV/0!</v>
      </c>
      <c r="R4" s="84"/>
      <c r="S4" s="85"/>
      <c r="T4" s="305" t="e">
        <f t="shared" ref="T4:T29" si="5">S4/R4</f>
        <v>#DIV/0!</v>
      </c>
      <c r="U4" s="80">
        <f t="shared" ref="U4:V29" si="6">SUM(C4+F4+I4+L4+O4+R4)</f>
        <v>43212964709</v>
      </c>
      <c r="V4" s="36">
        <f t="shared" si="6"/>
        <v>40755825553</v>
      </c>
      <c r="W4" s="81">
        <f t="shared" ref="W4:W29" si="7">V4/U4</f>
        <v>0.94313884334142317</v>
      </c>
      <c r="X4" s="140">
        <f>$X$48</f>
        <v>1.0602892745432102</v>
      </c>
      <c r="Y4" s="165"/>
      <c r="Z4" s="165"/>
    </row>
    <row r="5" spans="1:26" ht="18" customHeight="1" x14ac:dyDescent="0.25">
      <c r="A5" s="6">
        <v>3</v>
      </c>
      <c r="B5" s="2" t="s">
        <v>5</v>
      </c>
      <c r="C5" s="84">
        <v>13293969503</v>
      </c>
      <c r="D5" s="85">
        <v>10499128876</v>
      </c>
      <c r="E5" s="79">
        <f t="shared" si="0"/>
        <v>0.7897662826464813</v>
      </c>
      <c r="F5" s="84">
        <v>12198991198</v>
      </c>
      <c r="G5" s="85">
        <v>8717379965</v>
      </c>
      <c r="H5" s="79">
        <f t="shared" si="1"/>
        <v>0.71459843060049066</v>
      </c>
      <c r="I5" s="84">
        <v>11726969181</v>
      </c>
      <c r="J5" s="85">
        <v>10148597118</v>
      </c>
      <c r="K5" s="79">
        <f t="shared" si="2"/>
        <v>0.86540665037669973</v>
      </c>
      <c r="L5" s="84">
        <v>15203397894</v>
      </c>
      <c r="M5" s="85">
        <v>9082493284</v>
      </c>
      <c r="N5" s="79">
        <f t="shared" si="3"/>
        <v>0.5973989069630542</v>
      </c>
      <c r="O5" s="84"/>
      <c r="P5" s="85"/>
      <c r="Q5" s="79" t="e">
        <f t="shared" si="4"/>
        <v>#DIV/0!</v>
      </c>
      <c r="R5" s="84"/>
      <c r="S5" s="85"/>
      <c r="T5" s="305" t="e">
        <f t="shared" si="5"/>
        <v>#DIV/0!</v>
      </c>
      <c r="U5" s="80">
        <f t="shared" si="6"/>
        <v>52423327776</v>
      </c>
      <c r="V5" s="36">
        <f t="shared" si="6"/>
        <v>38447599243</v>
      </c>
      <c r="W5" s="81">
        <f t="shared" si="7"/>
        <v>0.7334063073462832</v>
      </c>
      <c r="X5" s="140">
        <f>$X$49</f>
        <v>1.0206646549968539</v>
      </c>
      <c r="Y5" s="165"/>
      <c r="Z5" s="165"/>
    </row>
    <row r="6" spans="1:26" ht="18" customHeight="1" x14ac:dyDescent="0.25">
      <c r="A6" s="5">
        <v>4</v>
      </c>
      <c r="B6" s="2" t="s">
        <v>6</v>
      </c>
      <c r="C6" s="84">
        <v>259606338</v>
      </c>
      <c r="D6" s="85">
        <v>171506672</v>
      </c>
      <c r="E6" s="79">
        <f t="shared" si="0"/>
        <v>0.66064131300215023</v>
      </c>
      <c r="F6" s="84">
        <v>251231940</v>
      </c>
      <c r="G6" s="85">
        <v>133341571</v>
      </c>
      <c r="H6" s="79">
        <f t="shared" si="1"/>
        <v>0.53075087108748986</v>
      </c>
      <c r="I6" s="84">
        <v>259606338</v>
      </c>
      <c r="J6" s="85">
        <v>145921653</v>
      </c>
      <c r="K6" s="79">
        <f t="shared" si="2"/>
        <v>0.56208817598282212</v>
      </c>
      <c r="L6" s="84">
        <v>252863342</v>
      </c>
      <c r="M6" s="85">
        <v>154690569</v>
      </c>
      <c r="N6" s="79">
        <f t="shared" si="3"/>
        <v>0.61175561382875343</v>
      </c>
      <c r="O6" s="84"/>
      <c r="P6" s="85"/>
      <c r="Q6" s="79" t="e">
        <f t="shared" si="4"/>
        <v>#DIV/0!</v>
      </c>
      <c r="R6" s="84"/>
      <c r="S6" s="85"/>
      <c r="T6" s="305" t="e">
        <f t="shared" si="5"/>
        <v>#DIV/0!</v>
      </c>
      <c r="U6" s="80">
        <f t="shared" si="6"/>
        <v>1023307958</v>
      </c>
      <c r="V6" s="36">
        <f t="shared" si="6"/>
        <v>605460465</v>
      </c>
      <c r="W6" s="81">
        <f t="shared" si="7"/>
        <v>0.5916698490094221</v>
      </c>
      <c r="X6" s="140">
        <f>$X$50</f>
        <v>1.6901317545151358</v>
      </c>
      <c r="Y6" s="165"/>
      <c r="Z6" s="165"/>
    </row>
    <row r="7" spans="1:26" ht="18" customHeight="1" x14ac:dyDescent="0.25">
      <c r="A7" s="5">
        <v>5</v>
      </c>
      <c r="B7" s="2" t="s">
        <v>5</v>
      </c>
      <c r="C7" s="84">
        <v>888656480</v>
      </c>
      <c r="D7" s="85">
        <v>617566114</v>
      </c>
      <c r="E7" s="79">
        <f t="shared" si="0"/>
        <v>0.6949435781979556</v>
      </c>
      <c r="F7" s="84">
        <v>938416673</v>
      </c>
      <c r="G7" s="85">
        <v>701507707</v>
      </c>
      <c r="H7" s="79">
        <f t="shared" si="1"/>
        <v>0.74754395055382827</v>
      </c>
      <c r="I7" s="84">
        <v>1736136032</v>
      </c>
      <c r="J7" s="85">
        <v>1671321230</v>
      </c>
      <c r="K7" s="79">
        <f t="shared" si="2"/>
        <v>0.96266720993899635</v>
      </c>
      <c r="L7" s="84">
        <v>2297495715</v>
      </c>
      <c r="M7" s="85">
        <v>1037584336</v>
      </c>
      <c r="N7" s="79">
        <f t="shared" si="3"/>
        <v>0.45161535197901337</v>
      </c>
      <c r="O7" s="84"/>
      <c r="P7" s="85"/>
      <c r="Q7" s="79" t="e">
        <f t="shared" si="4"/>
        <v>#DIV/0!</v>
      </c>
      <c r="R7" s="84"/>
      <c r="S7" s="85"/>
      <c r="T7" s="305" t="e">
        <f t="shared" si="5"/>
        <v>#DIV/0!</v>
      </c>
      <c r="U7" s="80">
        <f t="shared" si="6"/>
        <v>5860704900</v>
      </c>
      <c r="V7" s="36">
        <f t="shared" si="6"/>
        <v>4027979387</v>
      </c>
      <c r="W7" s="81">
        <f t="shared" si="7"/>
        <v>0.68728582239313907</v>
      </c>
      <c r="X7" s="140">
        <f>$X$49</f>
        <v>1.0206646549968539</v>
      </c>
      <c r="Y7" s="165"/>
      <c r="Z7" s="165"/>
    </row>
    <row r="8" spans="1:26" ht="18" customHeight="1" x14ac:dyDescent="0.25">
      <c r="A8" s="6">
        <v>6</v>
      </c>
      <c r="B8" s="2" t="s">
        <v>3</v>
      </c>
      <c r="C8" s="84">
        <v>2790000000</v>
      </c>
      <c r="D8" s="85">
        <v>0</v>
      </c>
      <c r="E8" s="79">
        <f t="shared" si="0"/>
        <v>0</v>
      </c>
      <c r="F8" s="84">
        <v>2700000000</v>
      </c>
      <c r="G8" s="85">
        <v>135852225</v>
      </c>
      <c r="H8" s="79">
        <f t="shared" si="1"/>
        <v>5.0315638888888889E-2</v>
      </c>
      <c r="I8" s="84">
        <v>2790000000</v>
      </c>
      <c r="J8" s="85">
        <v>167049450</v>
      </c>
      <c r="K8" s="79">
        <f t="shared" si="2"/>
        <v>5.9874354838709676E-2</v>
      </c>
      <c r="L8" s="84">
        <v>2790000000</v>
      </c>
      <c r="M8" s="85">
        <v>1769528045</v>
      </c>
      <c r="N8" s="79">
        <f t="shared" si="3"/>
        <v>0.63423944265232979</v>
      </c>
      <c r="O8" s="84"/>
      <c r="P8" s="85"/>
      <c r="Q8" s="79" t="e">
        <f t="shared" si="4"/>
        <v>#DIV/0!</v>
      </c>
      <c r="R8" s="84"/>
      <c r="S8" s="85"/>
      <c r="T8" s="305" t="e">
        <f t="shared" si="5"/>
        <v>#DIV/0!</v>
      </c>
      <c r="U8" s="80">
        <f t="shared" si="6"/>
        <v>11070000000</v>
      </c>
      <c r="V8" s="36">
        <f t="shared" si="6"/>
        <v>2072429720</v>
      </c>
      <c r="W8" s="81">
        <f t="shared" si="7"/>
        <v>0.18721135682023488</v>
      </c>
      <c r="X8" s="140">
        <f>$X$47</f>
        <v>1.0615144857669989</v>
      </c>
      <c r="Y8" s="165"/>
      <c r="Z8" s="165"/>
    </row>
    <row r="9" spans="1:26" ht="18" customHeight="1" x14ac:dyDescent="0.25">
      <c r="A9" s="5">
        <v>7</v>
      </c>
      <c r="B9" s="2" t="s">
        <v>6</v>
      </c>
      <c r="C9" s="193">
        <v>0</v>
      </c>
      <c r="D9" s="85">
        <v>0</v>
      </c>
      <c r="E9" s="79" t="e">
        <f t="shared" si="0"/>
        <v>#DIV/0!</v>
      </c>
      <c r="F9" s="84">
        <v>0</v>
      </c>
      <c r="G9" s="85">
        <v>0</v>
      </c>
      <c r="H9" s="79" t="e">
        <f t="shared" si="1"/>
        <v>#DIV/0!</v>
      </c>
      <c r="I9" s="84">
        <v>0</v>
      </c>
      <c r="J9" s="85">
        <v>0</v>
      </c>
      <c r="K9" s="79" t="e">
        <f t="shared" si="2"/>
        <v>#DIV/0!</v>
      </c>
      <c r="L9" s="84">
        <v>0</v>
      </c>
      <c r="M9" s="85"/>
      <c r="N9" s="79" t="e">
        <f t="shared" si="3"/>
        <v>#DIV/0!</v>
      </c>
      <c r="O9" s="84"/>
      <c r="P9" s="85"/>
      <c r="Q9" s="79" t="e">
        <f t="shared" si="4"/>
        <v>#DIV/0!</v>
      </c>
      <c r="R9" s="84"/>
      <c r="S9" s="85"/>
      <c r="T9" s="305" t="e">
        <f t="shared" si="5"/>
        <v>#DIV/0!</v>
      </c>
      <c r="U9" s="80">
        <f t="shared" si="6"/>
        <v>0</v>
      </c>
      <c r="V9" s="36">
        <f t="shared" si="6"/>
        <v>0</v>
      </c>
      <c r="W9" s="81" t="e">
        <f t="shared" si="7"/>
        <v>#DIV/0!</v>
      </c>
      <c r="X9" s="140">
        <f>$X$50</f>
        <v>1.6901317545151358</v>
      </c>
      <c r="Y9" s="165"/>
      <c r="Z9" s="165"/>
    </row>
    <row r="10" spans="1:26" ht="18" customHeight="1" x14ac:dyDescent="0.25">
      <c r="A10" s="5">
        <v>8</v>
      </c>
      <c r="B10" s="2" t="s">
        <v>3</v>
      </c>
      <c r="C10" s="84">
        <v>16779427677</v>
      </c>
      <c r="D10" s="85">
        <v>572979015</v>
      </c>
      <c r="E10" s="79">
        <f t="shared" si="0"/>
        <v>3.4147709089350962E-2</v>
      </c>
      <c r="F10" s="84">
        <v>16237350000</v>
      </c>
      <c r="G10" s="85">
        <v>1509166146</v>
      </c>
      <c r="H10" s="79">
        <f t="shared" si="1"/>
        <v>9.2944116250496533E-2</v>
      </c>
      <c r="I10" s="84">
        <v>16791539226</v>
      </c>
      <c r="J10" s="85">
        <v>2051325082</v>
      </c>
      <c r="K10" s="79">
        <f t="shared" si="2"/>
        <v>0.1221642074851441</v>
      </c>
      <c r="L10" s="84">
        <v>16785262129</v>
      </c>
      <c r="M10" s="85">
        <v>3249688175</v>
      </c>
      <c r="N10" s="79">
        <f t="shared" si="3"/>
        <v>0.19360365956903908</v>
      </c>
      <c r="O10" s="84"/>
      <c r="P10" s="85"/>
      <c r="Q10" s="79" t="e">
        <f t="shared" si="4"/>
        <v>#DIV/0!</v>
      </c>
      <c r="R10" s="84"/>
      <c r="S10" s="85"/>
      <c r="T10" s="305" t="e">
        <f t="shared" si="5"/>
        <v>#DIV/0!</v>
      </c>
      <c r="U10" s="80">
        <f t="shared" si="6"/>
        <v>66593579032</v>
      </c>
      <c r="V10" s="36">
        <f t="shared" si="6"/>
        <v>7383158418</v>
      </c>
      <c r="W10" s="81">
        <f t="shared" si="7"/>
        <v>0.11086892348062859</v>
      </c>
      <c r="X10" s="140">
        <f>$X$47</f>
        <v>1.0615144857669989</v>
      </c>
      <c r="Y10" s="165"/>
      <c r="Z10" s="165"/>
    </row>
    <row r="11" spans="1:26" ht="18" customHeight="1" x14ac:dyDescent="0.25">
      <c r="A11" s="6">
        <v>9</v>
      </c>
      <c r="B11" s="2" t="s">
        <v>3</v>
      </c>
      <c r="C11" s="84">
        <v>2790000000</v>
      </c>
      <c r="D11" s="85">
        <v>0</v>
      </c>
      <c r="E11" s="79">
        <f t="shared" si="0"/>
        <v>0</v>
      </c>
      <c r="F11" s="84">
        <v>2700000000</v>
      </c>
      <c r="G11" s="85">
        <v>0</v>
      </c>
      <c r="H11" s="79">
        <f t="shared" si="1"/>
        <v>0</v>
      </c>
      <c r="I11" s="84">
        <v>2790000000</v>
      </c>
      <c r="J11" s="85">
        <v>0</v>
      </c>
      <c r="K11" s="79">
        <f t="shared" si="2"/>
        <v>0</v>
      </c>
      <c r="L11" s="84">
        <v>2790000000</v>
      </c>
      <c r="M11" s="85"/>
      <c r="N11" s="79">
        <f t="shared" si="3"/>
        <v>0</v>
      </c>
      <c r="O11" s="84"/>
      <c r="P11" s="85"/>
      <c r="Q11" s="79" t="e">
        <f t="shared" si="4"/>
        <v>#DIV/0!</v>
      </c>
      <c r="R11" s="84"/>
      <c r="S11" s="85"/>
      <c r="T11" s="305" t="e">
        <f t="shared" si="5"/>
        <v>#DIV/0!</v>
      </c>
      <c r="U11" s="80">
        <f t="shared" si="6"/>
        <v>11070000000</v>
      </c>
      <c r="V11" s="36">
        <f t="shared" si="6"/>
        <v>0</v>
      </c>
      <c r="W11" s="81">
        <f t="shared" si="7"/>
        <v>0</v>
      </c>
      <c r="X11" s="140">
        <f>$X$47</f>
        <v>1.0615144857669989</v>
      </c>
      <c r="Y11" s="165"/>
      <c r="Z11" s="165"/>
    </row>
    <row r="12" spans="1:26" ht="18" customHeight="1" x14ac:dyDescent="0.25">
      <c r="A12" s="5">
        <v>10</v>
      </c>
      <c r="B12" s="2" t="s">
        <v>3</v>
      </c>
      <c r="C12" s="84">
        <v>207859</v>
      </c>
      <c r="D12" s="85">
        <v>0</v>
      </c>
      <c r="E12" s="79">
        <f t="shared" si="0"/>
        <v>0</v>
      </c>
      <c r="F12" s="84">
        <v>0</v>
      </c>
      <c r="G12" s="85">
        <v>0</v>
      </c>
      <c r="H12" s="79" t="e">
        <f t="shared" si="1"/>
        <v>#DIV/0!</v>
      </c>
      <c r="I12" s="84">
        <v>0</v>
      </c>
      <c r="J12" s="85">
        <v>0</v>
      </c>
      <c r="K12" s="79" t="e">
        <f t="shared" si="2"/>
        <v>#DIV/0!</v>
      </c>
      <c r="L12" s="84">
        <v>0</v>
      </c>
      <c r="M12" s="85"/>
      <c r="N12" s="79" t="e">
        <f t="shared" si="3"/>
        <v>#DIV/0!</v>
      </c>
      <c r="O12" s="84"/>
      <c r="P12" s="85"/>
      <c r="Q12" s="79" t="e">
        <f t="shared" si="4"/>
        <v>#DIV/0!</v>
      </c>
      <c r="R12" s="84"/>
      <c r="S12" s="85"/>
      <c r="T12" s="305" t="e">
        <f t="shared" si="5"/>
        <v>#DIV/0!</v>
      </c>
      <c r="U12" s="80">
        <f t="shared" si="6"/>
        <v>207859</v>
      </c>
      <c r="V12" s="36">
        <f t="shared" si="6"/>
        <v>0</v>
      </c>
      <c r="W12" s="81">
        <f t="shared" si="7"/>
        <v>0</v>
      </c>
      <c r="X12" s="140">
        <f>$X$47</f>
        <v>1.0615144857669989</v>
      </c>
      <c r="Y12" s="165"/>
      <c r="Z12" s="165"/>
    </row>
    <row r="13" spans="1:26" ht="18" customHeight="1" x14ac:dyDescent="0.25">
      <c r="A13" s="5">
        <v>11</v>
      </c>
      <c r="B13" s="2" t="s">
        <v>5</v>
      </c>
      <c r="C13" s="84">
        <v>32174611295</v>
      </c>
      <c r="D13" s="85">
        <v>26893248034</v>
      </c>
      <c r="E13" s="79">
        <f t="shared" si="0"/>
        <v>0.83585308265027169</v>
      </c>
      <c r="F13" s="84">
        <v>30859041634</v>
      </c>
      <c r="G13" s="85">
        <v>26152830893</v>
      </c>
      <c r="H13" s="79">
        <f t="shared" si="1"/>
        <v>0.84749329558521447</v>
      </c>
      <c r="I13" s="84">
        <v>31990398774</v>
      </c>
      <c r="J13" s="85">
        <v>27735632967</v>
      </c>
      <c r="K13" s="79">
        <f t="shared" si="2"/>
        <v>0.86699866303454665</v>
      </c>
      <c r="L13" s="84">
        <v>40516733370</v>
      </c>
      <c r="M13" s="85">
        <v>27441569240</v>
      </c>
      <c r="N13" s="79">
        <f t="shared" si="3"/>
        <v>0.67728977529858547</v>
      </c>
      <c r="O13" s="84"/>
      <c r="P13" s="85"/>
      <c r="Q13" s="79" t="e">
        <f t="shared" si="4"/>
        <v>#DIV/0!</v>
      </c>
      <c r="R13" s="84"/>
      <c r="S13" s="85"/>
      <c r="T13" s="305" t="e">
        <f t="shared" si="5"/>
        <v>#DIV/0!</v>
      </c>
      <c r="U13" s="80">
        <f t="shared" si="6"/>
        <v>135540785073</v>
      </c>
      <c r="V13" s="36">
        <f t="shared" si="6"/>
        <v>108223281134</v>
      </c>
      <c r="W13" s="81">
        <f t="shared" si="7"/>
        <v>0.79845546914689003</v>
      </c>
      <c r="X13" s="140">
        <f>$X$49</f>
        <v>1.0206646549968539</v>
      </c>
      <c r="Y13" s="165"/>
      <c r="Z13" s="165"/>
    </row>
    <row r="14" spans="1:26" ht="18" customHeight="1" x14ac:dyDescent="0.25">
      <c r="A14" s="6">
        <v>12</v>
      </c>
      <c r="B14" s="2" t="s">
        <v>3</v>
      </c>
      <c r="C14" s="193">
        <v>0</v>
      </c>
      <c r="D14" s="85">
        <v>0</v>
      </c>
      <c r="E14" s="79" t="e">
        <f t="shared" si="0"/>
        <v>#DIV/0!</v>
      </c>
      <c r="F14" s="84">
        <v>0</v>
      </c>
      <c r="G14" s="85">
        <v>0</v>
      </c>
      <c r="H14" s="79" t="e">
        <f t="shared" si="1"/>
        <v>#DIV/0!</v>
      </c>
      <c r="I14" s="84">
        <v>0</v>
      </c>
      <c r="J14" s="85">
        <v>0</v>
      </c>
      <c r="K14" s="79" t="e">
        <f t="shared" si="2"/>
        <v>#DIV/0!</v>
      </c>
      <c r="L14" s="84">
        <v>0</v>
      </c>
      <c r="M14" s="85"/>
      <c r="N14" s="79" t="e">
        <f t="shared" si="3"/>
        <v>#DIV/0!</v>
      </c>
      <c r="O14" s="84"/>
      <c r="P14" s="85"/>
      <c r="Q14" s="79" t="e">
        <f t="shared" si="4"/>
        <v>#DIV/0!</v>
      </c>
      <c r="R14" s="84"/>
      <c r="S14" s="85"/>
      <c r="T14" s="305" t="e">
        <f t="shared" si="5"/>
        <v>#DIV/0!</v>
      </c>
      <c r="U14" s="80">
        <f t="shared" si="6"/>
        <v>0</v>
      </c>
      <c r="V14" s="36">
        <f t="shared" si="6"/>
        <v>0</v>
      </c>
      <c r="W14" s="81" t="e">
        <f t="shared" si="7"/>
        <v>#DIV/0!</v>
      </c>
      <c r="X14" s="140">
        <f>$X$47</f>
        <v>1.0615144857669989</v>
      </c>
      <c r="Y14" s="165"/>
      <c r="Z14" s="165"/>
    </row>
    <row r="15" spans="1:26" ht="18" customHeight="1" x14ac:dyDescent="0.25">
      <c r="A15" s="5">
        <v>13</v>
      </c>
      <c r="B15" s="2" t="s">
        <v>3</v>
      </c>
      <c r="C15" s="193">
        <v>0</v>
      </c>
      <c r="D15" s="85">
        <v>0</v>
      </c>
      <c r="E15" s="79" t="e">
        <f t="shared" si="0"/>
        <v>#DIV/0!</v>
      </c>
      <c r="F15" s="84">
        <v>0</v>
      </c>
      <c r="G15" s="85">
        <v>0</v>
      </c>
      <c r="H15" s="79" t="e">
        <f t="shared" si="1"/>
        <v>#DIV/0!</v>
      </c>
      <c r="I15" s="84">
        <v>0</v>
      </c>
      <c r="J15" s="85">
        <v>0</v>
      </c>
      <c r="K15" s="79" t="e">
        <f t="shared" si="2"/>
        <v>#DIV/0!</v>
      </c>
      <c r="L15" s="84">
        <v>0</v>
      </c>
      <c r="M15" s="85"/>
      <c r="N15" s="79" t="e">
        <f t="shared" si="3"/>
        <v>#DIV/0!</v>
      </c>
      <c r="O15" s="84"/>
      <c r="P15" s="85"/>
      <c r="Q15" s="79" t="e">
        <f t="shared" si="4"/>
        <v>#DIV/0!</v>
      </c>
      <c r="R15" s="84"/>
      <c r="S15" s="85"/>
      <c r="T15" s="305" t="e">
        <f t="shared" si="5"/>
        <v>#DIV/0!</v>
      </c>
      <c r="U15" s="80">
        <f t="shared" si="6"/>
        <v>0</v>
      </c>
      <c r="V15" s="36">
        <f t="shared" si="6"/>
        <v>0</v>
      </c>
      <c r="W15" s="81" t="e">
        <f t="shared" si="7"/>
        <v>#DIV/0!</v>
      </c>
      <c r="X15" s="140">
        <f>$X$47</f>
        <v>1.0615144857669989</v>
      </c>
      <c r="Y15" s="165"/>
      <c r="Z15" s="165"/>
    </row>
    <row r="16" spans="1:26" ht="18" customHeight="1" x14ac:dyDescent="0.25">
      <c r="A16" s="5">
        <v>14</v>
      </c>
      <c r="B16" s="2" t="s">
        <v>3</v>
      </c>
      <c r="C16" s="84">
        <v>13035000000</v>
      </c>
      <c r="D16" s="85">
        <v>319911899</v>
      </c>
      <c r="E16" s="79">
        <f t="shared" si="0"/>
        <v>2.4542531568853089E-2</v>
      </c>
      <c r="F16" s="84">
        <v>12600000000</v>
      </c>
      <c r="G16" s="85">
        <v>607757851</v>
      </c>
      <c r="H16" s="79">
        <f t="shared" si="1"/>
        <v>4.8234750079365077E-2</v>
      </c>
      <c r="I16" s="84">
        <v>13020000000</v>
      </c>
      <c r="J16" s="85">
        <v>584175523</v>
      </c>
      <c r="K16" s="79">
        <f t="shared" si="2"/>
        <v>4.4867551689708143E-2</v>
      </c>
      <c r="L16" s="84">
        <v>13020000000</v>
      </c>
      <c r="M16" s="85">
        <v>227911546</v>
      </c>
      <c r="N16" s="79">
        <f t="shared" si="3"/>
        <v>1.7504727035330261E-2</v>
      </c>
      <c r="O16" s="84"/>
      <c r="P16" s="85"/>
      <c r="Q16" s="79" t="e">
        <f t="shared" si="4"/>
        <v>#DIV/0!</v>
      </c>
      <c r="R16" s="84"/>
      <c r="S16" s="85"/>
      <c r="T16" s="305" t="e">
        <f t="shared" si="5"/>
        <v>#DIV/0!</v>
      </c>
      <c r="U16" s="80">
        <f t="shared" si="6"/>
        <v>51675000000</v>
      </c>
      <c r="V16" s="36">
        <f t="shared" si="6"/>
        <v>1739756819</v>
      </c>
      <c r="W16" s="81">
        <f t="shared" si="7"/>
        <v>3.3667282418964682E-2</v>
      </c>
      <c r="X16" s="140">
        <f>$X$47</f>
        <v>1.0615144857669989</v>
      </c>
      <c r="Y16" s="165"/>
      <c r="Z16" s="165"/>
    </row>
    <row r="17" spans="1:26" ht="18" customHeight="1" x14ac:dyDescent="0.25">
      <c r="A17" s="6">
        <v>15</v>
      </c>
      <c r="B17" s="2" t="s">
        <v>3</v>
      </c>
      <c r="C17" s="84">
        <v>8786640000</v>
      </c>
      <c r="D17" s="85">
        <v>191015206</v>
      </c>
      <c r="E17" s="79">
        <f t="shared" si="0"/>
        <v>2.1739277585060956E-2</v>
      </c>
      <c r="F17" s="84">
        <v>8503200000</v>
      </c>
      <c r="G17" s="85">
        <v>61285255</v>
      </c>
      <c r="H17" s="79">
        <f t="shared" si="1"/>
        <v>7.2073166572584439E-3</v>
      </c>
      <c r="I17" s="84">
        <v>8786640000</v>
      </c>
      <c r="J17" s="85">
        <v>263338235</v>
      </c>
      <c r="K17" s="79">
        <f t="shared" si="2"/>
        <v>2.997029979605401E-2</v>
      </c>
      <c r="L17" s="84">
        <v>8786640000</v>
      </c>
      <c r="M17" s="85">
        <v>113354956</v>
      </c>
      <c r="N17" s="79">
        <f t="shared" si="3"/>
        <v>1.2900830806770279E-2</v>
      </c>
      <c r="O17" s="84"/>
      <c r="P17" s="85"/>
      <c r="Q17" s="79" t="e">
        <f t="shared" si="4"/>
        <v>#DIV/0!</v>
      </c>
      <c r="R17" s="84"/>
      <c r="S17" s="85"/>
      <c r="T17" s="305" t="e">
        <f t="shared" si="5"/>
        <v>#DIV/0!</v>
      </c>
      <c r="U17" s="80">
        <f t="shared" si="6"/>
        <v>34863120000</v>
      </c>
      <c r="V17" s="36">
        <f t="shared" si="6"/>
        <v>628993652</v>
      </c>
      <c r="W17" s="81">
        <f t="shared" si="7"/>
        <v>1.8041806126359316E-2</v>
      </c>
      <c r="X17" s="140">
        <f>$X$47</f>
        <v>1.0615144857669989</v>
      </c>
      <c r="Y17" s="165"/>
      <c r="Z17" s="165"/>
    </row>
    <row r="18" spans="1:26" ht="18" customHeight="1" x14ac:dyDescent="0.25">
      <c r="A18" s="5">
        <v>16</v>
      </c>
      <c r="B18" s="2" t="s">
        <v>6</v>
      </c>
      <c r="C18" s="193">
        <v>0</v>
      </c>
      <c r="D18" s="85">
        <v>0</v>
      </c>
      <c r="E18" s="79" t="e">
        <f t="shared" si="0"/>
        <v>#DIV/0!</v>
      </c>
      <c r="F18" s="84">
        <v>0</v>
      </c>
      <c r="G18" s="85">
        <v>0</v>
      </c>
      <c r="H18" s="79" t="e">
        <f t="shared" si="1"/>
        <v>#DIV/0!</v>
      </c>
      <c r="I18" s="84">
        <v>0</v>
      </c>
      <c r="J18" s="85">
        <v>0</v>
      </c>
      <c r="K18" s="79" t="e">
        <f t="shared" si="2"/>
        <v>#DIV/0!</v>
      </c>
      <c r="L18" s="84">
        <v>0</v>
      </c>
      <c r="M18" s="85"/>
      <c r="N18" s="79" t="e">
        <f t="shared" si="3"/>
        <v>#DIV/0!</v>
      </c>
      <c r="O18" s="84"/>
      <c r="P18" s="85"/>
      <c r="Q18" s="79" t="e">
        <f t="shared" si="4"/>
        <v>#DIV/0!</v>
      </c>
      <c r="R18" s="84"/>
      <c r="S18" s="85"/>
      <c r="T18" s="305" t="e">
        <f t="shared" si="5"/>
        <v>#DIV/0!</v>
      </c>
      <c r="U18" s="80">
        <f t="shared" si="6"/>
        <v>0</v>
      </c>
      <c r="V18" s="36">
        <f t="shared" si="6"/>
        <v>0</v>
      </c>
      <c r="W18" s="81" t="e">
        <f t="shared" si="7"/>
        <v>#DIV/0!</v>
      </c>
      <c r="X18" s="140">
        <f>$X$50</f>
        <v>1.6901317545151358</v>
      </c>
      <c r="Y18" s="165"/>
      <c r="Z18" s="165"/>
    </row>
    <row r="19" spans="1:26" ht="18" customHeight="1" x14ac:dyDescent="0.25">
      <c r="A19" s="5">
        <v>17</v>
      </c>
      <c r="B19" s="2" t="s">
        <v>3</v>
      </c>
      <c r="C19" s="84">
        <v>27800000</v>
      </c>
      <c r="D19" s="85">
        <v>24040806</v>
      </c>
      <c r="E19" s="79">
        <f t="shared" si="0"/>
        <v>0.86477719424460431</v>
      </c>
      <c r="F19" s="84">
        <v>196717547</v>
      </c>
      <c r="G19" s="85">
        <v>180145067</v>
      </c>
      <c r="H19" s="79">
        <f t="shared" si="1"/>
        <v>0.91575494787966216</v>
      </c>
      <c r="I19" s="84">
        <v>109493890</v>
      </c>
      <c r="J19" s="85">
        <v>109031300</v>
      </c>
      <c r="K19" s="79">
        <f t="shared" si="2"/>
        <v>0.99577519804986381</v>
      </c>
      <c r="L19" s="84">
        <v>6379490000</v>
      </c>
      <c r="M19" s="85">
        <v>1157017080</v>
      </c>
      <c r="N19" s="79">
        <f t="shared" si="3"/>
        <v>0.18136513733856469</v>
      </c>
      <c r="O19" s="84"/>
      <c r="P19" s="85"/>
      <c r="Q19" s="79" t="e">
        <f t="shared" si="4"/>
        <v>#DIV/0!</v>
      </c>
      <c r="R19" s="84"/>
      <c r="S19" s="85"/>
      <c r="T19" s="305" t="e">
        <f t="shared" si="5"/>
        <v>#DIV/0!</v>
      </c>
      <c r="U19" s="80">
        <f t="shared" si="6"/>
        <v>6713501437</v>
      </c>
      <c r="V19" s="36">
        <f t="shared" si="6"/>
        <v>1470234253</v>
      </c>
      <c r="W19" s="81">
        <f t="shared" si="7"/>
        <v>0.21899663935381383</v>
      </c>
      <c r="X19" s="140">
        <f>$X$47</f>
        <v>1.0615144857669989</v>
      </c>
      <c r="Y19" s="165"/>
      <c r="Z19" s="165"/>
    </row>
    <row r="20" spans="1:26" ht="18" customHeight="1" x14ac:dyDescent="0.25">
      <c r="A20" s="6">
        <v>18</v>
      </c>
      <c r="B20" s="2" t="s">
        <v>3</v>
      </c>
      <c r="C20" s="84">
        <v>0</v>
      </c>
      <c r="D20" s="85">
        <v>0</v>
      </c>
      <c r="E20" s="79" t="e">
        <f t="shared" si="0"/>
        <v>#DIV/0!</v>
      </c>
      <c r="F20" s="84">
        <v>7732222</v>
      </c>
      <c r="G20" s="85">
        <v>7713501</v>
      </c>
      <c r="H20" s="79">
        <f t="shared" si="1"/>
        <v>0.99757883309610096</v>
      </c>
      <c r="I20" s="84">
        <v>14550000</v>
      </c>
      <c r="J20" s="85">
        <v>14715861</v>
      </c>
      <c r="K20" s="79">
        <f t="shared" si="2"/>
        <v>1.0113993814432989</v>
      </c>
      <c r="L20" s="84">
        <v>682000000</v>
      </c>
      <c r="M20" s="85">
        <v>401854710</v>
      </c>
      <c r="N20" s="79">
        <f t="shared" si="3"/>
        <v>0.58922978005865101</v>
      </c>
      <c r="O20" s="84"/>
      <c r="P20" s="85"/>
      <c r="Q20" s="79" t="e">
        <f t="shared" si="4"/>
        <v>#DIV/0!</v>
      </c>
      <c r="R20" s="84"/>
      <c r="S20" s="85"/>
      <c r="T20" s="305" t="e">
        <f t="shared" si="5"/>
        <v>#DIV/0!</v>
      </c>
      <c r="U20" s="80">
        <f t="shared" si="6"/>
        <v>704282222</v>
      </c>
      <c r="V20" s="36">
        <f t="shared" si="6"/>
        <v>424284072</v>
      </c>
      <c r="W20" s="81">
        <f t="shared" si="7"/>
        <v>0.60243473247859436</v>
      </c>
      <c r="X20" s="140">
        <f>$X$47</f>
        <v>1.0615144857669989</v>
      </c>
      <c r="Y20" s="165"/>
      <c r="Z20" s="165"/>
    </row>
    <row r="21" spans="1:26" ht="25.5" x14ac:dyDescent="0.25">
      <c r="A21" s="5">
        <v>19</v>
      </c>
      <c r="B21" s="2" t="s">
        <v>7</v>
      </c>
      <c r="C21" s="84">
        <v>20593630000</v>
      </c>
      <c r="D21" s="85">
        <v>3330891703</v>
      </c>
      <c r="E21" s="79">
        <f t="shared" si="0"/>
        <v>0.16174378693799976</v>
      </c>
      <c r="F21" s="84">
        <v>20602934000</v>
      </c>
      <c r="G21" s="85">
        <v>6965624460</v>
      </c>
      <c r="H21" s="79">
        <f t="shared" si="1"/>
        <v>0.33808895665054306</v>
      </c>
      <c r="I21" s="84">
        <v>20693400000</v>
      </c>
      <c r="J21" s="85">
        <v>9562184700</v>
      </c>
      <c r="K21" s="79">
        <f t="shared" si="2"/>
        <v>0.46208862245933485</v>
      </c>
      <c r="L21" s="84">
        <v>20593300000</v>
      </c>
      <c r="M21" s="85">
        <v>5097865500</v>
      </c>
      <c r="N21" s="79">
        <f t="shared" si="3"/>
        <v>0.24754971277065843</v>
      </c>
      <c r="O21" s="84"/>
      <c r="P21" s="85"/>
      <c r="Q21" s="79" t="e">
        <f t="shared" si="4"/>
        <v>#DIV/0!</v>
      </c>
      <c r="R21" s="84"/>
      <c r="S21" s="85"/>
      <c r="T21" s="305" t="e">
        <f t="shared" si="5"/>
        <v>#DIV/0!</v>
      </c>
      <c r="U21" s="80">
        <f t="shared" si="6"/>
        <v>82483264000</v>
      </c>
      <c r="V21" s="36">
        <f t="shared" si="6"/>
        <v>24956566363</v>
      </c>
      <c r="W21" s="81">
        <f t="shared" si="7"/>
        <v>0.30256521326556624</v>
      </c>
      <c r="X21" s="140">
        <f>X54</f>
        <v>1.033302855451115</v>
      </c>
      <c r="Y21" s="165"/>
      <c r="Z21" s="165"/>
    </row>
    <row r="22" spans="1:26" ht="25.5" x14ac:dyDescent="0.25">
      <c r="A22" s="5">
        <v>20</v>
      </c>
      <c r="B22" s="2" t="s">
        <v>7</v>
      </c>
      <c r="C22" s="84">
        <v>29450000000</v>
      </c>
      <c r="D22" s="85">
        <v>5155591734</v>
      </c>
      <c r="E22" s="79">
        <f t="shared" si="0"/>
        <v>0.17506253765704585</v>
      </c>
      <c r="F22" s="84">
        <v>28500000000</v>
      </c>
      <c r="G22" s="85">
        <v>8344996045</v>
      </c>
      <c r="H22" s="79">
        <f t="shared" si="1"/>
        <v>0.29280687877192985</v>
      </c>
      <c r="I22" s="84">
        <v>29450000000</v>
      </c>
      <c r="J22" s="85">
        <v>10418038022</v>
      </c>
      <c r="K22" s="79">
        <f t="shared" si="2"/>
        <v>0.3537534133106961</v>
      </c>
      <c r="L22" s="84">
        <v>29450000000</v>
      </c>
      <c r="M22" s="85">
        <v>5606613092</v>
      </c>
      <c r="N22" s="79">
        <f t="shared" si="3"/>
        <v>0.19037735456706281</v>
      </c>
      <c r="O22" s="84"/>
      <c r="P22" s="85"/>
      <c r="Q22" s="79" t="e">
        <f t="shared" si="4"/>
        <v>#DIV/0!</v>
      </c>
      <c r="R22" s="84"/>
      <c r="S22" s="85"/>
      <c r="T22" s="305" t="e">
        <f t="shared" si="5"/>
        <v>#DIV/0!</v>
      </c>
      <c r="U22" s="80">
        <f t="shared" si="6"/>
        <v>116850000000</v>
      </c>
      <c r="V22" s="36">
        <f t="shared" si="6"/>
        <v>29525238893</v>
      </c>
      <c r="W22" s="81">
        <f t="shared" si="7"/>
        <v>0.25267641329054341</v>
      </c>
      <c r="X22" s="140">
        <f>X54</f>
        <v>1.033302855451115</v>
      </c>
      <c r="Y22" s="165"/>
      <c r="Z22" s="165"/>
    </row>
    <row r="23" spans="1:26" ht="18" customHeight="1" x14ac:dyDescent="0.25">
      <c r="A23" s="6">
        <v>21</v>
      </c>
      <c r="B23" s="2" t="s">
        <v>3</v>
      </c>
      <c r="C23" s="193">
        <v>0</v>
      </c>
      <c r="D23" s="85">
        <v>0</v>
      </c>
      <c r="E23" s="79" t="e">
        <f t="shared" si="0"/>
        <v>#DIV/0!</v>
      </c>
      <c r="F23" s="84">
        <v>0</v>
      </c>
      <c r="G23" s="85">
        <v>0</v>
      </c>
      <c r="H23" s="79" t="e">
        <f t="shared" si="1"/>
        <v>#DIV/0!</v>
      </c>
      <c r="I23" s="84">
        <v>0</v>
      </c>
      <c r="J23" s="85">
        <v>0</v>
      </c>
      <c r="K23" s="79" t="e">
        <f t="shared" si="2"/>
        <v>#DIV/0!</v>
      </c>
      <c r="L23" s="84">
        <v>0</v>
      </c>
      <c r="M23" s="85"/>
      <c r="N23" s="79" t="e">
        <f t="shared" si="3"/>
        <v>#DIV/0!</v>
      </c>
      <c r="O23" s="84"/>
      <c r="P23" s="85"/>
      <c r="Q23" s="79" t="e">
        <f t="shared" si="4"/>
        <v>#DIV/0!</v>
      </c>
      <c r="R23" s="84"/>
      <c r="S23" s="85"/>
      <c r="T23" s="305" t="e">
        <f t="shared" si="5"/>
        <v>#DIV/0!</v>
      </c>
      <c r="U23" s="80">
        <f t="shared" si="6"/>
        <v>0</v>
      </c>
      <c r="V23" s="36">
        <f t="shared" si="6"/>
        <v>0</v>
      </c>
      <c r="W23" s="81" t="e">
        <f t="shared" si="7"/>
        <v>#DIV/0!</v>
      </c>
      <c r="X23" s="140">
        <f>$X$47</f>
        <v>1.0615144857669989</v>
      </c>
      <c r="Y23" s="165"/>
      <c r="Z23" s="165"/>
    </row>
    <row r="24" spans="1:26" ht="18" customHeight="1" x14ac:dyDescent="0.25">
      <c r="A24" s="5">
        <v>22</v>
      </c>
      <c r="B24" s="2" t="s">
        <v>4</v>
      </c>
      <c r="C24" s="84">
        <v>200000000</v>
      </c>
      <c r="D24" s="85">
        <v>5597792</v>
      </c>
      <c r="E24" s="79">
        <f t="shared" si="0"/>
        <v>2.798896E-2</v>
      </c>
      <c r="F24" s="84">
        <v>0</v>
      </c>
      <c r="G24" s="85">
        <v>0</v>
      </c>
      <c r="H24" s="79" t="e">
        <f t="shared" si="1"/>
        <v>#DIV/0!</v>
      </c>
      <c r="I24" s="84">
        <v>0</v>
      </c>
      <c r="J24" s="85">
        <v>0</v>
      </c>
      <c r="K24" s="79" t="e">
        <f t="shared" si="2"/>
        <v>#DIV/0!</v>
      </c>
      <c r="L24" s="84">
        <v>0</v>
      </c>
      <c r="M24" s="85"/>
      <c r="N24" s="79" t="e">
        <f t="shared" si="3"/>
        <v>#DIV/0!</v>
      </c>
      <c r="O24" s="84"/>
      <c r="P24" s="85"/>
      <c r="Q24" s="79" t="e">
        <f t="shared" si="4"/>
        <v>#DIV/0!</v>
      </c>
      <c r="R24" s="84"/>
      <c r="S24" s="85"/>
      <c r="T24" s="305" t="e">
        <f t="shared" si="5"/>
        <v>#DIV/0!</v>
      </c>
      <c r="U24" s="80">
        <f t="shared" si="6"/>
        <v>200000000</v>
      </c>
      <c r="V24" s="36">
        <f t="shared" si="6"/>
        <v>5597792</v>
      </c>
      <c r="W24" s="81">
        <f t="shared" si="7"/>
        <v>2.798896E-2</v>
      </c>
      <c r="X24" s="140">
        <f>$X$48</f>
        <v>1.0602892745432102</v>
      </c>
      <c r="Y24" s="165"/>
      <c r="Z24" s="165"/>
    </row>
    <row r="25" spans="1:26" ht="18" customHeight="1" x14ac:dyDescent="0.25">
      <c r="A25" s="5">
        <v>23</v>
      </c>
      <c r="B25" s="2" t="s">
        <v>2</v>
      </c>
      <c r="C25" s="84">
        <v>15500000</v>
      </c>
      <c r="D25" s="85">
        <v>4174945</v>
      </c>
      <c r="E25" s="79">
        <f t="shared" si="0"/>
        <v>0.26935129032258065</v>
      </c>
      <c r="F25" s="84">
        <v>15000000</v>
      </c>
      <c r="G25" s="85">
        <v>4188007</v>
      </c>
      <c r="H25" s="79">
        <f t="shared" si="1"/>
        <v>0.27920046666666665</v>
      </c>
      <c r="I25" s="84">
        <v>0</v>
      </c>
      <c r="J25" s="85">
        <v>3077474</v>
      </c>
      <c r="K25" s="79" t="e">
        <f t="shared" si="2"/>
        <v>#DIV/0!</v>
      </c>
      <c r="L25" s="84">
        <v>15500000</v>
      </c>
      <c r="M25" s="85">
        <v>2974676</v>
      </c>
      <c r="N25" s="79">
        <f t="shared" si="3"/>
        <v>0.19191458064516129</v>
      </c>
      <c r="O25" s="84"/>
      <c r="P25" s="85"/>
      <c r="Q25" s="79" t="e">
        <f t="shared" si="4"/>
        <v>#DIV/0!</v>
      </c>
      <c r="R25" s="84"/>
      <c r="S25" s="85"/>
      <c r="T25" s="305" t="e">
        <f t="shared" si="5"/>
        <v>#DIV/0!</v>
      </c>
      <c r="U25" s="80">
        <f t="shared" si="6"/>
        <v>46000000</v>
      </c>
      <c r="V25" s="36">
        <f t="shared" si="6"/>
        <v>14415102</v>
      </c>
      <c r="W25" s="81">
        <f t="shared" si="7"/>
        <v>0.31337178260869564</v>
      </c>
      <c r="X25" s="140">
        <f>X54</f>
        <v>1.033302855451115</v>
      </c>
      <c r="Y25" s="165"/>
      <c r="Z25" s="165"/>
    </row>
    <row r="26" spans="1:26" ht="18" customHeight="1" x14ac:dyDescent="0.25">
      <c r="A26" s="6">
        <v>24</v>
      </c>
      <c r="B26" s="2" t="s">
        <v>5</v>
      </c>
      <c r="C26" s="84">
        <v>18479991165</v>
      </c>
      <c r="D26" s="85">
        <v>17972063008</v>
      </c>
      <c r="E26" s="79">
        <f t="shared" si="0"/>
        <v>0.97251469697875259</v>
      </c>
      <c r="F26" s="84">
        <v>18136777540</v>
      </c>
      <c r="G26" s="85">
        <v>17906140137</v>
      </c>
      <c r="H26" s="79">
        <f t="shared" si="1"/>
        <v>0.98728344092596731</v>
      </c>
      <c r="I26" s="84">
        <v>23941375283</v>
      </c>
      <c r="J26" s="85">
        <v>23657122937</v>
      </c>
      <c r="K26" s="79">
        <f t="shared" si="2"/>
        <v>0.98812715048154154</v>
      </c>
      <c r="L26" s="84">
        <v>26673547217</v>
      </c>
      <c r="M26" s="85">
        <v>26197777336</v>
      </c>
      <c r="N26" s="79">
        <f t="shared" si="3"/>
        <v>0.9821632317168234</v>
      </c>
      <c r="O26" s="84"/>
      <c r="P26" s="85"/>
      <c r="Q26" s="79" t="e">
        <f t="shared" si="4"/>
        <v>#DIV/0!</v>
      </c>
      <c r="R26" s="84"/>
      <c r="S26" s="85"/>
      <c r="T26" s="305" t="e">
        <f t="shared" si="5"/>
        <v>#DIV/0!</v>
      </c>
      <c r="U26" s="80">
        <f t="shared" si="6"/>
        <v>87231691205</v>
      </c>
      <c r="V26" s="36">
        <f t="shared" si="6"/>
        <v>85733103418</v>
      </c>
      <c r="W26" s="81">
        <f t="shared" si="7"/>
        <v>0.98282060377027169</v>
      </c>
      <c r="X26" s="140">
        <f>$X$49</f>
        <v>1.0206646549968539</v>
      </c>
      <c r="Y26" s="165"/>
      <c r="Z26" s="165"/>
    </row>
    <row r="27" spans="1:26" ht="18" customHeight="1" x14ac:dyDescent="0.25">
      <c r="A27" s="5">
        <v>25</v>
      </c>
      <c r="B27" s="2" t="s">
        <v>5</v>
      </c>
      <c r="C27" s="84">
        <v>8766455965</v>
      </c>
      <c r="D27" s="85">
        <v>8368186352</v>
      </c>
      <c r="E27" s="79">
        <f t="shared" si="0"/>
        <v>0.95456891421230106</v>
      </c>
      <c r="F27" s="84">
        <v>8896157163</v>
      </c>
      <c r="G27" s="85">
        <v>8697630885</v>
      </c>
      <c r="H27" s="79">
        <f t="shared" si="1"/>
        <v>0.97768404105699813</v>
      </c>
      <c r="I27" s="84">
        <v>9952725040</v>
      </c>
      <c r="J27" s="85">
        <v>9729940959</v>
      </c>
      <c r="K27" s="79">
        <f t="shared" si="2"/>
        <v>0.97761577054478743</v>
      </c>
      <c r="L27" s="84">
        <v>9371307127</v>
      </c>
      <c r="M27" s="85">
        <v>9174516564</v>
      </c>
      <c r="N27" s="79">
        <f t="shared" si="3"/>
        <v>0.97900073486728234</v>
      </c>
      <c r="O27" s="84"/>
      <c r="P27" s="85"/>
      <c r="Q27" s="79" t="e">
        <f t="shared" si="4"/>
        <v>#DIV/0!</v>
      </c>
      <c r="R27" s="84"/>
      <c r="S27" s="85"/>
      <c r="T27" s="305" t="e">
        <f t="shared" si="5"/>
        <v>#DIV/0!</v>
      </c>
      <c r="U27" s="80">
        <f t="shared" si="6"/>
        <v>36986645295</v>
      </c>
      <c r="V27" s="36">
        <f t="shared" si="6"/>
        <v>35970274760</v>
      </c>
      <c r="W27" s="81">
        <f t="shared" si="7"/>
        <v>0.97252060772493476</v>
      </c>
      <c r="X27" s="140">
        <f>$X$49</f>
        <v>1.0206646549968539</v>
      </c>
      <c r="Y27" s="165"/>
      <c r="Z27" s="165"/>
    </row>
    <row r="28" spans="1:26" ht="18" customHeight="1" x14ac:dyDescent="0.25">
      <c r="A28" s="5">
        <v>26</v>
      </c>
      <c r="B28" s="2" t="s">
        <v>5</v>
      </c>
      <c r="C28" s="84">
        <v>5530000</v>
      </c>
      <c r="D28" s="85">
        <v>0</v>
      </c>
      <c r="E28" s="79">
        <f t="shared" si="0"/>
        <v>0</v>
      </c>
      <c r="F28" s="84">
        <v>45000000</v>
      </c>
      <c r="G28" s="85">
        <v>0</v>
      </c>
      <c r="H28" s="79">
        <f t="shared" si="1"/>
        <v>0</v>
      </c>
      <c r="I28" s="84">
        <v>0</v>
      </c>
      <c r="J28" s="85">
        <v>0</v>
      </c>
      <c r="K28" s="79" t="e">
        <f t="shared" si="2"/>
        <v>#DIV/0!</v>
      </c>
      <c r="L28" s="84">
        <v>0</v>
      </c>
      <c r="M28" s="85"/>
      <c r="N28" s="79" t="e">
        <f t="shared" si="3"/>
        <v>#DIV/0!</v>
      </c>
      <c r="O28" s="84"/>
      <c r="P28" s="85"/>
      <c r="Q28" s="79" t="e">
        <f t="shared" si="4"/>
        <v>#DIV/0!</v>
      </c>
      <c r="R28" s="84"/>
      <c r="S28" s="85"/>
      <c r="T28" s="305" t="e">
        <f t="shared" si="5"/>
        <v>#DIV/0!</v>
      </c>
      <c r="U28" s="80">
        <f t="shared" si="6"/>
        <v>50530000</v>
      </c>
      <c r="V28" s="36">
        <f t="shared" si="6"/>
        <v>0</v>
      </c>
      <c r="W28" s="81">
        <f t="shared" si="7"/>
        <v>0</v>
      </c>
      <c r="X28" s="140">
        <f>$X$49</f>
        <v>1.0206646549968539</v>
      </c>
      <c r="Y28" s="165"/>
      <c r="Z28" s="165"/>
    </row>
    <row r="29" spans="1:26" ht="18" customHeight="1" thickBot="1" x14ac:dyDescent="0.3">
      <c r="A29" s="7">
        <v>27</v>
      </c>
      <c r="B29" s="8" t="s">
        <v>6</v>
      </c>
      <c r="C29" s="306">
        <v>0</v>
      </c>
      <c r="D29" s="307">
        <v>0</v>
      </c>
      <c r="E29" s="308" t="e">
        <f t="shared" si="0"/>
        <v>#DIV/0!</v>
      </c>
      <c r="F29" s="309">
        <v>0</v>
      </c>
      <c r="G29" s="307">
        <v>0</v>
      </c>
      <c r="H29" s="308" t="e">
        <f t="shared" si="1"/>
        <v>#DIV/0!</v>
      </c>
      <c r="I29" s="309">
        <v>0</v>
      </c>
      <c r="J29" s="307">
        <v>0</v>
      </c>
      <c r="K29" s="308" t="e">
        <f t="shared" si="2"/>
        <v>#DIV/0!</v>
      </c>
      <c r="L29" s="309">
        <v>0</v>
      </c>
      <c r="M29" s="307"/>
      <c r="N29" s="308" t="e">
        <f t="shared" si="3"/>
        <v>#DIV/0!</v>
      </c>
      <c r="O29" s="309"/>
      <c r="P29" s="307"/>
      <c r="Q29" s="308" t="e">
        <f t="shared" si="4"/>
        <v>#DIV/0!</v>
      </c>
      <c r="R29" s="309"/>
      <c r="S29" s="307"/>
      <c r="T29" s="310" t="e">
        <f t="shared" si="5"/>
        <v>#DIV/0!</v>
      </c>
      <c r="U29" s="300">
        <f t="shared" si="6"/>
        <v>0</v>
      </c>
      <c r="V29" s="301">
        <f t="shared" si="6"/>
        <v>0</v>
      </c>
      <c r="W29" s="302" t="e">
        <f t="shared" si="7"/>
        <v>#DIV/0!</v>
      </c>
      <c r="X29" s="303">
        <f>$X$50</f>
        <v>1.6901317545151358</v>
      </c>
      <c r="Y29" s="165"/>
      <c r="Z29" s="165"/>
    </row>
    <row r="30" spans="1:26" ht="18" customHeight="1" x14ac:dyDescent="0.25">
      <c r="L30" s="1" t="s">
        <v>8</v>
      </c>
      <c r="X30" s="165"/>
    </row>
    <row r="31" spans="1:26" ht="18" customHeight="1" x14ac:dyDescent="0.25">
      <c r="C31" s="4">
        <f t="shared" ref="C31:V31" si="8">SUM(C3:C30)</f>
        <v>172075079639</v>
      </c>
      <c r="D31" s="4">
        <f t="shared" si="8"/>
        <v>77287939277</v>
      </c>
      <c r="E31" s="226"/>
      <c r="F31" s="4">
        <f t="shared" si="8"/>
        <v>167731502158</v>
      </c>
      <c r="G31" s="4">
        <f t="shared" si="8"/>
        <v>83276079561</v>
      </c>
      <c r="H31" s="226"/>
      <c r="I31" s="4">
        <f t="shared" si="8"/>
        <v>181391531090</v>
      </c>
      <c r="J31" s="4">
        <f t="shared" si="8"/>
        <v>103224705386</v>
      </c>
      <c r="K31" s="100"/>
      <c r="L31" s="4">
        <f t="shared" si="8"/>
        <v>223400798579</v>
      </c>
      <c r="M31" s="4">
        <f t="shared" si="8"/>
        <v>118195474820</v>
      </c>
      <c r="N31" s="226"/>
      <c r="O31" s="4">
        <f t="shared" si="8"/>
        <v>0</v>
      </c>
      <c r="P31" s="4">
        <f t="shared" si="8"/>
        <v>0</v>
      </c>
      <c r="Q31" s="226"/>
      <c r="R31" s="4">
        <f t="shared" si="8"/>
        <v>0</v>
      </c>
      <c r="S31" s="4">
        <f t="shared" si="8"/>
        <v>0</v>
      </c>
      <c r="T31" s="100"/>
      <c r="U31" s="4">
        <f t="shared" si="8"/>
        <v>744598911466</v>
      </c>
      <c r="V31" s="4">
        <f t="shared" si="8"/>
        <v>381984199044</v>
      </c>
      <c r="W31" s="226"/>
      <c r="X31" s="226"/>
      <c r="Y31" s="226"/>
    </row>
    <row r="32" spans="1:26" ht="18" customHeight="1" thickBot="1" x14ac:dyDescent="0.3"/>
    <row r="33" spans="1:25" ht="15" x14ac:dyDescent="0.25">
      <c r="A33" s="367"/>
      <c r="B33" s="375" t="s">
        <v>1</v>
      </c>
      <c r="C33" s="384">
        <v>44105</v>
      </c>
      <c r="D33" s="385"/>
      <c r="E33" s="386"/>
      <c r="F33" s="378">
        <v>44136</v>
      </c>
      <c r="G33" s="379"/>
      <c r="H33" s="380"/>
      <c r="I33" s="384">
        <v>44166</v>
      </c>
      <c r="J33" s="385"/>
      <c r="K33" s="386"/>
      <c r="L33" s="378">
        <v>44197</v>
      </c>
      <c r="M33" s="379"/>
      <c r="N33" s="380"/>
      <c r="O33" s="384">
        <v>44228</v>
      </c>
      <c r="P33" s="385"/>
      <c r="Q33" s="386"/>
      <c r="R33" s="378">
        <v>44256</v>
      </c>
      <c r="S33" s="379"/>
      <c r="T33" s="380"/>
      <c r="U33" s="381" t="s">
        <v>11</v>
      </c>
      <c r="V33" s="382"/>
      <c r="W33" s="382"/>
      <c r="X33" s="383"/>
    </row>
    <row r="34" spans="1:25" ht="30.75" thickBot="1" x14ac:dyDescent="0.3">
      <c r="A34" s="367"/>
      <c r="B34" s="376"/>
      <c r="C34" s="86" t="s">
        <v>9</v>
      </c>
      <c r="D34" s="87" t="s">
        <v>10</v>
      </c>
      <c r="E34" s="116" t="s">
        <v>32</v>
      </c>
      <c r="F34" s="88" t="s">
        <v>9</v>
      </c>
      <c r="G34" s="89" t="s">
        <v>10</v>
      </c>
      <c r="H34" s="117" t="s">
        <v>32</v>
      </c>
      <c r="I34" s="86" t="s">
        <v>9</v>
      </c>
      <c r="J34" s="87" t="s">
        <v>10</v>
      </c>
      <c r="K34" s="116" t="s">
        <v>32</v>
      </c>
      <c r="L34" s="88" t="s">
        <v>9</v>
      </c>
      <c r="M34" s="89" t="s">
        <v>10</v>
      </c>
      <c r="N34" s="117" t="s">
        <v>32</v>
      </c>
      <c r="O34" s="86" t="s">
        <v>9</v>
      </c>
      <c r="P34" s="87" t="s">
        <v>10</v>
      </c>
      <c r="Q34" s="116" t="s">
        <v>32</v>
      </c>
      <c r="R34" s="88" t="s">
        <v>9</v>
      </c>
      <c r="S34" s="89" t="s">
        <v>10</v>
      </c>
      <c r="T34" s="117" t="s">
        <v>32</v>
      </c>
      <c r="U34" s="33" t="s">
        <v>9</v>
      </c>
      <c r="V34" s="34" t="s">
        <v>10</v>
      </c>
      <c r="W34" s="46" t="s">
        <v>32</v>
      </c>
      <c r="X34" s="35" t="s">
        <v>33</v>
      </c>
    </row>
    <row r="35" spans="1:25" ht="18" customHeight="1" x14ac:dyDescent="0.25">
      <c r="B35" s="37" t="s">
        <v>3</v>
      </c>
      <c r="C35" s="26">
        <f>C3+C8+C10+C11+C12+C14+C15+C16+C17+C19+C20+C23</f>
        <v>44209075536</v>
      </c>
      <c r="D35" s="26">
        <f>D3+D8+D10+D11+D12+D14+D15+D16+D17+D19+D20+D23</f>
        <v>1107946926</v>
      </c>
      <c r="E35" s="118">
        <f t="shared" ref="E35:E42" si="9">D35/C35</f>
        <v>2.5061526679013794E-2</v>
      </c>
      <c r="F35" s="26">
        <f>F3+F8+F10+F11+F12+F14+F15+F16+F17+F19+F20+F23</f>
        <v>42944999769</v>
      </c>
      <c r="G35" s="26">
        <f>G3+G8+G10+G11+G12+G14+G15+G16+G17+G19+G20+G23</f>
        <v>2501920045</v>
      </c>
      <c r="H35" s="118">
        <f t="shared" ref="H35:H42" si="10">G35/F35</f>
        <v>5.825870435342323E-2</v>
      </c>
      <c r="I35" s="26">
        <f>I3+I8+I10+I11+I12+I14+I15+I16+I17+I19+I20+I23</f>
        <v>44302223116</v>
      </c>
      <c r="J35" s="26">
        <f>J3+J8+J10+J11+J12+J14+J15+J16+J17+J19+J20+J23</f>
        <v>3189635451</v>
      </c>
      <c r="K35" s="118">
        <f t="shared" ref="K35:K42" si="11">J35/I35</f>
        <v>7.1997187198672319E-2</v>
      </c>
      <c r="L35" s="26">
        <f>L3+L8+L10+L11+L12+L14+L15+L16+L17+L19+L20+L23</f>
        <v>51233392129</v>
      </c>
      <c r="M35" s="26">
        <f>M3+M8+M10+M11+M12+M14+M15+M16+M17+M19+M20+M23</f>
        <v>6919354512</v>
      </c>
      <c r="N35" s="118">
        <f t="shared" ref="N35:N42" si="12">M35/L35</f>
        <v>0.13505556092358345</v>
      </c>
      <c r="O35" s="26">
        <f>O3+O8+O10+O11+O12+O14+O15+O16+O17+O19+O20+O23</f>
        <v>0</v>
      </c>
      <c r="P35" s="26">
        <f>P3+P8+P10+P11+P12+P14+P15+P16+P17+P19+P20+P23</f>
        <v>0</v>
      </c>
      <c r="Q35" s="118" t="e">
        <f t="shared" ref="Q35:Q42" si="13">P35/O35</f>
        <v>#DIV/0!</v>
      </c>
      <c r="R35" s="26">
        <f>R3+R8+R10+R11+R12+R14+R15+R16+R17+R19+R20+R23</f>
        <v>0</v>
      </c>
      <c r="S35" s="26">
        <f>S3+S8+S10+S11+S12+S14+S15+S16+S17+S19+S20+S23</f>
        <v>0</v>
      </c>
      <c r="T35" s="118" t="e">
        <f t="shared" ref="T35:T42" si="14">S35/R35</f>
        <v>#DIV/0!</v>
      </c>
      <c r="U35" s="26">
        <f t="shared" ref="U35:U40" si="15">SUM(C35+F35+I35+L35+O35+R35)</f>
        <v>182689690550</v>
      </c>
      <c r="V35" s="16">
        <f t="shared" ref="V35:V40" si="16">SUM(D35+G35+J35+M35+P35+S35)</f>
        <v>13718856934</v>
      </c>
      <c r="W35" s="122">
        <f t="shared" ref="W35:W40" si="17">V35/U35</f>
        <v>7.5093766335135981E-2</v>
      </c>
      <c r="X35" s="127">
        <f t="shared" ref="X35:X42" si="18">U35/V35</f>
        <v>13.316684577213771</v>
      </c>
    </row>
    <row r="36" spans="1:25" ht="18" customHeight="1" x14ac:dyDescent="0.25">
      <c r="B36" s="6" t="s">
        <v>4</v>
      </c>
      <c r="C36" s="27">
        <f>C4+C24</f>
        <v>3938053357</v>
      </c>
      <c r="D36" s="27">
        <f>D4+D24</f>
        <v>3167634913</v>
      </c>
      <c r="E36" s="119">
        <f t="shared" si="9"/>
        <v>0.80436566644518426</v>
      </c>
      <c r="F36" s="27">
        <f>F4+F24</f>
        <v>4342952241</v>
      </c>
      <c r="G36" s="27">
        <f>G4+G24</f>
        <v>3150519846</v>
      </c>
      <c r="H36" s="119">
        <f t="shared" si="10"/>
        <v>0.72543276351447217</v>
      </c>
      <c r="I36" s="27">
        <f>I4+I24</f>
        <v>7338697326</v>
      </c>
      <c r="J36" s="27">
        <f>J4+J24</f>
        <v>6963232875</v>
      </c>
      <c r="K36" s="119">
        <f t="shared" si="11"/>
        <v>0.94883772496383234</v>
      </c>
      <c r="L36" s="27">
        <f>L4+L24</f>
        <v>27793261785</v>
      </c>
      <c r="M36" s="27">
        <f>M4+M24</f>
        <v>27480035711</v>
      </c>
      <c r="N36" s="119">
        <f t="shared" si="12"/>
        <v>0.98873014342746024</v>
      </c>
      <c r="O36" s="27">
        <f>O4+O24</f>
        <v>0</v>
      </c>
      <c r="P36" s="27">
        <f>P4+P24</f>
        <v>0</v>
      </c>
      <c r="Q36" s="119" t="e">
        <f t="shared" si="13"/>
        <v>#DIV/0!</v>
      </c>
      <c r="R36" s="27">
        <f>R4+R24</f>
        <v>0</v>
      </c>
      <c r="S36" s="27">
        <f>S4+S24</f>
        <v>0</v>
      </c>
      <c r="T36" s="119" t="e">
        <f t="shared" si="14"/>
        <v>#DIV/0!</v>
      </c>
      <c r="U36" s="27">
        <f t="shared" si="15"/>
        <v>43412964709</v>
      </c>
      <c r="V36" s="4">
        <f t="shared" si="16"/>
        <v>40761423345</v>
      </c>
      <c r="W36" s="123">
        <f t="shared" si="17"/>
        <v>0.93892282220821688</v>
      </c>
      <c r="X36" s="128">
        <f t="shared" si="18"/>
        <v>1.0650502643530786</v>
      </c>
    </row>
    <row r="37" spans="1:25" ht="18" customHeight="1" x14ac:dyDescent="0.25">
      <c r="B37" s="6" t="s">
        <v>5</v>
      </c>
      <c r="C37" s="27">
        <f>C5+C7+C13+C26+C27+C28</f>
        <v>73609214408</v>
      </c>
      <c r="D37" s="27">
        <f>D5+D7+D13+D26+D27+D28</f>
        <v>64350192384</v>
      </c>
      <c r="E37" s="119">
        <f t="shared" si="9"/>
        <v>0.8742138182228214</v>
      </c>
      <c r="F37" s="27">
        <f>F5+F7+F13+F26+F27+F28</f>
        <v>71074384208</v>
      </c>
      <c r="G37" s="27">
        <f>G5+G7+G13+G26+G27+G28</f>
        <v>62175489587</v>
      </c>
      <c r="H37" s="119">
        <f t="shared" si="10"/>
        <v>0.87479462931458851</v>
      </c>
      <c r="I37" s="27">
        <f>I5+I7+I13+I26+I27+I28</f>
        <v>79347604310</v>
      </c>
      <c r="J37" s="27">
        <f>J5+J7+J13+J26+J27+J28</f>
        <v>72942615211</v>
      </c>
      <c r="K37" s="119">
        <f t="shared" si="11"/>
        <v>0.91927936382330333</v>
      </c>
      <c r="L37" s="27">
        <f>L5+L7+L13+L26+L27+L28</f>
        <v>94062481323</v>
      </c>
      <c r="M37" s="27">
        <f>M5+M7+M13+M26+M27+M28</f>
        <v>72933940760</v>
      </c>
      <c r="N37" s="119">
        <f t="shared" si="12"/>
        <v>0.7753775972542446</v>
      </c>
      <c r="O37" s="27">
        <f>O5+O7+O13+O26+O27+O28</f>
        <v>0</v>
      </c>
      <c r="P37" s="27">
        <f>P5+P7+P13+P26+P27+P28</f>
        <v>0</v>
      </c>
      <c r="Q37" s="119" t="e">
        <f t="shared" si="13"/>
        <v>#DIV/0!</v>
      </c>
      <c r="R37" s="27">
        <f>R5+R7+R13+R26+R27+R28</f>
        <v>0</v>
      </c>
      <c r="S37" s="27">
        <f>S5+S7+S13+S26+S27+S28</f>
        <v>0</v>
      </c>
      <c r="T37" s="119" t="e">
        <f t="shared" si="14"/>
        <v>#DIV/0!</v>
      </c>
      <c r="U37" s="27">
        <f t="shared" si="15"/>
        <v>318093684249</v>
      </c>
      <c r="V37" s="4">
        <f t="shared" si="16"/>
        <v>272402237942</v>
      </c>
      <c r="W37" s="123">
        <f t="shared" si="17"/>
        <v>0.85635852401510348</v>
      </c>
      <c r="X37" s="128">
        <f t="shared" si="18"/>
        <v>1.1677352089769859</v>
      </c>
    </row>
    <row r="38" spans="1:25" ht="18" customHeight="1" x14ac:dyDescent="0.25">
      <c r="B38" s="6" t="s">
        <v>6</v>
      </c>
      <c r="C38" s="27">
        <f>C6+C9+C18+C29</f>
        <v>259606338</v>
      </c>
      <c r="D38" s="27">
        <f>D6+D9+D18+D29</f>
        <v>171506672</v>
      </c>
      <c r="E38" s="119">
        <f t="shared" si="9"/>
        <v>0.66064131300215023</v>
      </c>
      <c r="F38" s="27">
        <f>F6+F9+F18+F29</f>
        <v>251231940</v>
      </c>
      <c r="G38" s="27">
        <f>G6+G9+G18+G29</f>
        <v>133341571</v>
      </c>
      <c r="H38" s="119">
        <f t="shared" si="10"/>
        <v>0.53075087108748986</v>
      </c>
      <c r="I38" s="27">
        <f>I6+I9+I18+I29</f>
        <v>259606338</v>
      </c>
      <c r="J38" s="27">
        <f>J6+J9+J18+J29</f>
        <v>145921653</v>
      </c>
      <c r="K38" s="119">
        <f t="shared" si="11"/>
        <v>0.56208817598282212</v>
      </c>
      <c r="L38" s="27">
        <f>L6+L9+L18+L29</f>
        <v>252863342</v>
      </c>
      <c r="M38" s="27">
        <f>M6+M9+M18+M29</f>
        <v>154690569</v>
      </c>
      <c r="N38" s="119">
        <f t="shared" si="12"/>
        <v>0.61175561382875343</v>
      </c>
      <c r="O38" s="27">
        <f>O6+O9+O18+O29</f>
        <v>0</v>
      </c>
      <c r="P38" s="27">
        <f>P6+P9+P18+P29</f>
        <v>0</v>
      </c>
      <c r="Q38" s="119" t="e">
        <f t="shared" si="13"/>
        <v>#DIV/0!</v>
      </c>
      <c r="R38" s="27">
        <f>R6+R9+R18+R29</f>
        <v>0</v>
      </c>
      <c r="S38" s="27">
        <f>S6+S9+S18+S29</f>
        <v>0</v>
      </c>
      <c r="T38" s="119" t="e">
        <f t="shared" si="14"/>
        <v>#DIV/0!</v>
      </c>
      <c r="U38" s="27">
        <f t="shared" si="15"/>
        <v>1023307958</v>
      </c>
      <c r="V38" s="4">
        <f t="shared" si="16"/>
        <v>605460465</v>
      </c>
      <c r="W38" s="123">
        <f t="shared" si="17"/>
        <v>0.5916698490094221</v>
      </c>
      <c r="X38" s="128">
        <f t="shared" si="18"/>
        <v>1.6901317545151358</v>
      </c>
    </row>
    <row r="39" spans="1:25" ht="18" customHeight="1" x14ac:dyDescent="0.25">
      <c r="B39" s="114" t="s">
        <v>2</v>
      </c>
      <c r="C39" s="27">
        <f>C25</f>
        <v>15500000</v>
      </c>
      <c r="D39" s="27">
        <f>D25</f>
        <v>4174945</v>
      </c>
      <c r="E39" s="119">
        <f t="shared" si="9"/>
        <v>0.26935129032258065</v>
      </c>
      <c r="F39" s="27">
        <f>F25</f>
        <v>15000000</v>
      </c>
      <c r="G39" s="27">
        <f>G25</f>
        <v>4188007</v>
      </c>
      <c r="H39" s="119">
        <f t="shared" si="10"/>
        <v>0.27920046666666665</v>
      </c>
      <c r="I39" s="27">
        <f>I25</f>
        <v>0</v>
      </c>
      <c r="J39" s="27">
        <f>J25</f>
        <v>3077474</v>
      </c>
      <c r="K39" s="119" t="e">
        <f t="shared" si="11"/>
        <v>#DIV/0!</v>
      </c>
      <c r="L39" s="27">
        <f>L25</f>
        <v>15500000</v>
      </c>
      <c r="M39" s="27">
        <f>M25</f>
        <v>2974676</v>
      </c>
      <c r="N39" s="119">
        <f t="shared" si="12"/>
        <v>0.19191458064516129</v>
      </c>
      <c r="O39" s="27">
        <f>O25</f>
        <v>0</v>
      </c>
      <c r="P39" s="27">
        <f>P25</f>
        <v>0</v>
      </c>
      <c r="Q39" s="119" t="e">
        <f t="shared" si="13"/>
        <v>#DIV/0!</v>
      </c>
      <c r="R39" s="27">
        <f>R25</f>
        <v>0</v>
      </c>
      <c r="S39" s="27">
        <f>S25</f>
        <v>0</v>
      </c>
      <c r="T39" s="119" t="e">
        <f t="shared" si="14"/>
        <v>#DIV/0!</v>
      </c>
      <c r="U39" s="27">
        <f t="shared" si="15"/>
        <v>46000000</v>
      </c>
      <c r="V39" s="4">
        <f t="shared" si="16"/>
        <v>14415102</v>
      </c>
      <c r="W39" s="123">
        <f t="shared" si="17"/>
        <v>0.31337178260869564</v>
      </c>
      <c r="X39" s="128">
        <f t="shared" si="18"/>
        <v>3.1910977806469911</v>
      </c>
    </row>
    <row r="40" spans="1:25" ht="26.25" thickBot="1" x14ac:dyDescent="0.3">
      <c r="B40" s="115" t="s">
        <v>7</v>
      </c>
      <c r="C40" s="28">
        <f>C21+C22</f>
        <v>50043630000</v>
      </c>
      <c r="D40" s="28">
        <f>D21+D22</f>
        <v>8486483437</v>
      </c>
      <c r="E40" s="120">
        <f t="shared" si="9"/>
        <v>0.16958169175577392</v>
      </c>
      <c r="F40" s="28">
        <f>F21+F22</f>
        <v>49102934000</v>
      </c>
      <c r="G40" s="28">
        <f>G21+G22</f>
        <v>15310620505</v>
      </c>
      <c r="H40" s="120">
        <f t="shared" si="10"/>
        <v>0.31180663267494363</v>
      </c>
      <c r="I40" s="28">
        <f>I21+I22</f>
        <v>50143400000</v>
      </c>
      <c r="J40" s="28">
        <f>J21+J22</f>
        <v>19980222722</v>
      </c>
      <c r="K40" s="120">
        <f t="shared" si="11"/>
        <v>0.39846166638081981</v>
      </c>
      <c r="L40" s="28">
        <f>L21+L22</f>
        <v>50043300000</v>
      </c>
      <c r="M40" s="28">
        <f>M21+M22</f>
        <v>10704478592</v>
      </c>
      <c r="N40" s="120">
        <f t="shared" si="12"/>
        <v>0.21390433068962278</v>
      </c>
      <c r="O40" s="28">
        <f>O21+O22</f>
        <v>0</v>
      </c>
      <c r="P40" s="28">
        <f>P21+P22</f>
        <v>0</v>
      </c>
      <c r="Q40" s="120" t="e">
        <f t="shared" si="13"/>
        <v>#DIV/0!</v>
      </c>
      <c r="R40" s="28">
        <f>R21+R22</f>
        <v>0</v>
      </c>
      <c r="S40" s="28">
        <f>S21+S22</f>
        <v>0</v>
      </c>
      <c r="T40" s="120" t="e">
        <f t="shared" si="14"/>
        <v>#DIV/0!</v>
      </c>
      <c r="U40" s="28">
        <f t="shared" si="15"/>
        <v>199333264000</v>
      </c>
      <c r="V40" s="18">
        <f t="shared" si="16"/>
        <v>54481805256</v>
      </c>
      <c r="W40" s="124">
        <f t="shared" si="17"/>
        <v>0.27332018832541666</v>
      </c>
      <c r="X40" s="129">
        <f t="shared" si="18"/>
        <v>3.6587125383120034</v>
      </c>
    </row>
    <row r="41" spans="1:25" ht="18" customHeight="1" thickBot="1" x14ac:dyDescent="0.3">
      <c r="C41" s="29"/>
      <c r="D41" s="29"/>
      <c r="E41" s="29"/>
      <c r="F41" s="29"/>
      <c r="G41" s="29"/>
      <c r="H41" s="29"/>
      <c r="I41" s="29"/>
      <c r="J41" s="29"/>
      <c r="K41" s="29"/>
      <c r="L41" s="29"/>
      <c r="M41" s="29"/>
      <c r="N41" s="29"/>
      <c r="O41" s="29"/>
      <c r="P41" s="29"/>
      <c r="Q41" s="29"/>
      <c r="R41" s="29"/>
      <c r="S41" s="29"/>
      <c r="T41" s="29"/>
      <c r="U41" s="29"/>
      <c r="V41" s="29"/>
      <c r="W41" s="125"/>
      <c r="X41" s="130"/>
    </row>
    <row r="42" spans="1:25" ht="18" customHeight="1" thickBot="1" x14ac:dyDescent="0.3">
      <c r="B42" s="15" t="s">
        <v>11</v>
      </c>
      <c r="C42" s="30">
        <f t="shared" ref="C42" si="19">C35+C36+C37+C38+C40+C39</f>
        <v>172075079639</v>
      </c>
      <c r="D42" s="30">
        <f t="shared" ref="D42" si="20">D35+D36+D37+D38+D40+D39</f>
        <v>77287939277</v>
      </c>
      <c r="E42" s="121">
        <f t="shared" si="9"/>
        <v>0.44915242485515061</v>
      </c>
      <c r="F42" s="30">
        <f t="shared" ref="F42:G42" si="21">F35+F36+F37+F38+F40+F39</f>
        <v>167731502158</v>
      </c>
      <c r="G42" s="30">
        <f t="shared" si="21"/>
        <v>83276079561</v>
      </c>
      <c r="H42" s="121">
        <f t="shared" si="10"/>
        <v>0.49648443190209707</v>
      </c>
      <c r="I42" s="30">
        <f t="shared" ref="I42:J42" si="22">I35+I36+I37+I38+I40+I39</f>
        <v>181391531090</v>
      </c>
      <c r="J42" s="30">
        <f t="shared" si="22"/>
        <v>103224705386</v>
      </c>
      <c r="K42" s="121">
        <f t="shared" si="11"/>
        <v>0.56907125027123562</v>
      </c>
      <c r="L42" s="30">
        <f t="shared" ref="L42:M42" si="23">L35+L36+L37+L38+L40+L39</f>
        <v>223400798579</v>
      </c>
      <c r="M42" s="30">
        <f t="shared" si="23"/>
        <v>118195474820</v>
      </c>
      <c r="N42" s="121">
        <f t="shared" si="12"/>
        <v>0.52907364508906707</v>
      </c>
      <c r="O42" s="30">
        <f t="shared" ref="O42:P42" si="24">O35+O36+O37+O38+O40+O39</f>
        <v>0</v>
      </c>
      <c r="P42" s="30">
        <f t="shared" si="24"/>
        <v>0</v>
      </c>
      <c r="Q42" s="121" t="e">
        <f t="shared" si="13"/>
        <v>#DIV/0!</v>
      </c>
      <c r="R42" s="30">
        <f t="shared" ref="R42:S42" si="25">R35+R36+R37+R38+R40+R39</f>
        <v>0</v>
      </c>
      <c r="S42" s="30">
        <f t="shared" si="25"/>
        <v>0</v>
      </c>
      <c r="T42" s="121" t="e">
        <f t="shared" si="14"/>
        <v>#DIV/0!</v>
      </c>
      <c r="U42" s="30">
        <f>U35+U36+U37+U38+U40+U39</f>
        <v>744598911466</v>
      </c>
      <c r="V42" s="17">
        <f>V35+V36+V37+V38+V40+V39</f>
        <v>381984199044</v>
      </c>
      <c r="W42" s="126">
        <f>W35+W36+W37+W38+W40+W39</f>
        <v>3.0487369325019906</v>
      </c>
      <c r="X42" s="131">
        <f t="shared" si="18"/>
        <v>1.9492924401834515</v>
      </c>
    </row>
    <row r="43" spans="1:25" ht="18" customHeight="1" x14ac:dyDescent="0.25">
      <c r="X43" s="130"/>
    </row>
    <row r="44" spans="1:25" ht="18" customHeight="1" thickBot="1" x14ac:dyDescent="0.3"/>
    <row r="45" spans="1:25" ht="18" customHeight="1" x14ac:dyDescent="0.25">
      <c r="B45" s="375" t="s">
        <v>1</v>
      </c>
      <c r="C45" s="377"/>
      <c r="D45" s="377"/>
      <c r="E45" s="377"/>
      <c r="F45" s="377"/>
      <c r="G45" s="377"/>
      <c r="H45" s="377"/>
      <c r="I45" s="377"/>
      <c r="J45" s="377"/>
      <c r="K45" s="377"/>
      <c r="L45" s="377"/>
      <c r="M45" s="377"/>
      <c r="N45" s="377"/>
      <c r="O45" s="377"/>
      <c r="P45" s="377"/>
      <c r="Q45" s="377"/>
      <c r="R45" s="137"/>
      <c r="S45" s="137"/>
      <c r="T45" s="375" t="s">
        <v>1</v>
      </c>
      <c r="U45" s="381" t="s">
        <v>47</v>
      </c>
      <c r="V45" s="382"/>
      <c r="W45" s="382"/>
      <c r="X45" s="383"/>
    </row>
    <row r="46" spans="1:25" ht="18" customHeight="1" thickBot="1" x14ac:dyDescent="0.3">
      <c r="B46" s="376"/>
      <c r="C46" s="134"/>
      <c r="D46" s="134"/>
      <c r="E46" s="134"/>
      <c r="F46" s="134"/>
      <c r="G46" s="134"/>
      <c r="H46" s="134"/>
      <c r="I46" s="134"/>
      <c r="J46" s="134"/>
      <c r="K46" s="134"/>
      <c r="L46" s="134"/>
      <c r="M46" s="134"/>
      <c r="N46" s="134"/>
      <c r="O46" s="134"/>
      <c r="P46" s="134"/>
      <c r="Q46" s="134"/>
      <c r="R46" s="134"/>
      <c r="S46" s="134"/>
      <c r="T46" s="376"/>
      <c r="U46" s="33" t="s">
        <v>9</v>
      </c>
      <c r="V46" s="34" t="s">
        <v>10</v>
      </c>
      <c r="W46" s="46" t="s">
        <v>32</v>
      </c>
      <c r="X46" s="35" t="s">
        <v>33</v>
      </c>
    </row>
    <row r="47" spans="1:25" ht="15" x14ac:dyDescent="0.25">
      <c r="B47" s="37" t="s">
        <v>3</v>
      </c>
      <c r="C47" s="135"/>
      <c r="D47" s="135"/>
      <c r="E47" s="136"/>
      <c r="F47" s="135"/>
      <c r="G47" s="135"/>
      <c r="H47" s="136"/>
      <c r="I47" s="135"/>
      <c r="J47" s="135"/>
      <c r="K47" s="136"/>
      <c r="L47" s="135"/>
      <c r="M47" s="135"/>
      <c r="N47" s="136"/>
      <c r="O47" s="135"/>
      <c r="P47" s="135"/>
      <c r="Q47" s="136"/>
      <c r="R47" s="135"/>
      <c r="S47" s="135"/>
      <c r="T47" s="37" t="s">
        <v>3</v>
      </c>
      <c r="U47" s="311">
        <f>U35-U8-U10-U16-U17-U11-U12-U3-U14-U23-L19-L20</f>
        <v>356293659</v>
      </c>
      <c r="V47" s="312">
        <f>V35-V8-V10-V16-V17-V11-V12-V3-V14-V23-M19-M20</f>
        <v>335646535</v>
      </c>
      <c r="W47" s="313">
        <f t="shared" ref="W47:W52" si="26">V47/U47</f>
        <v>0.94205026253358048</v>
      </c>
      <c r="X47" s="314">
        <f t="shared" ref="X47:X52" si="27">U47/V47</f>
        <v>1.0615144857669989</v>
      </c>
      <c r="Y47" s="139"/>
    </row>
    <row r="48" spans="1:25" ht="18" customHeight="1" x14ac:dyDescent="0.25">
      <c r="B48" s="6" t="s">
        <v>4</v>
      </c>
      <c r="C48" s="135"/>
      <c r="D48" s="135"/>
      <c r="E48" s="136"/>
      <c r="F48" s="135"/>
      <c r="G48" s="135"/>
      <c r="H48" s="136"/>
      <c r="I48" s="135"/>
      <c r="J48" s="135"/>
      <c r="K48" s="136"/>
      <c r="L48" s="135"/>
      <c r="M48" s="135"/>
      <c r="N48" s="136"/>
      <c r="O48" s="135"/>
      <c r="P48" s="135"/>
      <c r="Q48" s="136"/>
      <c r="R48" s="135"/>
      <c r="S48" s="135"/>
      <c r="T48" s="6" t="s">
        <v>4</v>
      </c>
      <c r="U48" s="27">
        <f>U36-U24</f>
        <v>43212964709</v>
      </c>
      <c r="V48" s="4">
        <f>V36-V24</f>
        <v>40755825553</v>
      </c>
      <c r="W48" s="123">
        <f t="shared" si="26"/>
        <v>0.94313884334142317</v>
      </c>
      <c r="X48" s="128">
        <f t="shared" si="27"/>
        <v>1.0602892745432102</v>
      </c>
      <c r="Y48" s="139"/>
    </row>
    <row r="49" spans="2:25" ht="18" customHeight="1" x14ac:dyDescent="0.25">
      <c r="B49" s="6" t="s">
        <v>5</v>
      </c>
      <c r="C49" s="135"/>
      <c r="D49" s="135"/>
      <c r="E49" s="136"/>
      <c r="F49" s="135"/>
      <c r="G49" s="135"/>
      <c r="H49" s="136"/>
      <c r="I49" s="135"/>
      <c r="J49" s="135"/>
      <c r="K49" s="136"/>
      <c r="L49" s="135"/>
      <c r="M49" s="135"/>
      <c r="N49" s="136"/>
      <c r="O49" s="135"/>
      <c r="P49" s="135"/>
      <c r="Q49" s="136"/>
      <c r="R49" s="135"/>
      <c r="S49" s="135"/>
      <c r="T49" s="6" t="s">
        <v>5</v>
      </c>
      <c r="U49" s="27">
        <f>U37-U28-U13-U7-U5</f>
        <v>124218336500</v>
      </c>
      <c r="V49" s="4">
        <f>V37-V28-V13-V7-V5</f>
        <v>121703378178</v>
      </c>
      <c r="W49" s="123">
        <f t="shared" si="26"/>
        <v>0.97975372724460852</v>
      </c>
      <c r="X49" s="128">
        <f t="shared" si="27"/>
        <v>1.0206646549968539</v>
      </c>
      <c r="Y49" s="139"/>
    </row>
    <row r="50" spans="2:25" ht="18" customHeight="1" x14ac:dyDescent="0.25">
      <c r="B50" s="6" t="s">
        <v>6</v>
      </c>
      <c r="C50" s="135"/>
      <c r="D50" s="135"/>
      <c r="E50" s="136"/>
      <c r="F50" s="135"/>
      <c r="G50" s="135"/>
      <c r="H50" s="136"/>
      <c r="I50" s="135"/>
      <c r="J50" s="135"/>
      <c r="K50" s="136"/>
      <c r="L50" s="135"/>
      <c r="M50" s="135"/>
      <c r="N50" s="136"/>
      <c r="O50" s="135"/>
      <c r="P50" s="135"/>
      <c r="Q50" s="136"/>
      <c r="R50" s="135"/>
      <c r="S50" s="135"/>
      <c r="T50" s="6" t="s">
        <v>6</v>
      </c>
      <c r="U50" s="27">
        <f t="shared" ref="U50:V50" si="28">U38</f>
        <v>1023307958</v>
      </c>
      <c r="V50" s="4">
        <f t="shared" si="28"/>
        <v>605460465</v>
      </c>
      <c r="W50" s="123">
        <f t="shared" si="26"/>
        <v>0.5916698490094221</v>
      </c>
      <c r="X50" s="128">
        <f t="shared" si="27"/>
        <v>1.6901317545151358</v>
      </c>
      <c r="Y50" s="139"/>
    </row>
    <row r="51" spans="2:25" ht="18" customHeight="1" x14ac:dyDescent="0.25">
      <c r="B51" s="114" t="s">
        <v>2</v>
      </c>
      <c r="C51" s="135"/>
      <c r="D51" s="135"/>
      <c r="E51" s="136"/>
      <c r="F51" s="135"/>
      <c r="G51" s="135"/>
      <c r="H51" s="136"/>
      <c r="I51" s="135"/>
      <c r="J51" s="135"/>
      <c r="K51" s="136"/>
      <c r="L51" s="135"/>
      <c r="M51" s="135"/>
      <c r="N51" s="136"/>
      <c r="O51" s="135"/>
      <c r="P51" s="135"/>
      <c r="Q51" s="136"/>
      <c r="R51" s="135"/>
      <c r="S51" s="135"/>
      <c r="T51" s="114" t="s">
        <v>2</v>
      </c>
      <c r="U51" s="27">
        <f t="shared" ref="U51:V51" si="29">U39</f>
        <v>46000000</v>
      </c>
      <c r="V51" s="4">
        <f t="shared" si="29"/>
        <v>14415102</v>
      </c>
      <c r="W51" s="123">
        <f t="shared" si="26"/>
        <v>0.31337178260869564</v>
      </c>
      <c r="X51" s="128">
        <f t="shared" si="27"/>
        <v>3.1910977806469911</v>
      </c>
      <c r="Y51" s="139"/>
    </row>
    <row r="52" spans="2:25" ht="18" customHeight="1" thickBot="1" x14ac:dyDescent="0.3">
      <c r="B52" s="115" t="s">
        <v>7</v>
      </c>
      <c r="C52" s="135"/>
      <c r="D52" s="135"/>
      <c r="E52" s="136"/>
      <c r="F52" s="135"/>
      <c r="G52" s="135"/>
      <c r="H52" s="136"/>
      <c r="I52" s="135"/>
      <c r="J52" s="135"/>
      <c r="K52" s="136"/>
      <c r="L52" s="135"/>
      <c r="M52" s="135"/>
      <c r="N52" s="136"/>
      <c r="O52" s="135"/>
      <c r="P52" s="135"/>
      <c r="Q52" s="136"/>
      <c r="R52" s="135"/>
      <c r="S52" s="135"/>
      <c r="T52" s="115" t="s">
        <v>7</v>
      </c>
      <c r="U52" s="28">
        <f>U40-U21-U22</f>
        <v>0</v>
      </c>
      <c r="V52" s="18">
        <f>V40-V21-V22</f>
        <v>0</v>
      </c>
      <c r="W52" s="124" t="e">
        <f t="shared" si="26"/>
        <v>#DIV/0!</v>
      </c>
      <c r="X52" s="129" t="e">
        <f t="shared" si="27"/>
        <v>#DIV/0!</v>
      </c>
      <c r="Y52" s="139"/>
    </row>
    <row r="53" spans="2:25" ht="18" customHeight="1" thickBot="1" x14ac:dyDescent="0.3">
      <c r="C53" s="135"/>
      <c r="D53" s="135"/>
      <c r="E53" s="135"/>
      <c r="F53" s="135"/>
      <c r="G53" s="135"/>
      <c r="H53" s="135"/>
      <c r="I53" s="135"/>
      <c r="J53" s="135"/>
      <c r="K53" s="135"/>
      <c r="L53" s="135"/>
      <c r="M53" s="135"/>
      <c r="N53" s="135"/>
      <c r="O53" s="135"/>
      <c r="P53" s="135"/>
      <c r="Q53" s="135"/>
      <c r="R53" s="135"/>
      <c r="S53" s="135"/>
      <c r="U53" s="133"/>
      <c r="V53" s="29"/>
      <c r="W53" s="125"/>
      <c r="X53" s="130"/>
    </row>
    <row r="54" spans="2:25" ht="18" customHeight="1" thickBot="1" x14ac:dyDescent="0.3">
      <c r="B54" s="132" t="s">
        <v>11</v>
      </c>
      <c r="C54" s="135"/>
      <c r="D54" s="135"/>
      <c r="E54" s="136"/>
      <c r="F54" s="135"/>
      <c r="G54" s="135"/>
      <c r="H54" s="136"/>
      <c r="I54" s="135"/>
      <c r="J54" s="135"/>
      <c r="K54" s="136"/>
      <c r="L54" s="135"/>
      <c r="M54" s="135"/>
      <c r="N54" s="136"/>
      <c r="O54" s="135"/>
      <c r="P54" s="135"/>
      <c r="Q54" s="136"/>
      <c r="R54" s="135"/>
      <c r="S54" s="135"/>
      <c r="T54" s="138" t="s">
        <v>11</v>
      </c>
      <c r="U54" s="98">
        <f>U47+U48+U49+U50+U52+U51</f>
        <v>168856902826</v>
      </c>
      <c r="V54" s="17">
        <f>V47+V48+V49+V50+V52+V51</f>
        <v>163414725833</v>
      </c>
      <c r="W54" s="126" t="e">
        <f>W47+W48+W49+W50+W52+W51</f>
        <v>#DIV/0!</v>
      </c>
      <c r="X54" s="131">
        <f t="shared" ref="X54" si="30">U54/V54</f>
        <v>1.033302855451115</v>
      </c>
    </row>
  </sheetData>
  <mergeCells count="26">
    <mergeCell ref="O1:Q1"/>
    <mergeCell ref="R1:T1"/>
    <mergeCell ref="U1:X1"/>
    <mergeCell ref="A33:A34"/>
    <mergeCell ref="B33:B34"/>
    <mergeCell ref="A1:A2"/>
    <mergeCell ref="B1:B2"/>
    <mergeCell ref="C1:E1"/>
    <mergeCell ref="F1:H1"/>
    <mergeCell ref="I1:K1"/>
    <mergeCell ref="L1:N1"/>
    <mergeCell ref="C33:E33"/>
    <mergeCell ref="F33:H33"/>
    <mergeCell ref="I33:K33"/>
    <mergeCell ref="L33:N33"/>
    <mergeCell ref="O33:Q33"/>
    <mergeCell ref="R33:T33"/>
    <mergeCell ref="U33:X33"/>
    <mergeCell ref="O45:Q45"/>
    <mergeCell ref="U45:X45"/>
    <mergeCell ref="T45:T46"/>
    <mergeCell ref="B45:B46"/>
    <mergeCell ref="C45:E45"/>
    <mergeCell ref="F45:H45"/>
    <mergeCell ref="I45:K45"/>
    <mergeCell ref="L45:N45"/>
  </mergeCells>
  <pageMargins left="0.7" right="0.7" top="0.75" bottom="0.75" header="0.3" footer="0.3"/>
  <pageSetup orientation="portrait" r:id="rId1"/>
  <ignoredErrors>
    <ignoredError sqref="W3:W29 T3:T30 E3:N29 Q3:Q29 R35:T42 W52:X54" evalError="1"/>
    <ignoredError sqref="E35:K38 E40:K42 E39:J39 N35:N42 X6:X18" formula="1"/>
    <ignoredError sqref="K39 Q35:Q42" evalError="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3DEA2-CDC5-4CA2-BB47-5B8E0B4822F4}">
  <dimension ref="A1:AL46"/>
  <sheetViews>
    <sheetView zoomScale="75" zoomScaleNormal="75" workbookViewId="0">
      <pane xSplit="1" topLeftCell="B1" activePane="topRight" state="frozen"/>
      <selection activeCell="A36" sqref="A36"/>
      <selection pane="topRight" activeCell="AM47" sqref="AM47"/>
    </sheetView>
  </sheetViews>
  <sheetFormatPr defaultColWidth="8.7109375" defaultRowHeight="18" customHeight="1" x14ac:dyDescent="0.25"/>
  <cols>
    <col min="1" max="2" width="25.5703125" style="1" customWidth="1"/>
    <col min="3" max="5" width="15.5703125" style="1" customWidth="1"/>
    <col min="6" max="6" width="18.28515625" style="1" bestFit="1" customWidth="1"/>
    <col min="7" max="17" width="15.5703125" style="1" customWidth="1"/>
    <col min="18" max="18" width="18.28515625" style="1" bestFit="1" customWidth="1"/>
    <col min="19" max="29" width="15.5703125" style="1" customWidth="1"/>
    <col min="30" max="30" width="18.28515625" style="1" bestFit="1" customWidth="1"/>
    <col min="31" max="38" width="15.5703125" style="1" customWidth="1"/>
    <col min="39" max="16384" width="8.7109375" style="1"/>
  </cols>
  <sheetData>
    <row r="1" spans="1:38" ht="15" x14ac:dyDescent="0.25">
      <c r="A1" s="368" t="s">
        <v>0</v>
      </c>
      <c r="B1" s="371" t="s">
        <v>1</v>
      </c>
      <c r="C1" s="362" t="s">
        <v>58</v>
      </c>
      <c r="D1" s="363"/>
      <c r="E1" s="387"/>
      <c r="F1" s="364" t="s">
        <v>59</v>
      </c>
      <c r="G1" s="365"/>
      <c r="H1" s="366"/>
      <c r="I1" s="362" t="s">
        <v>60</v>
      </c>
      <c r="J1" s="363"/>
      <c r="K1" s="387"/>
      <c r="L1" s="364" t="s">
        <v>54</v>
      </c>
      <c r="M1" s="365"/>
      <c r="N1" s="366"/>
      <c r="O1" s="362" t="s">
        <v>55</v>
      </c>
      <c r="P1" s="363"/>
      <c r="Q1" s="387"/>
      <c r="R1" s="364" t="s">
        <v>56</v>
      </c>
      <c r="S1" s="365"/>
      <c r="T1" s="366"/>
      <c r="U1" s="362" t="s">
        <v>57</v>
      </c>
      <c r="V1" s="363"/>
      <c r="W1" s="387"/>
      <c r="X1" s="364" t="s">
        <v>61</v>
      </c>
      <c r="Y1" s="365"/>
      <c r="Z1" s="366"/>
      <c r="AA1" s="362" t="s">
        <v>62</v>
      </c>
      <c r="AB1" s="363"/>
      <c r="AC1" s="387"/>
      <c r="AD1" s="364" t="s">
        <v>63</v>
      </c>
      <c r="AE1" s="365"/>
      <c r="AF1" s="366"/>
      <c r="AG1" s="362" t="s">
        <v>64</v>
      </c>
      <c r="AH1" s="363"/>
      <c r="AI1" s="387"/>
      <c r="AJ1" s="364" t="s">
        <v>65</v>
      </c>
      <c r="AK1" s="365"/>
      <c r="AL1" s="366"/>
    </row>
    <row r="2" spans="1:38" ht="15.75" thickBot="1" x14ac:dyDescent="0.3">
      <c r="A2" s="370"/>
      <c r="B2" s="372"/>
      <c r="C2" s="23" t="s">
        <v>34</v>
      </c>
      <c r="D2" s="24" t="s">
        <v>53</v>
      </c>
      <c r="E2" s="25" t="s">
        <v>39</v>
      </c>
      <c r="F2" s="72" t="s">
        <v>34</v>
      </c>
      <c r="G2" s="43" t="s">
        <v>53</v>
      </c>
      <c r="H2" s="73" t="s">
        <v>39</v>
      </c>
      <c r="I2" s="23" t="s">
        <v>34</v>
      </c>
      <c r="J2" s="24" t="s">
        <v>53</v>
      </c>
      <c r="K2" s="25" t="s">
        <v>39</v>
      </c>
      <c r="L2" s="72" t="s">
        <v>34</v>
      </c>
      <c r="M2" s="43" t="s">
        <v>53</v>
      </c>
      <c r="N2" s="73" t="s">
        <v>40</v>
      </c>
      <c r="O2" s="23" t="s">
        <v>34</v>
      </c>
      <c r="P2" s="24" t="s">
        <v>53</v>
      </c>
      <c r="Q2" s="25" t="s">
        <v>39</v>
      </c>
      <c r="R2" s="72" t="s">
        <v>34</v>
      </c>
      <c r="S2" s="43" t="s">
        <v>53</v>
      </c>
      <c r="T2" s="73" t="s">
        <v>39</v>
      </c>
      <c r="U2" s="23" t="s">
        <v>34</v>
      </c>
      <c r="V2" s="24" t="s">
        <v>53</v>
      </c>
      <c r="W2" s="25" t="s">
        <v>39</v>
      </c>
      <c r="X2" s="72" t="s">
        <v>34</v>
      </c>
      <c r="Y2" s="43" t="s">
        <v>53</v>
      </c>
      <c r="Z2" s="73" t="s">
        <v>40</v>
      </c>
      <c r="AA2" s="23" t="s">
        <v>34</v>
      </c>
      <c r="AB2" s="24" t="s">
        <v>53</v>
      </c>
      <c r="AC2" s="25" t="s">
        <v>39</v>
      </c>
      <c r="AD2" s="72" t="s">
        <v>34</v>
      </c>
      <c r="AE2" s="43" t="s">
        <v>53</v>
      </c>
      <c r="AF2" s="73" t="s">
        <v>39</v>
      </c>
      <c r="AG2" s="23" t="s">
        <v>34</v>
      </c>
      <c r="AH2" s="24" t="s">
        <v>53</v>
      </c>
      <c r="AI2" s="25" t="s">
        <v>39</v>
      </c>
      <c r="AJ2" s="72" t="s">
        <v>34</v>
      </c>
      <c r="AK2" s="43" t="s">
        <v>53</v>
      </c>
      <c r="AL2" s="73" t="s">
        <v>40</v>
      </c>
    </row>
    <row r="3" spans="1:38" ht="18" customHeight="1" x14ac:dyDescent="0.25">
      <c r="A3" s="37">
        <v>1</v>
      </c>
      <c r="B3" s="38" t="s">
        <v>3</v>
      </c>
      <c r="C3" s="92"/>
      <c r="D3" s="93"/>
      <c r="E3" s="90">
        <f>C3+D3</f>
        <v>0</v>
      </c>
      <c r="F3" s="92"/>
      <c r="G3" s="93"/>
      <c r="H3" s="90">
        <f>F3+G3</f>
        <v>0</v>
      </c>
      <c r="I3" s="92"/>
      <c r="J3" s="93"/>
      <c r="K3" s="90">
        <f>I3+J3</f>
        <v>0</v>
      </c>
      <c r="L3" s="92"/>
      <c r="M3" s="93"/>
      <c r="N3" s="90">
        <f>L3+M3</f>
        <v>0</v>
      </c>
      <c r="O3" s="92"/>
      <c r="P3" s="93"/>
      <c r="Q3" s="90">
        <f>O3+P3</f>
        <v>0</v>
      </c>
      <c r="R3" s="92"/>
      <c r="S3" s="93"/>
      <c r="T3" s="90">
        <f>R3+S3</f>
        <v>0</v>
      </c>
      <c r="U3" s="92"/>
      <c r="V3" s="93"/>
      <c r="W3" s="90">
        <f>U3+V3</f>
        <v>0</v>
      </c>
      <c r="X3" s="92"/>
      <c r="Y3" s="93"/>
      <c r="Z3" s="90">
        <f>X3+Y3</f>
        <v>0</v>
      </c>
      <c r="AA3" s="92"/>
      <c r="AB3" s="93"/>
      <c r="AC3" s="90">
        <f>AA3+AB3</f>
        <v>0</v>
      </c>
      <c r="AD3" s="92"/>
      <c r="AE3" s="93"/>
      <c r="AF3" s="90">
        <f>AD3+AE3</f>
        <v>0</v>
      </c>
      <c r="AG3" s="92"/>
      <c r="AH3" s="93"/>
      <c r="AI3" s="90">
        <f>AG3+AH3</f>
        <v>0</v>
      </c>
      <c r="AJ3" s="92"/>
      <c r="AK3" s="93"/>
      <c r="AL3" s="90">
        <f>AJ3+AK3</f>
        <v>0</v>
      </c>
    </row>
    <row r="4" spans="1:38" ht="18" customHeight="1" x14ac:dyDescent="0.25">
      <c r="A4" s="5">
        <v>2</v>
      </c>
      <c r="B4" s="2" t="s">
        <v>4</v>
      </c>
      <c r="C4" s="94">
        <v>27150000</v>
      </c>
      <c r="D4" s="95"/>
      <c r="E4" s="52">
        <f t="shared" ref="E4:E29" si="0">C4+D4</f>
        <v>27150000</v>
      </c>
      <c r="F4" s="94">
        <v>27150000</v>
      </c>
      <c r="G4" s="95"/>
      <c r="H4" s="52">
        <f t="shared" ref="H4:H29" si="1">F4+G4</f>
        <v>27150000</v>
      </c>
      <c r="I4" s="94">
        <v>27150000</v>
      </c>
      <c r="J4" s="95"/>
      <c r="K4" s="52">
        <f t="shared" ref="K4:K29" si="2">I4+J4</f>
        <v>27150000</v>
      </c>
      <c r="L4" s="94">
        <v>151502392</v>
      </c>
      <c r="M4" s="95"/>
      <c r="N4" s="52">
        <f t="shared" ref="N4:N29" si="3">L4+M4</f>
        <v>151502392</v>
      </c>
      <c r="O4" s="94">
        <v>151502392</v>
      </c>
      <c r="P4" s="95"/>
      <c r="Q4" s="52">
        <f t="shared" ref="Q4:Q29" si="4">O4+P4</f>
        <v>151502392</v>
      </c>
      <c r="R4" s="94">
        <v>151502392</v>
      </c>
      <c r="S4" s="95"/>
      <c r="T4" s="52">
        <f t="shared" ref="T4:T29" si="5">R4+S4</f>
        <v>151502392</v>
      </c>
      <c r="U4" s="94"/>
      <c r="V4" s="95"/>
      <c r="W4" s="52">
        <f t="shared" ref="W4:W29" si="6">U4+V4</f>
        <v>0</v>
      </c>
      <c r="X4" s="94"/>
      <c r="Y4" s="95"/>
      <c r="Z4" s="52">
        <f t="shared" ref="Z4:Z29" si="7">X4+Y4</f>
        <v>0</v>
      </c>
      <c r="AA4" s="94"/>
      <c r="AB4" s="95"/>
      <c r="AC4" s="52">
        <f t="shared" ref="AC4:AC29" si="8">AA4+AB4</f>
        <v>0</v>
      </c>
      <c r="AD4" s="94"/>
      <c r="AE4" s="95"/>
      <c r="AF4" s="52">
        <f t="shared" ref="AF4:AF29" si="9">AD4+AE4</f>
        <v>0</v>
      </c>
      <c r="AG4" s="94"/>
      <c r="AH4" s="95"/>
      <c r="AI4" s="52">
        <f t="shared" ref="AI4:AI29" si="10">AG4+AH4</f>
        <v>0</v>
      </c>
      <c r="AJ4" s="94"/>
      <c r="AK4" s="95"/>
      <c r="AL4" s="52">
        <f t="shared" ref="AL4:AL29" si="11">AJ4+AK4</f>
        <v>0</v>
      </c>
    </row>
    <row r="5" spans="1:38" ht="18" customHeight="1" x14ac:dyDescent="0.25">
      <c r="A5" s="6">
        <v>3</v>
      </c>
      <c r="B5" s="2" t="s">
        <v>5</v>
      </c>
      <c r="C5" s="94">
        <v>314506833</v>
      </c>
      <c r="D5" s="95">
        <v>18211622</v>
      </c>
      <c r="E5" s="52">
        <f t="shared" si="0"/>
        <v>332718455</v>
      </c>
      <c r="F5" s="94">
        <v>314506833</v>
      </c>
      <c r="G5" s="95">
        <v>18211622</v>
      </c>
      <c r="H5" s="52">
        <f t="shared" si="1"/>
        <v>332718455</v>
      </c>
      <c r="I5" s="94">
        <v>314506833</v>
      </c>
      <c r="J5" s="95">
        <v>18211622</v>
      </c>
      <c r="K5" s="52">
        <f t="shared" si="2"/>
        <v>332718455</v>
      </c>
      <c r="L5" s="94">
        <v>485600000</v>
      </c>
      <c r="M5" s="95"/>
      <c r="N5" s="52">
        <f t="shared" si="3"/>
        <v>485600000</v>
      </c>
      <c r="O5" s="94">
        <v>485600000</v>
      </c>
      <c r="P5" s="95"/>
      <c r="Q5" s="52">
        <f t="shared" si="4"/>
        <v>485600000</v>
      </c>
      <c r="R5" s="94">
        <v>485600000</v>
      </c>
      <c r="S5" s="95"/>
      <c r="T5" s="52">
        <f t="shared" si="5"/>
        <v>485600000</v>
      </c>
      <c r="U5" s="94">
        <v>7869059</v>
      </c>
      <c r="V5" s="95">
        <v>16024062</v>
      </c>
      <c r="W5" s="52">
        <f t="shared" si="6"/>
        <v>23893121</v>
      </c>
      <c r="X5" s="94">
        <v>7869059</v>
      </c>
      <c r="Y5" s="95">
        <v>16024062</v>
      </c>
      <c r="Z5" s="52">
        <f t="shared" si="7"/>
        <v>23893121</v>
      </c>
      <c r="AA5" s="94">
        <v>7869059</v>
      </c>
      <c r="AB5" s="95">
        <v>16024062</v>
      </c>
      <c r="AC5" s="52">
        <f t="shared" si="8"/>
        <v>23893121</v>
      </c>
      <c r="AD5" s="94">
        <v>7869059</v>
      </c>
      <c r="AE5" s="95">
        <v>31124062</v>
      </c>
      <c r="AF5" s="52">
        <f t="shared" si="9"/>
        <v>38993121</v>
      </c>
      <c r="AG5" s="94">
        <v>7869059</v>
      </c>
      <c r="AH5" s="95">
        <v>31124062</v>
      </c>
      <c r="AI5" s="52">
        <f t="shared" si="10"/>
        <v>38993121</v>
      </c>
      <c r="AJ5" s="94">
        <v>7869059</v>
      </c>
      <c r="AK5" s="95">
        <v>31124062</v>
      </c>
      <c r="AL5" s="52">
        <f t="shared" si="11"/>
        <v>38993121</v>
      </c>
    </row>
    <row r="6" spans="1:38" ht="18" customHeight="1" x14ac:dyDescent="0.25">
      <c r="A6" s="5">
        <v>4</v>
      </c>
      <c r="B6" s="2" t="s">
        <v>6</v>
      </c>
      <c r="C6" s="94"/>
      <c r="D6" s="95"/>
      <c r="E6" s="52">
        <f t="shared" si="0"/>
        <v>0</v>
      </c>
      <c r="F6" s="94"/>
      <c r="G6" s="95"/>
      <c r="H6" s="52">
        <f t="shared" si="1"/>
        <v>0</v>
      </c>
      <c r="I6" s="94"/>
      <c r="J6" s="95"/>
      <c r="K6" s="52">
        <f t="shared" si="2"/>
        <v>0</v>
      </c>
      <c r="L6" s="94"/>
      <c r="M6" s="95"/>
      <c r="N6" s="52">
        <f t="shared" si="3"/>
        <v>0</v>
      </c>
      <c r="O6" s="94"/>
      <c r="P6" s="95"/>
      <c r="Q6" s="52">
        <f t="shared" si="4"/>
        <v>0</v>
      </c>
      <c r="R6" s="94"/>
      <c r="S6" s="95"/>
      <c r="T6" s="52">
        <f t="shared" si="5"/>
        <v>0</v>
      </c>
      <c r="U6" s="94"/>
      <c r="V6" s="95"/>
      <c r="W6" s="52">
        <f t="shared" si="6"/>
        <v>0</v>
      </c>
      <c r="X6" s="94"/>
      <c r="Y6" s="95"/>
      <c r="Z6" s="52">
        <f t="shared" si="7"/>
        <v>0</v>
      </c>
      <c r="AA6" s="94"/>
      <c r="AB6" s="95"/>
      <c r="AC6" s="52">
        <f t="shared" si="8"/>
        <v>0</v>
      </c>
      <c r="AD6" s="94"/>
      <c r="AE6" s="95"/>
      <c r="AF6" s="52">
        <f t="shared" si="9"/>
        <v>0</v>
      </c>
      <c r="AG6" s="94"/>
      <c r="AH6" s="95"/>
      <c r="AI6" s="52">
        <f t="shared" si="10"/>
        <v>0</v>
      </c>
      <c r="AJ6" s="94"/>
      <c r="AK6" s="95"/>
      <c r="AL6" s="52">
        <f t="shared" si="11"/>
        <v>0</v>
      </c>
    </row>
    <row r="7" spans="1:38" ht="18" customHeight="1" x14ac:dyDescent="0.25">
      <c r="A7" s="5">
        <v>5</v>
      </c>
      <c r="B7" s="2" t="s">
        <v>5</v>
      </c>
      <c r="C7" s="94">
        <v>12844254</v>
      </c>
      <c r="D7" s="95"/>
      <c r="E7" s="52">
        <f t="shared" si="0"/>
        <v>12844254</v>
      </c>
      <c r="F7" s="94">
        <v>12844254</v>
      </c>
      <c r="G7" s="95"/>
      <c r="H7" s="52">
        <f t="shared" si="1"/>
        <v>12844254</v>
      </c>
      <c r="I7" s="94">
        <v>12844254</v>
      </c>
      <c r="J7" s="95"/>
      <c r="K7" s="52">
        <f t="shared" si="2"/>
        <v>12844254</v>
      </c>
      <c r="L7" s="94">
        <v>70068930</v>
      </c>
      <c r="M7" s="95"/>
      <c r="N7" s="52">
        <f t="shared" si="3"/>
        <v>70068930</v>
      </c>
      <c r="O7" s="94">
        <v>70068930</v>
      </c>
      <c r="P7" s="95"/>
      <c r="Q7" s="52">
        <f t="shared" si="4"/>
        <v>70068930</v>
      </c>
      <c r="R7" s="94">
        <v>70068930</v>
      </c>
      <c r="S7" s="95"/>
      <c r="T7" s="52">
        <f t="shared" si="5"/>
        <v>70068930</v>
      </c>
      <c r="U7" s="94">
        <v>7442443</v>
      </c>
      <c r="V7" s="95"/>
      <c r="W7" s="52">
        <f t="shared" si="6"/>
        <v>7442443</v>
      </c>
      <c r="X7" s="94">
        <v>7442443</v>
      </c>
      <c r="Y7" s="95"/>
      <c r="Z7" s="52">
        <f t="shared" si="7"/>
        <v>7442443</v>
      </c>
      <c r="AA7" s="94">
        <v>7442443</v>
      </c>
      <c r="AB7" s="95"/>
      <c r="AC7" s="52">
        <f t="shared" si="8"/>
        <v>7442443</v>
      </c>
      <c r="AD7" s="94">
        <v>10992320</v>
      </c>
      <c r="AE7" s="95"/>
      <c r="AF7" s="52">
        <f t="shared" si="9"/>
        <v>10992320</v>
      </c>
      <c r="AG7" s="94">
        <v>10992320</v>
      </c>
      <c r="AH7" s="95"/>
      <c r="AI7" s="52">
        <f t="shared" si="10"/>
        <v>10992320</v>
      </c>
      <c r="AJ7" s="94">
        <v>10992320</v>
      </c>
      <c r="AK7" s="95"/>
      <c r="AL7" s="52">
        <f t="shared" si="11"/>
        <v>10992320</v>
      </c>
    </row>
    <row r="8" spans="1:38" ht="18" customHeight="1" x14ac:dyDescent="0.25">
      <c r="A8" s="6">
        <v>6</v>
      </c>
      <c r="B8" s="2" t="s">
        <v>3</v>
      </c>
      <c r="C8" s="94">
        <v>72000000</v>
      </c>
      <c r="D8" s="95"/>
      <c r="E8" s="52">
        <f t="shared" si="0"/>
        <v>72000000</v>
      </c>
      <c r="F8" s="94">
        <v>72000000</v>
      </c>
      <c r="G8" s="95"/>
      <c r="H8" s="52">
        <f t="shared" si="1"/>
        <v>72000000</v>
      </c>
      <c r="I8" s="94">
        <v>72000000</v>
      </c>
      <c r="J8" s="95"/>
      <c r="K8" s="52">
        <f t="shared" si="2"/>
        <v>72000000</v>
      </c>
      <c r="L8" s="94">
        <v>72000000</v>
      </c>
      <c r="M8" s="95"/>
      <c r="N8" s="52">
        <f t="shared" si="3"/>
        <v>72000000</v>
      </c>
      <c r="O8" s="94">
        <v>72000000</v>
      </c>
      <c r="P8" s="95"/>
      <c r="Q8" s="52">
        <f t="shared" si="4"/>
        <v>72000000</v>
      </c>
      <c r="R8" s="94">
        <v>72000000</v>
      </c>
      <c r="S8" s="95"/>
      <c r="T8" s="52">
        <f t="shared" si="5"/>
        <v>72000000</v>
      </c>
      <c r="U8" s="94"/>
      <c r="V8" s="95"/>
      <c r="W8" s="52">
        <f t="shared" si="6"/>
        <v>0</v>
      </c>
      <c r="X8" s="94"/>
      <c r="Y8" s="95"/>
      <c r="Z8" s="52">
        <f t="shared" si="7"/>
        <v>0</v>
      </c>
      <c r="AA8" s="94"/>
      <c r="AB8" s="95"/>
      <c r="AC8" s="52">
        <f t="shared" si="8"/>
        <v>0</v>
      </c>
      <c r="AD8" s="94"/>
      <c r="AE8" s="95"/>
      <c r="AF8" s="52">
        <f t="shared" si="9"/>
        <v>0</v>
      </c>
      <c r="AG8" s="94"/>
      <c r="AH8" s="95"/>
      <c r="AI8" s="52">
        <f t="shared" si="10"/>
        <v>0</v>
      </c>
      <c r="AJ8" s="94"/>
      <c r="AK8" s="95"/>
      <c r="AL8" s="52">
        <f t="shared" si="11"/>
        <v>0</v>
      </c>
    </row>
    <row r="9" spans="1:38" ht="18" customHeight="1" x14ac:dyDescent="0.25">
      <c r="A9" s="5">
        <v>7</v>
      </c>
      <c r="B9" s="2" t="s">
        <v>6</v>
      </c>
      <c r="C9" s="94"/>
      <c r="D9" s="95"/>
      <c r="E9" s="52">
        <f t="shared" si="0"/>
        <v>0</v>
      </c>
      <c r="F9" s="94"/>
      <c r="G9" s="95"/>
      <c r="H9" s="52">
        <f t="shared" si="1"/>
        <v>0</v>
      </c>
      <c r="I9" s="94"/>
      <c r="J9" s="95"/>
      <c r="K9" s="52">
        <f t="shared" si="2"/>
        <v>0</v>
      </c>
      <c r="L9" s="94"/>
      <c r="M9" s="95"/>
      <c r="N9" s="52">
        <f t="shared" si="3"/>
        <v>0</v>
      </c>
      <c r="O9" s="94"/>
      <c r="P9" s="95"/>
      <c r="Q9" s="52">
        <f t="shared" si="4"/>
        <v>0</v>
      </c>
      <c r="R9" s="94"/>
      <c r="S9" s="95"/>
      <c r="T9" s="52">
        <f t="shared" si="5"/>
        <v>0</v>
      </c>
      <c r="U9" s="94"/>
      <c r="V9" s="95"/>
      <c r="W9" s="52">
        <f t="shared" si="6"/>
        <v>0</v>
      </c>
      <c r="X9" s="94"/>
      <c r="Y9" s="95"/>
      <c r="Z9" s="52">
        <f t="shared" si="7"/>
        <v>0</v>
      </c>
      <c r="AA9" s="94"/>
      <c r="AB9" s="95"/>
      <c r="AC9" s="52">
        <f t="shared" si="8"/>
        <v>0</v>
      </c>
      <c r="AD9" s="94"/>
      <c r="AE9" s="95"/>
      <c r="AF9" s="52">
        <f t="shared" si="9"/>
        <v>0</v>
      </c>
      <c r="AG9" s="94"/>
      <c r="AH9" s="95"/>
      <c r="AI9" s="52">
        <f t="shared" si="10"/>
        <v>0</v>
      </c>
      <c r="AJ9" s="94"/>
      <c r="AK9" s="95"/>
      <c r="AL9" s="52">
        <f t="shared" si="11"/>
        <v>0</v>
      </c>
    </row>
    <row r="10" spans="1:38" ht="18" customHeight="1" x14ac:dyDescent="0.25">
      <c r="A10" s="5">
        <v>8</v>
      </c>
      <c r="B10" s="2" t="s">
        <v>3</v>
      </c>
      <c r="C10" s="94">
        <v>514110000</v>
      </c>
      <c r="D10" s="95">
        <v>27135000</v>
      </c>
      <c r="E10" s="52">
        <f t="shared" si="0"/>
        <v>541245000</v>
      </c>
      <c r="F10" s="94">
        <v>514110000</v>
      </c>
      <c r="G10" s="95">
        <v>27135000</v>
      </c>
      <c r="H10" s="52">
        <f t="shared" si="1"/>
        <v>541245000</v>
      </c>
      <c r="I10" s="94">
        <v>514110000</v>
      </c>
      <c r="J10" s="95">
        <v>27135000</v>
      </c>
      <c r="K10" s="52">
        <f t="shared" si="2"/>
        <v>541245000</v>
      </c>
      <c r="L10" s="94">
        <v>514110000</v>
      </c>
      <c r="M10" s="95">
        <v>27135000</v>
      </c>
      <c r="N10" s="52">
        <f t="shared" si="3"/>
        <v>541245000</v>
      </c>
      <c r="O10" s="94">
        <v>514110000</v>
      </c>
      <c r="P10" s="95">
        <v>27135000</v>
      </c>
      <c r="Q10" s="52">
        <f t="shared" si="4"/>
        <v>541245000</v>
      </c>
      <c r="R10" s="94">
        <v>514110000</v>
      </c>
      <c r="S10" s="95">
        <v>27135000</v>
      </c>
      <c r="T10" s="52">
        <f t="shared" si="5"/>
        <v>541245000</v>
      </c>
      <c r="U10" s="94">
        <v>514110000</v>
      </c>
      <c r="V10" s="95">
        <v>27135000</v>
      </c>
      <c r="W10" s="52">
        <f t="shared" si="6"/>
        <v>541245000</v>
      </c>
      <c r="X10" s="94">
        <v>514110000</v>
      </c>
      <c r="Y10" s="95">
        <v>27135000</v>
      </c>
      <c r="Z10" s="52">
        <f t="shared" si="7"/>
        <v>541245000</v>
      </c>
      <c r="AA10" s="94">
        <v>514110000</v>
      </c>
      <c r="AB10" s="95">
        <v>27135000</v>
      </c>
      <c r="AC10" s="52">
        <f t="shared" si="8"/>
        <v>541245000</v>
      </c>
      <c r="AD10" s="94">
        <v>514110000</v>
      </c>
      <c r="AE10" s="95">
        <v>27135000</v>
      </c>
      <c r="AF10" s="52">
        <f t="shared" si="9"/>
        <v>541245000</v>
      </c>
      <c r="AG10" s="94">
        <v>514110000</v>
      </c>
      <c r="AH10" s="95">
        <v>27135000</v>
      </c>
      <c r="AI10" s="52">
        <f t="shared" si="10"/>
        <v>541245000</v>
      </c>
      <c r="AJ10" s="94">
        <v>514110000</v>
      </c>
      <c r="AK10" s="95">
        <v>27135000</v>
      </c>
      <c r="AL10" s="52">
        <f t="shared" si="11"/>
        <v>541245000</v>
      </c>
    </row>
    <row r="11" spans="1:38" ht="18" customHeight="1" x14ac:dyDescent="0.25">
      <c r="A11" s="6">
        <v>9</v>
      </c>
      <c r="B11" s="2" t="s">
        <v>3</v>
      </c>
      <c r="C11" s="94">
        <v>90000000</v>
      </c>
      <c r="D11" s="95"/>
      <c r="E11" s="52">
        <f t="shared" si="0"/>
        <v>90000000</v>
      </c>
      <c r="F11" s="94">
        <v>90000000</v>
      </c>
      <c r="G11" s="95"/>
      <c r="H11" s="52">
        <f t="shared" si="1"/>
        <v>90000000</v>
      </c>
      <c r="I11" s="94">
        <v>90000000</v>
      </c>
      <c r="J11" s="95"/>
      <c r="K11" s="52">
        <f t="shared" si="2"/>
        <v>90000000</v>
      </c>
      <c r="L11" s="94">
        <v>90000000</v>
      </c>
      <c r="M11" s="95"/>
      <c r="N11" s="52">
        <f t="shared" si="3"/>
        <v>90000000</v>
      </c>
      <c r="O11" s="94">
        <v>90000000</v>
      </c>
      <c r="P11" s="95"/>
      <c r="Q11" s="52">
        <f t="shared" si="4"/>
        <v>90000000</v>
      </c>
      <c r="R11" s="94">
        <v>90000000</v>
      </c>
      <c r="S11" s="95"/>
      <c r="T11" s="52">
        <f t="shared" si="5"/>
        <v>90000000</v>
      </c>
      <c r="U11" s="94">
        <v>90000000</v>
      </c>
      <c r="V11" s="95"/>
      <c r="W11" s="52">
        <f t="shared" si="6"/>
        <v>90000000</v>
      </c>
      <c r="X11" s="94">
        <v>90000000</v>
      </c>
      <c r="Y11" s="95"/>
      <c r="Z11" s="52">
        <f t="shared" si="7"/>
        <v>90000000</v>
      </c>
      <c r="AA11" s="94">
        <v>90000000</v>
      </c>
      <c r="AB11" s="95"/>
      <c r="AC11" s="52">
        <f t="shared" si="8"/>
        <v>90000000</v>
      </c>
      <c r="AD11" s="94">
        <v>90000000</v>
      </c>
      <c r="AE11" s="95"/>
      <c r="AF11" s="52">
        <f t="shared" si="9"/>
        <v>90000000</v>
      </c>
      <c r="AG11" s="94">
        <v>90000000</v>
      </c>
      <c r="AH11" s="95"/>
      <c r="AI11" s="52">
        <f t="shared" si="10"/>
        <v>90000000</v>
      </c>
      <c r="AJ11" s="94">
        <v>90000000</v>
      </c>
      <c r="AK11" s="95"/>
      <c r="AL11" s="52">
        <f t="shared" si="11"/>
        <v>90000000</v>
      </c>
    </row>
    <row r="12" spans="1:38" ht="18" customHeight="1" x14ac:dyDescent="0.25">
      <c r="A12" s="5">
        <v>10</v>
      </c>
      <c r="B12" s="2" t="s">
        <v>3</v>
      </c>
      <c r="C12" s="94"/>
      <c r="D12" s="95"/>
      <c r="E12" s="52">
        <f t="shared" si="0"/>
        <v>0</v>
      </c>
      <c r="F12" s="94"/>
      <c r="G12" s="95"/>
      <c r="H12" s="52">
        <f t="shared" si="1"/>
        <v>0</v>
      </c>
      <c r="I12" s="94"/>
      <c r="J12" s="95"/>
      <c r="K12" s="52">
        <f t="shared" si="2"/>
        <v>0</v>
      </c>
      <c r="L12" s="94"/>
      <c r="M12" s="95"/>
      <c r="N12" s="52">
        <f t="shared" si="3"/>
        <v>0</v>
      </c>
      <c r="O12" s="94"/>
      <c r="P12" s="95"/>
      <c r="Q12" s="52">
        <f t="shared" si="4"/>
        <v>0</v>
      </c>
      <c r="R12" s="94"/>
      <c r="S12" s="95"/>
      <c r="T12" s="52">
        <f t="shared" si="5"/>
        <v>0</v>
      </c>
      <c r="U12" s="94"/>
      <c r="V12" s="95"/>
      <c r="W12" s="52">
        <f t="shared" si="6"/>
        <v>0</v>
      </c>
      <c r="X12" s="94"/>
      <c r="Y12" s="95"/>
      <c r="Z12" s="52">
        <f t="shared" si="7"/>
        <v>0</v>
      </c>
      <c r="AA12" s="94"/>
      <c r="AB12" s="95"/>
      <c r="AC12" s="52">
        <f t="shared" si="8"/>
        <v>0</v>
      </c>
      <c r="AD12" s="94"/>
      <c r="AE12" s="95"/>
      <c r="AF12" s="52">
        <f t="shared" si="9"/>
        <v>0</v>
      </c>
      <c r="AG12" s="94"/>
      <c r="AH12" s="95"/>
      <c r="AI12" s="52">
        <f t="shared" si="10"/>
        <v>0</v>
      </c>
      <c r="AJ12" s="94"/>
      <c r="AK12" s="95"/>
      <c r="AL12" s="52">
        <f t="shared" si="11"/>
        <v>0</v>
      </c>
    </row>
    <row r="13" spans="1:38" ht="18" customHeight="1" x14ac:dyDescent="0.25">
      <c r="A13" s="5">
        <v>11</v>
      </c>
      <c r="B13" s="2" t="s">
        <v>5</v>
      </c>
      <c r="C13" s="94">
        <v>994186101</v>
      </c>
      <c r="D13" s="95">
        <v>23569190</v>
      </c>
      <c r="E13" s="52">
        <f t="shared" si="0"/>
        <v>1017755291</v>
      </c>
      <c r="F13" s="94">
        <v>994186101</v>
      </c>
      <c r="G13" s="95">
        <v>23569190</v>
      </c>
      <c r="H13" s="52">
        <f t="shared" si="1"/>
        <v>1017755291</v>
      </c>
      <c r="I13" s="94">
        <v>994186101</v>
      </c>
      <c r="J13" s="95">
        <v>23569190</v>
      </c>
      <c r="K13" s="52">
        <f t="shared" si="2"/>
        <v>1017755291</v>
      </c>
      <c r="L13" s="94">
        <v>1263722676</v>
      </c>
      <c r="M13" s="95">
        <v>2712324</v>
      </c>
      <c r="N13" s="52">
        <f t="shared" si="3"/>
        <v>1266435000</v>
      </c>
      <c r="O13" s="94">
        <v>1263722676</v>
      </c>
      <c r="P13" s="95">
        <v>2712324</v>
      </c>
      <c r="Q13" s="52">
        <f t="shared" si="4"/>
        <v>1266435000</v>
      </c>
      <c r="R13" s="94">
        <v>1263722676</v>
      </c>
      <c r="S13" s="95">
        <v>2712324</v>
      </c>
      <c r="T13" s="52">
        <f t="shared" si="5"/>
        <v>1266435000</v>
      </c>
      <c r="U13" s="94">
        <v>42473436</v>
      </c>
      <c r="V13" s="95"/>
      <c r="W13" s="52">
        <f t="shared" si="6"/>
        <v>42473436</v>
      </c>
      <c r="X13" s="94">
        <v>42473436</v>
      </c>
      <c r="Y13" s="95"/>
      <c r="Z13" s="52">
        <f t="shared" si="7"/>
        <v>42473436</v>
      </c>
      <c r="AA13" s="94">
        <v>42473436</v>
      </c>
      <c r="AB13" s="95"/>
      <c r="AC13" s="52">
        <f t="shared" si="8"/>
        <v>42473436</v>
      </c>
      <c r="AD13" s="94">
        <v>41973436</v>
      </c>
      <c r="AE13" s="95"/>
      <c r="AF13" s="52">
        <f t="shared" si="9"/>
        <v>41973436</v>
      </c>
      <c r="AG13" s="94">
        <v>41973436</v>
      </c>
      <c r="AH13" s="95"/>
      <c r="AI13" s="52">
        <f t="shared" si="10"/>
        <v>41973436</v>
      </c>
      <c r="AJ13" s="94">
        <v>41973436</v>
      </c>
      <c r="AK13" s="95"/>
      <c r="AL13" s="52">
        <f t="shared" si="11"/>
        <v>41973436</v>
      </c>
    </row>
    <row r="14" spans="1:38" ht="18" customHeight="1" x14ac:dyDescent="0.25">
      <c r="A14" s="6">
        <v>12</v>
      </c>
      <c r="B14" s="2" t="s">
        <v>3</v>
      </c>
      <c r="C14" s="94"/>
      <c r="D14" s="95">
        <v>20350000</v>
      </c>
      <c r="E14" s="52">
        <f t="shared" si="0"/>
        <v>20350000</v>
      </c>
      <c r="F14" s="94"/>
      <c r="G14" s="95">
        <v>20350000</v>
      </c>
      <c r="H14" s="52">
        <f t="shared" si="1"/>
        <v>20350000</v>
      </c>
      <c r="I14" s="94"/>
      <c r="J14" s="95">
        <v>20350000</v>
      </c>
      <c r="K14" s="52">
        <f t="shared" si="2"/>
        <v>20350000</v>
      </c>
      <c r="L14" s="94"/>
      <c r="M14" s="95">
        <v>20450000</v>
      </c>
      <c r="N14" s="52">
        <f t="shared" si="3"/>
        <v>20450000</v>
      </c>
      <c r="O14" s="94"/>
      <c r="P14" s="95">
        <v>20450000</v>
      </c>
      <c r="Q14" s="52">
        <f t="shared" si="4"/>
        <v>20450000</v>
      </c>
      <c r="R14" s="94"/>
      <c r="S14" s="95">
        <v>20450000</v>
      </c>
      <c r="T14" s="52">
        <f t="shared" si="5"/>
        <v>20450000</v>
      </c>
      <c r="U14" s="94"/>
      <c r="V14" s="95">
        <v>20350000</v>
      </c>
      <c r="W14" s="52">
        <f t="shared" si="6"/>
        <v>20350000</v>
      </c>
      <c r="X14" s="94"/>
      <c r="Y14" s="95">
        <v>20350000</v>
      </c>
      <c r="Z14" s="52">
        <f t="shared" si="7"/>
        <v>20350000</v>
      </c>
      <c r="AA14" s="94"/>
      <c r="AB14" s="95">
        <v>20350000</v>
      </c>
      <c r="AC14" s="52">
        <f t="shared" si="8"/>
        <v>20350000</v>
      </c>
      <c r="AD14" s="94"/>
      <c r="AE14" s="95">
        <v>20350000</v>
      </c>
      <c r="AF14" s="52">
        <f t="shared" si="9"/>
        <v>20350000</v>
      </c>
      <c r="AG14" s="94"/>
      <c r="AH14" s="95">
        <v>20350000</v>
      </c>
      <c r="AI14" s="52">
        <f t="shared" si="10"/>
        <v>20350000</v>
      </c>
      <c r="AJ14" s="94"/>
      <c r="AK14" s="95">
        <v>20350000</v>
      </c>
      <c r="AL14" s="52">
        <f t="shared" si="11"/>
        <v>20350000</v>
      </c>
    </row>
    <row r="15" spans="1:38" ht="18" customHeight="1" x14ac:dyDescent="0.25">
      <c r="A15" s="5">
        <v>13</v>
      </c>
      <c r="B15" s="2" t="s">
        <v>3</v>
      </c>
      <c r="C15" s="94"/>
      <c r="D15" s="95"/>
      <c r="E15" s="52">
        <f t="shared" si="0"/>
        <v>0</v>
      </c>
      <c r="F15" s="94"/>
      <c r="G15" s="95"/>
      <c r="H15" s="52">
        <f t="shared" si="1"/>
        <v>0</v>
      </c>
      <c r="I15" s="94"/>
      <c r="J15" s="95"/>
      <c r="K15" s="52">
        <f t="shared" si="2"/>
        <v>0</v>
      </c>
      <c r="L15" s="94"/>
      <c r="M15" s="95"/>
      <c r="N15" s="52">
        <f t="shared" si="3"/>
        <v>0</v>
      </c>
      <c r="O15" s="94"/>
      <c r="P15" s="95"/>
      <c r="Q15" s="52">
        <f t="shared" si="4"/>
        <v>0</v>
      </c>
      <c r="R15" s="94"/>
      <c r="S15" s="95"/>
      <c r="T15" s="52">
        <f t="shared" si="5"/>
        <v>0</v>
      </c>
      <c r="U15" s="94"/>
      <c r="V15" s="95"/>
      <c r="W15" s="52">
        <f t="shared" si="6"/>
        <v>0</v>
      </c>
      <c r="X15" s="94"/>
      <c r="Y15" s="95"/>
      <c r="Z15" s="52">
        <f t="shared" si="7"/>
        <v>0</v>
      </c>
      <c r="AA15" s="94"/>
      <c r="AB15" s="95"/>
      <c r="AC15" s="52">
        <f t="shared" si="8"/>
        <v>0</v>
      </c>
      <c r="AD15" s="94"/>
      <c r="AE15" s="95"/>
      <c r="AF15" s="52">
        <f t="shared" si="9"/>
        <v>0</v>
      </c>
      <c r="AG15" s="94"/>
      <c r="AH15" s="95"/>
      <c r="AI15" s="52">
        <f t="shared" si="10"/>
        <v>0</v>
      </c>
      <c r="AJ15" s="94"/>
      <c r="AK15" s="95"/>
      <c r="AL15" s="52">
        <f t="shared" si="11"/>
        <v>0</v>
      </c>
    </row>
    <row r="16" spans="1:38" ht="18" customHeight="1" x14ac:dyDescent="0.25">
      <c r="A16" s="5">
        <v>14</v>
      </c>
      <c r="B16" s="2" t="s">
        <v>3</v>
      </c>
      <c r="C16" s="94">
        <v>420000000</v>
      </c>
      <c r="D16" s="95"/>
      <c r="E16" s="52">
        <f t="shared" si="0"/>
        <v>420000000</v>
      </c>
      <c r="F16" s="94">
        <v>420000000</v>
      </c>
      <c r="G16" s="95"/>
      <c r="H16" s="52">
        <f t="shared" si="1"/>
        <v>420000000</v>
      </c>
      <c r="I16" s="94">
        <v>420000000</v>
      </c>
      <c r="J16" s="95"/>
      <c r="K16" s="52">
        <f t="shared" si="2"/>
        <v>420000000</v>
      </c>
      <c r="L16" s="94">
        <v>420000000</v>
      </c>
      <c r="M16" s="95"/>
      <c r="N16" s="52">
        <f t="shared" si="3"/>
        <v>420000000</v>
      </c>
      <c r="O16" s="94">
        <v>420000000</v>
      </c>
      <c r="P16" s="95"/>
      <c r="Q16" s="52">
        <f t="shared" si="4"/>
        <v>420000000</v>
      </c>
      <c r="R16" s="94">
        <v>420000000</v>
      </c>
      <c r="S16" s="95"/>
      <c r="T16" s="52">
        <f t="shared" si="5"/>
        <v>420000000</v>
      </c>
      <c r="U16" s="94">
        <v>420000000</v>
      </c>
      <c r="V16" s="95"/>
      <c r="W16" s="52">
        <f t="shared" si="6"/>
        <v>420000000</v>
      </c>
      <c r="X16" s="94">
        <v>420000000</v>
      </c>
      <c r="Y16" s="95"/>
      <c r="Z16" s="52">
        <f t="shared" si="7"/>
        <v>420000000</v>
      </c>
      <c r="AA16" s="94">
        <v>420000000</v>
      </c>
      <c r="AB16" s="95"/>
      <c r="AC16" s="52">
        <f t="shared" si="8"/>
        <v>420000000</v>
      </c>
      <c r="AD16" s="94">
        <v>420000000</v>
      </c>
      <c r="AE16" s="95"/>
      <c r="AF16" s="52">
        <f t="shared" si="9"/>
        <v>420000000</v>
      </c>
      <c r="AG16" s="94">
        <v>420000000</v>
      </c>
      <c r="AH16" s="95"/>
      <c r="AI16" s="52">
        <f t="shared" si="10"/>
        <v>420000000</v>
      </c>
      <c r="AJ16" s="94">
        <v>420000000</v>
      </c>
      <c r="AK16" s="95"/>
      <c r="AL16" s="52">
        <f t="shared" si="11"/>
        <v>420000000</v>
      </c>
    </row>
    <row r="17" spans="1:38" ht="18" customHeight="1" x14ac:dyDescent="0.25">
      <c r="A17" s="6">
        <v>15</v>
      </c>
      <c r="B17" s="2" t="s">
        <v>3</v>
      </c>
      <c r="C17" s="94">
        <v>283440000</v>
      </c>
      <c r="D17" s="95"/>
      <c r="E17" s="52">
        <f t="shared" si="0"/>
        <v>283440000</v>
      </c>
      <c r="F17" s="94">
        <v>283440000</v>
      </c>
      <c r="G17" s="95"/>
      <c r="H17" s="52">
        <f t="shared" si="1"/>
        <v>283440000</v>
      </c>
      <c r="I17" s="94">
        <v>283440000</v>
      </c>
      <c r="J17" s="95"/>
      <c r="K17" s="52">
        <f t="shared" si="2"/>
        <v>283440000</v>
      </c>
      <c r="L17" s="94">
        <v>283440000</v>
      </c>
      <c r="M17" s="95"/>
      <c r="N17" s="52">
        <f t="shared" si="3"/>
        <v>283440000</v>
      </c>
      <c r="O17" s="94">
        <v>283440000</v>
      </c>
      <c r="P17" s="95"/>
      <c r="Q17" s="52">
        <f t="shared" si="4"/>
        <v>283440000</v>
      </c>
      <c r="R17" s="94">
        <v>283440000</v>
      </c>
      <c r="S17" s="95"/>
      <c r="T17" s="52">
        <f t="shared" si="5"/>
        <v>283440000</v>
      </c>
      <c r="U17" s="94">
        <v>283440000</v>
      </c>
      <c r="V17" s="95"/>
      <c r="W17" s="52">
        <f t="shared" si="6"/>
        <v>283440000</v>
      </c>
      <c r="X17" s="94">
        <v>283440000</v>
      </c>
      <c r="Y17" s="95"/>
      <c r="Z17" s="52">
        <f t="shared" si="7"/>
        <v>283440000</v>
      </c>
      <c r="AA17" s="94">
        <v>283440000</v>
      </c>
      <c r="AB17" s="95"/>
      <c r="AC17" s="52">
        <f t="shared" si="8"/>
        <v>283440000</v>
      </c>
      <c r="AD17" s="94">
        <v>283440000</v>
      </c>
      <c r="AE17" s="95"/>
      <c r="AF17" s="52">
        <f t="shared" si="9"/>
        <v>283440000</v>
      </c>
      <c r="AG17" s="94">
        <v>283440000</v>
      </c>
      <c r="AH17" s="95"/>
      <c r="AI17" s="52">
        <f t="shared" si="10"/>
        <v>283440000</v>
      </c>
      <c r="AJ17" s="94">
        <v>283440000</v>
      </c>
      <c r="AK17" s="95"/>
      <c r="AL17" s="52">
        <f t="shared" si="11"/>
        <v>283440000</v>
      </c>
    </row>
    <row r="18" spans="1:38" ht="18" customHeight="1" x14ac:dyDescent="0.25">
      <c r="A18" s="5">
        <v>16</v>
      </c>
      <c r="B18" s="2" t="s">
        <v>6</v>
      </c>
      <c r="C18" s="94"/>
      <c r="D18" s="95"/>
      <c r="E18" s="52">
        <f t="shared" si="0"/>
        <v>0</v>
      </c>
      <c r="F18" s="94"/>
      <c r="G18" s="95"/>
      <c r="H18" s="52">
        <f t="shared" si="1"/>
        <v>0</v>
      </c>
      <c r="I18" s="94"/>
      <c r="J18" s="95"/>
      <c r="K18" s="52">
        <f t="shared" si="2"/>
        <v>0</v>
      </c>
      <c r="L18" s="94"/>
      <c r="M18" s="95"/>
      <c r="N18" s="52">
        <f t="shared" si="3"/>
        <v>0</v>
      </c>
      <c r="O18" s="94"/>
      <c r="P18" s="95"/>
      <c r="Q18" s="52">
        <f t="shared" si="4"/>
        <v>0</v>
      </c>
      <c r="R18" s="94"/>
      <c r="S18" s="95"/>
      <c r="T18" s="52">
        <f t="shared" si="5"/>
        <v>0</v>
      </c>
      <c r="U18" s="94"/>
      <c r="V18" s="95"/>
      <c r="W18" s="52">
        <f t="shared" si="6"/>
        <v>0</v>
      </c>
      <c r="X18" s="94"/>
      <c r="Y18" s="95"/>
      <c r="Z18" s="52">
        <f t="shared" si="7"/>
        <v>0</v>
      </c>
      <c r="AA18" s="94"/>
      <c r="AB18" s="95"/>
      <c r="AC18" s="52">
        <f t="shared" si="8"/>
        <v>0</v>
      </c>
      <c r="AD18" s="94"/>
      <c r="AE18" s="95"/>
      <c r="AF18" s="52">
        <f t="shared" si="9"/>
        <v>0</v>
      </c>
      <c r="AG18" s="94"/>
      <c r="AH18" s="95"/>
      <c r="AI18" s="52">
        <f t="shared" si="10"/>
        <v>0</v>
      </c>
      <c r="AJ18" s="94"/>
      <c r="AK18" s="95"/>
      <c r="AL18" s="52">
        <f t="shared" si="11"/>
        <v>0</v>
      </c>
    </row>
    <row r="19" spans="1:38" ht="18" customHeight="1" x14ac:dyDescent="0.25">
      <c r="A19" s="5">
        <v>17</v>
      </c>
      <c r="B19" s="2" t="s">
        <v>3</v>
      </c>
      <c r="C19" s="94"/>
      <c r="D19" s="95"/>
      <c r="E19" s="52">
        <f t="shared" si="0"/>
        <v>0</v>
      </c>
      <c r="F19" s="94"/>
      <c r="G19" s="95"/>
      <c r="H19" s="52">
        <f t="shared" si="1"/>
        <v>0</v>
      </c>
      <c r="I19" s="94"/>
      <c r="J19" s="95"/>
      <c r="K19" s="52">
        <f t="shared" si="2"/>
        <v>0</v>
      </c>
      <c r="L19" s="94">
        <v>205790000</v>
      </c>
      <c r="M19" s="95"/>
      <c r="N19" s="52">
        <f t="shared" si="3"/>
        <v>205790000</v>
      </c>
      <c r="O19" s="94">
        <v>205790000</v>
      </c>
      <c r="P19" s="95"/>
      <c r="Q19" s="52">
        <f t="shared" si="4"/>
        <v>205790000</v>
      </c>
      <c r="R19" s="94">
        <v>205790000</v>
      </c>
      <c r="S19" s="95"/>
      <c r="T19" s="52">
        <f t="shared" si="5"/>
        <v>205790000</v>
      </c>
      <c r="U19" s="94"/>
      <c r="V19" s="95"/>
      <c r="W19" s="52">
        <f t="shared" si="6"/>
        <v>0</v>
      </c>
      <c r="X19" s="94"/>
      <c r="Y19" s="95"/>
      <c r="Z19" s="52">
        <f t="shared" si="7"/>
        <v>0</v>
      </c>
      <c r="AA19" s="94"/>
      <c r="AB19" s="95"/>
      <c r="AC19" s="52">
        <f t="shared" si="8"/>
        <v>0</v>
      </c>
      <c r="AD19" s="94"/>
      <c r="AE19" s="95"/>
      <c r="AF19" s="52">
        <f t="shared" si="9"/>
        <v>0</v>
      </c>
      <c r="AG19" s="94"/>
      <c r="AH19" s="95"/>
      <c r="AI19" s="52">
        <f t="shared" si="10"/>
        <v>0</v>
      </c>
      <c r="AJ19" s="94"/>
      <c r="AK19" s="95"/>
      <c r="AL19" s="52">
        <f t="shared" si="11"/>
        <v>0</v>
      </c>
    </row>
    <row r="20" spans="1:38" ht="18" customHeight="1" x14ac:dyDescent="0.25">
      <c r="A20" s="6">
        <v>18</v>
      </c>
      <c r="B20" s="2" t="s">
        <v>3</v>
      </c>
      <c r="C20" s="94"/>
      <c r="D20" s="95"/>
      <c r="E20" s="52">
        <f t="shared" si="0"/>
        <v>0</v>
      </c>
      <c r="F20" s="94"/>
      <c r="G20" s="95"/>
      <c r="H20" s="52">
        <f t="shared" si="1"/>
        <v>0</v>
      </c>
      <c r="I20" s="94"/>
      <c r="J20" s="95"/>
      <c r="K20" s="52">
        <f t="shared" si="2"/>
        <v>0</v>
      </c>
      <c r="L20" s="94">
        <v>22000000</v>
      </c>
      <c r="M20" s="95"/>
      <c r="N20" s="52">
        <f t="shared" si="3"/>
        <v>22000000</v>
      </c>
      <c r="O20" s="94">
        <v>22000000</v>
      </c>
      <c r="P20" s="95"/>
      <c r="Q20" s="52">
        <f t="shared" si="4"/>
        <v>22000000</v>
      </c>
      <c r="R20" s="94">
        <v>22000000</v>
      </c>
      <c r="S20" s="95"/>
      <c r="T20" s="52">
        <f t="shared" si="5"/>
        <v>22000000</v>
      </c>
      <c r="U20" s="94"/>
      <c r="V20" s="95"/>
      <c r="W20" s="52">
        <f t="shared" si="6"/>
        <v>0</v>
      </c>
      <c r="X20" s="94"/>
      <c r="Y20" s="95"/>
      <c r="Z20" s="52">
        <f t="shared" si="7"/>
        <v>0</v>
      </c>
      <c r="AA20" s="94"/>
      <c r="AB20" s="95"/>
      <c r="AC20" s="52">
        <f t="shared" si="8"/>
        <v>0</v>
      </c>
      <c r="AD20" s="94"/>
      <c r="AE20" s="95"/>
      <c r="AF20" s="52">
        <f t="shared" si="9"/>
        <v>0</v>
      </c>
      <c r="AG20" s="94"/>
      <c r="AH20" s="95"/>
      <c r="AI20" s="52">
        <f t="shared" si="10"/>
        <v>0</v>
      </c>
      <c r="AJ20" s="94"/>
      <c r="AK20" s="95"/>
      <c r="AL20" s="52">
        <f t="shared" si="11"/>
        <v>0</v>
      </c>
    </row>
    <row r="21" spans="1:38" ht="25.5" x14ac:dyDescent="0.25">
      <c r="A21" s="5">
        <v>19</v>
      </c>
      <c r="B21" s="2" t="s">
        <v>7</v>
      </c>
      <c r="C21" s="94">
        <v>664300000</v>
      </c>
      <c r="D21" s="95"/>
      <c r="E21" s="52">
        <f t="shared" si="0"/>
        <v>664300000</v>
      </c>
      <c r="F21" s="94">
        <v>664300000</v>
      </c>
      <c r="G21" s="95"/>
      <c r="H21" s="52">
        <f t="shared" si="1"/>
        <v>664300000</v>
      </c>
      <c r="I21" s="94">
        <v>664300000</v>
      </c>
      <c r="J21" s="95"/>
      <c r="K21" s="52">
        <f t="shared" si="2"/>
        <v>664300000</v>
      </c>
      <c r="L21" s="94">
        <v>664300000</v>
      </c>
      <c r="M21" s="95"/>
      <c r="N21" s="52">
        <f t="shared" si="3"/>
        <v>664300000</v>
      </c>
      <c r="O21" s="94">
        <v>664300000</v>
      </c>
      <c r="P21" s="95"/>
      <c r="Q21" s="52">
        <f t="shared" si="4"/>
        <v>664300000</v>
      </c>
      <c r="R21" s="94">
        <v>664300000</v>
      </c>
      <c r="S21" s="95"/>
      <c r="T21" s="52">
        <f t="shared" si="5"/>
        <v>664300000</v>
      </c>
      <c r="U21" s="94">
        <v>582600000</v>
      </c>
      <c r="V21" s="95"/>
      <c r="W21" s="52">
        <f t="shared" si="6"/>
        <v>582600000</v>
      </c>
      <c r="X21" s="94">
        <v>582600000</v>
      </c>
      <c r="Y21" s="95"/>
      <c r="Z21" s="52">
        <f t="shared" si="7"/>
        <v>582600000</v>
      </c>
      <c r="AA21" s="94">
        <v>582600000</v>
      </c>
      <c r="AB21" s="95"/>
      <c r="AC21" s="52">
        <f t="shared" si="8"/>
        <v>582600000</v>
      </c>
      <c r="AD21" s="94">
        <v>582600000</v>
      </c>
      <c r="AE21" s="95"/>
      <c r="AF21" s="52">
        <f t="shared" si="9"/>
        <v>582600000</v>
      </c>
      <c r="AG21" s="94">
        <v>582600000</v>
      </c>
      <c r="AH21" s="95"/>
      <c r="AI21" s="52">
        <f t="shared" si="10"/>
        <v>582600000</v>
      </c>
      <c r="AJ21" s="94">
        <v>582600000</v>
      </c>
      <c r="AK21" s="95"/>
      <c r="AL21" s="52">
        <f t="shared" si="11"/>
        <v>582600000</v>
      </c>
    </row>
    <row r="22" spans="1:38" ht="25.5" x14ac:dyDescent="0.25">
      <c r="A22" s="5">
        <v>20</v>
      </c>
      <c r="B22" s="2" t="s">
        <v>7</v>
      </c>
      <c r="C22" s="94">
        <v>800000000</v>
      </c>
      <c r="D22" s="95">
        <v>55000000</v>
      </c>
      <c r="E22" s="52">
        <f t="shared" si="0"/>
        <v>855000000</v>
      </c>
      <c r="F22" s="94">
        <v>800000000</v>
      </c>
      <c r="G22" s="95">
        <v>55000000</v>
      </c>
      <c r="H22" s="52">
        <f t="shared" si="1"/>
        <v>855000000</v>
      </c>
      <c r="I22" s="94">
        <v>800000000</v>
      </c>
      <c r="J22" s="95">
        <v>55000000</v>
      </c>
      <c r="K22" s="52">
        <f t="shared" si="2"/>
        <v>855000000</v>
      </c>
      <c r="L22" s="94">
        <v>800000000</v>
      </c>
      <c r="M22" s="95">
        <v>55000000</v>
      </c>
      <c r="N22" s="52">
        <f t="shared" si="3"/>
        <v>855000000</v>
      </c>
      <c r="O22" s="94">
        <v>800000000</v>
      </c>
      <c r="P22" s="95">
        <v>55000000</v>
      </c>
      <c r="Q22" s="52">
        <f t="shared" si="4"/>
        <v>855000000</v>
      </c>
      <c r="R22" s="94">
        <v>800000000</v>
      </c>
      <c r="S22" s="95">
        <v>55000000</v>
      </c>
      <c r="T22" s="52">
        <f t="shared" si="5"/>
        <v>855000000</v>
      </c>
      <c r="U22" s="94">
        <v>350000000</v>
      </c>
      <c r="V22" s="95"/>
      <c r="W22" s="52">
        <f t="shared" si="6"/>
        <v>350000000</v>
      </c>
      <c r="X22" s="94">
        <v>350000000</v>
      </c>
      <c r="Y22" s="95"/>
      <c r="Z22" s="52">
        <f t="shared" si="7"/>
        <v>350000000</v>
      </c>
      <c r="AA22" s="94">
        <v>350000000</v>
      </c>
      <c r="AB22" s="95"/>
      <c r="AC22" s="52">
        <f t="shared" si="8"/>
        <v>350000000</v>
      </c>
      <c r="AD22" s="94">
        <v>350000000</v>
      </c>
      <c r="AE22" s="95"/>
      <c r="AF22" s="52">
        <f t="shared" si="9"/>
        <v>350000000</v>
      </c>
      <c r="AG22" s="94">
        <v>350000000</v>
      </c>
      <c r="AH22" s="95"/>
      <c r="AI22" s="52">
        <f t="shared" si="10"/>
        <v>350000000</v>
      </c>
      <c r="AJ22" s="94">
        <v>350000000</v>
      </c>
      <c r="AK22" s="95"/>
      <c r="AL22" s="52">
        <f t="shared" si="11"/>
        <v>350000000</v>
      </c>
    </row>
    <row r="23" spans="1:38" ht="18" customHeight="1" x14ac:dyDescent="0.25">
      <c r="A23" s="6">
        <v>21</v>
      </c>
      <c r="B23" s="2" t="s">
        <v>3</v>
      </c>
      <c r="C23" s="94"/>
      <c r="D23" s="95"/>
      <c r="E23" s="52">
        <f t="shared" si="0"/>
        <v>0</v>
      </c>
      <c r="F23" s="94"/>
      <c r="G23" s="95"/>
      <c r="H23" s="52">
        <f t="shared" si="1"/>
        <v>0</v>
      </c>
      <c r="I23" s="94"/>
      <c r="J23" s="95"/>
      <c r="K23" s="52">
        <f t="shared" si="2"/>
        <v>0</v>
      </c>
      <c r="L23" s="94"/>
      <c r="M23" s="95"/>
      <c r="N23" s="52">
        <f t="shared" si="3"/>
        <v>0</v>
      </c>
      <c r="O23" s="94"/>
      <c r="P23" s="95"/>
      <c r="Q23" s="52">
        <f t="shared" si="4"/>
        <v>0</v>
      </c>
      <c r="R23" s="94"/>
      <c r="S23" s="95"/>
      <c r="T23" s="52">
        <f t="shared" si="5"/>
        <v>0</v>
      </c>
      <c r="U23" s="94"/>
      <c r="V23" s="95"/>
      <c r="W23" s="52">
        <f t="shared" si="6"/>
        <v>0</v>
      </c>
      <c r="X23" s="94"/>
      <c r="Y23" s="95"/>
      <c r="Z23" s="52">
        <f t="shared" si="7"/>
        <v>0</v>
      </c>
      <c r="AA23" s="94"/>
      <c r="AB23" s="95"/>
      <c r="AC23" s="52">
        <f t="shared" si="8"/>
        <v>0</v>
      </c>
      <c r="AD23" s="94"/>
      <c r="AE23" s="95"/>
      <c r="AF23" s="52">
        <f t="shared" si="9"/>
        <v>0</v>
      </c>
      <c r="AG23" s="94"/>
      <c r="AH23" s="95"/>
      <c r="AI23" s="52">
        <f t="shared" si="10"/>
        <v>0</v>
      </c>
      <c r="AJ23" s="94"/>
      <c r="AK23" s="95"/>
      <c r="AL23" s="52">
        <f t="shared" si="11"/>
        <v>0</v>
      </c>
    </row>
    <row r="24" spans="1:38" ht="18" customHeight="1" x14ac:dyDescent="0.25">
      <c r="A24" s="5">
        <v>22</v>
      </c>
      <c r="B24" s="2" t="s">
        <v>4</v>
      </c>
      <c r="C24" s="94"/>
      <c r="D24" s="95"/>
      <c r="E24" s="52">
        <f t="shared" si="0"/>
        <v>0</v>
      </c>
      <c r="F24" s="94"/>
      <c r="G24" s="95"/>
      <c r="H24" s="52">
        <f t="shared" si="1"/>
        <v>0</v>
      </c>
      <c r="I24" s="94"/>
      <c r="J24" s="95"/>
      <c r="K24" s="52">
        <f t="shared" si="2"/>
        <v>0</v>
      </c>
      <c r="L24" s="94"/>
      <c r="M24" s="95"/>
      <c r="N24" s="52">
        <f t="shared" si="3"/>
        <v>0</v>
      </c>
      <c r="O24" s="94"/>
      <c r="P24" s="95"/>
      <c r="Q24" s="52">
        <f t="shared" si="4"/>
        <v>0</v>
      </c>
      <c r="R24" s="94"/>
      <c r="S24" s="95"/>
      <c r="T24" s="52">
        <f t="shared" si="5"/>
        <v>0</v>
      </c>
      <c r="U24" s="94"/>
      <c r="V24" s="95"/>
      <c r="W24" s="52">
        <f t="shared" si="6"/>
        <v>0</v>
      </c>
      <c r="X24" s="94"/>
      <c r="Y24" s="95"/>
      <c r="Z24" s="52">
        <f t="shared" si="7"/>
        <v>0</v>
      </c>
      <c r="AA24" s="94"/>
      <c r="AB24" s="95"/>
      <c r="AC24" s="52">
        <f t="shared" si="8"/>
        <v>0</v>
      </c>
      <c r="AD24" s="94"/>
      <c r="AE24" s="95"/>
      <c r="AF24" s="52">
        <f t="shared" si="9"/>
        <v>0</v>
      </c>
      <c r="AG24" s="94"/>
      <c r="AH24" s="95"/>
      <c r="AI24" s="52">
        <f t="shared" si="10"/>
        <v>0</v>
      </c>
      <c r="AJ24" s="94"/>
      <c r="AK24" s="95"/>
      <c r="AL24" s="52">
        <f t="shared" si="11"/>
        <v>0</v>
      </c>
    </row>
    <row r="25" spans="1:38" ht="18" customHeight="1" x14ac:dyDescent="0.25">
      <c r="A25" s="5">
        <v>23</v>
      </c>
      <c r="B25" s="2" t="s">
        <v>2</v>
      </c>
      <c r="C25" s="94"/>
      <c r="D25" s="95">
        <v>500000</v>
      </c>
      <c r="E25" s="52">
        <f t="shared" si="0"/>
        <v>500000</v>
      </c>
      <c r="F25" s="94"/>
      <c r="G25" s="95">
        <v>500000</v>
      </c>
      <c r="H25" s="52">
        <f t="shared" si="1"/>
        <v>500000</v>
      </c>
      <c r="I25" s="94"/>
      <c r="J25" s="95">
        <v>500000</v>
      </c>
      <c r="K25" s="52">
        <f t="shared" si="2"/>
        <v>500000</v>
      </c>
      <c r="L25" s="94"/>
      <c r="M25" s="95">
        <v>500000</v>
      </c>
      <c r="N25" s="52">
        <f t="shared" si="3"/>
        <v>500000</v>
      </c>
      <c r="O25" s="94"/>
      <c r="P25" s="95">
        <v>500000</v>
      </c>
      <c r="Q25" s="52">
        <f t="shared" si="4"/>
        <v>500000</v>
      </c>
      <c r="R25" s="94"/>
      <c r="S25" s="95">
        <v>500000</v>
      </c>
      <c r="T25" s="52">
        <f t="shared" si="5"/>
        <v>500000</v>
      </c>
      <c r="U25" s="94"/>
      <c r="V25" s="95">
        <v>500000</v>
      </c>
      <c r="W25" s="52">
        <f t="shared" si="6"/>
        <v>500000</v>
      </c>
      <c r="X25" s="94"/>
      <c r="Y25" s="95">
        <v>500000</v>
      </c>
      <c r="Z25" s="52">
        <f t="shared" si="7"/>
        <v>500000</v>
      </c>
      <c r="AA25" s="94"/>
      <c r="AB25" s="95">
        <v>500000</v>
      </c>
      <c r="AC25" s="52">
        <f t="shared" si="8"/>
        <v>500000</v>
      </c>
      <c r="AD25" s="94"/>
      <c r="AE25" s="95">
        <v>500000</v>
      </c>
      <c r="AF25" s="52">
        <f t="shared" si="9"/>
        <v>500000</v>
      </c>
      <c r="AG25" s="94"/>
      <c r="AH25" s="95">
        <v>500000</v>
      </c>
      <c r="AI25" s="52">
        <f t="shared" si="10"/>
        <v>500000</v>
      </c>
      <c r="AJ25" s="94"/>
      <c r="AK25" s="95">
        <v>500000</v>
      </c>
      <c r="AL25" s="52">
        <f t="shared" si="11"/>
        <v>500000</v>
      </c>
    </row>
    <row r="26" spans="1:38" ht="18" customHeight="1" x14ac:dyDescent="0.25">
      <c r="A26" s="6">
        <v>24</v>
      </c>
      <c r="B26" s="2" t="s">
        <v>5</v>
      </c>
      <c r="C26" s="94">
        <v>44736668</v>
      </c>
      <c r="D26" s="95">
        <v>1100000</v>
      </c>
      <c r="E26" s="52">
        <f t="shared" si="0"/>
        <v>45836668</v>
      </c>
      <c r="F26" s="94">
        <v>44736668</v>
      </c>
      <c r="G26" s="95">
        <v>1100000</v>
      </c>
      <c r="H26" s="52">
        <f t="shared" si="1"/>
        <v>45836668</v>
      </c>
      <c r="I26" s="94">
        <v>44736668</v>
      </c>
      <c r="J26" s="95">
        <v>1100000</v>
      </c>
      <c r="K26" s="52">
        <f t="shared" si="2"/>
        <v>45836668</v>
      </c>
      <c r="L26" s="94">
        <v>42936668</v>
      </c>
      <c r="M26" s="95"/>
      <c r="N26" s="52">
        <f t="shared" si="3"/>
        <v>42936668</v>
      </c>
      <c r="O26" s="94">
        <v>42936668</v>
      </c>
      <c r="P26" s="95"/>
      <c r="Q26" s="52">
        <f t="shared" si="4"/>
        <v>42936668</v>
      </c>
      <c r="R26" s="94">
        <v>42936668</v>
      </c>
      <c r="S26" s="95"/>
      <c r="T26" s="52">
        <f t="shared" si="5"/>
        <v>42936668</v>
      </c>
      <c r="U26" s="94">
        <v>9600000</v>
      </c>
      <c r="V26" s="95"/>
      <c r="W26" s="52">
        <f t="shared" si="6"/>
        <v>9600000</v>
      </c>
      <c r="X26" s="94">
        <v>9600000</v>
      </c>
      <c r="Y26" s="95"/>
      <c r="Z26" s="52">
        <f t="shared" si="7"/>
        <v>9600000</v>
      </c>
      <c r="AA26" s="94">
        <v>9600000</v>
      </c>
      <c r="AB26" s="95"/>
      <c r="AC26" s="52">
        <f t="shared" si="8"/>
        <v>9600000</v>
      </c>
      <c r="AD26" s="94">
        <v>9600000</v>
      </c>
      <c r="AE26" s="95"/>
      <c r="AF26" s="52">
        <f t="shared" si="9"/>
        <v>9600000</v>
      </c>
      <c r="AG26" s="94">
        <v>9600000</v>
      </c>
      <c r="AH26" s="95"/>
      <c r="AI26" s="52">
        <f t="shared" si="10"/>
        <v>9600000</v>
      </c>
      <c r="AJ26" s="94">
        <v>9600000</v>
      </c>
      <c r="AK26" s="95"/>
      <c r="AL26" s="52">
        <f t="shared" si="11"/>
        <v>9600000</v>
      </c>
    </row>
    <row r="27" spans="1:38" ht="18" customHeight="1" x14ac:dyDescent="0.25">
      <c r="A27" s="5">
        <v>25</v>
      </c>
      <c r="B27" s="2" t="s">
        <v>5</v>
      </c>
      <c r="C27" s="94">
        <v>42140885</v>
      </c>
      <c r="D27" s="95">
        <v>80823094</v>
      </c>
      <c r="E27" s="52">
        <f t="shared" si="0"/>
        <v>122963979</v>
      </c>
      <c r="F27" s="94">
        <v>42140885</v>
      </c>
      <c r="G27" s="95">
        <v>80823094</v>
      </c>
      <c r="H27" s="52">
        <f t="shared" si="1"/>
        <v>122963979</v>
      </c>
      <c r="I27" s="94">
        <v>42140885</v>
      </c>
      <c r="J27" s="95">
        <v>80823094</v>
      </c>
      <c r="K27" s="52">
        <f t="shared" si="2"/>
        <v>122963979</v>
      </c>
      <c r="L27" s="94">
        <v>31997084</v>
      </c>
      <c r="M27" s="95">
        <v>78472376</v>
      </c>
      <c r="N27" s="52">
        <f t="shared" si="3"/>
        <v>110469460</v>
      </c>
      <c r="O27" s="94">
        <v>31997084</v>
      </c>
      <c r="P27" s="95">
        <v>78472376</v>
      </c>
      <c r="Q27" s="52">
        <f t="shared" si="4"/>
        <v>110469460</v>
      </c>
      <c r="R27" s="94">
        <v>31997084</v>
      </c>
      <c r="S27" s="95">
        <v>78472376</v>
      </c>
      <c r="T27" s="52">
        <f t="shared" si="5"/>
        <v>110469460</v>
      </c>
      <c r="U27" s="94">
        <v>31543615</v>
      </c>
      <c r="V27" s="95">
        <v>77996564</v>
      </c>
      <c r="W27" s="52">
        <f t="shared" si="6"/>
        <v>109540179</v>
      </c>
      <c r="X27" s="94">
        <v>31543615</v>
      </c>
      <c r="Y27" s="95">
        <v>77996564</v>
      </c>
      <c r="Z27" s="52">
        <f t="shared" si="7"/>
        <v>109540179</v>
      </c>
      <c r="AA27" s="94">
        <v>31543615</v>
      </c>
      <c r="AB27" s="95">
        <v>77996564</v>
      </c>
      <c r="AC27" s="52">
        <f t="shared" si="8"/>
        <v>109540179</v>
      </c>
      <c r="AD27" s="94">
        <v>30399384</v>
      </c>
      <c r="AE27" s="95">
        <v>78355975</v>
      </c>
      <c r="AF27" s="52">
        <f t="shared" si="9"/>
        <v>108755359</v>
      </c>
      <c r="AG27" s="94">
        <v>30399384</v>
      </c>
      <c r="AH27" s="95">
        <v>78355975</v>
      </c>
      <c r="AI27" s="52">
        <f t="shared" si="10"/>
        <v>108755359</v>
      </c>
      <c r="AJ27" s="94">
        <v>30399384</v>
      </c>
      <c r="AK27" s="95">
        <v>78355975</v>
      </c>
      <c r="AL27" s="52">
        <f t="shared" si="11"/>
        <v>108755359</v>
      </c>
    </row>
    <row r="28" spans="1:38" ht="18" customHeight="1" x14ac:dyDescent="0.25">
      <c r="A28" s="5">
        <v>26</v>
      </c>
      <c r="B28" s="2" t="s">
        <v>5</v>
      </c>
      <c r="C28" s="94"/>
      <c r="D28" s="95"/>
      <c r="E28" s="52">
        <f t="shared" si="0"/>
        <v>0</v>
      </c>
      <c r="F28" s="94"/>
      <c r="G28" s="95"/>
      <c r="H28" s="52">
        <f t="shared" si="1"/>
        <v>0</v>
      </c>
      <c r="I28" s="94"/>
      <c r="J28" s="95"/>
      <c r="K28" s="52">
        <f t="shared" si="2"/>
        <v>0</v>
      </c>
      <c r="L28" s="94"/>
      <c r="M28" s="95"/>
      <c r="N28" s="52">
        <f t="shared" si="3"/>
        <v>0</v>
      </c>
      <c r="O28" s="94"/>
      <c r="P28" s="95"/>
      <c r="Q28" s="52">
        <f t="shared" si="4"/>
        <v>0</v>
      </c>
      <c r="R28" s="94"/>
      <c r="S28" s="95"/>
      <c r="T28" s="52">
        <f t="shared" si="5"/>
        <v>0</v>
      </c>
      <c r="U28" s="94"/>
      <c r="V28" s="95"/>
      <c r="W28" s="52">
        <f t="shared" si="6"/>
        <v>0</v>
      </c>
      <c r="X28" s="94"/>
      <c r="Y28" s="95"/>
      <c r="Z28" s="52">
        <f t="shared" si="7"/>
        <v>0</v>
      </c>
      <c r="AA28" s="94"/>
      <c r="AB28" s="95"/>
      <c r="AC28" s="52">
        <f t="shared" si="8"/>
        <v>0</v>
      </c>
      <c r="AD28" s="94"/>
      <c r="AE28" s="95"/>
      <c r="AF28" s="52">
        <f t="shared" si="9"/>
        <v>0</v>
      </c>
      <c r="AG28" s="94"/>
      <c r="AH28" s="95"/>
      <c r="AI28" s="52">
        <f t="shared" si="10"/>
        <v>0</v>
      </c>
      <c r="AJ28" s="94"/>
      <c r="AK28" s="95"/>
      <c r="AL28" s="52">
        <f t="shared" si="11"/>
        <v>0</v>
      </c>
    </row>
    <row r="29" spans="1:38" ht="18" customHeight="1" thickBot="1" x14ac:dyDescent="0.3">
      <c r="A29" s="7">
        <v>27</v>
      </c>
      <c r="B29" s="8" t="s">
        <v>6</v>
      </c>
      <c r="C29" s="96"/>
      <c r="D29" s="97"/>
      <c r="E29" s="91">
        <f t="shared" si="0"/>
        <v>0</v>
      </c>
      <c r="F29" s="96"/>
      <c r="G29" s="97"/>
      <c r="H29" s="91">
        <f t="shared" si="1"/>
        <v>0</v>
      </c>
      <c r="I29" s="96"/>
      <c r="J29" s="97"/>
      <c r="K29" s="91">
        <f t="shared" si="2"/>
        <v>0</v>
      </c>
      <c r="L29" s="96"/>
      <c r="M29" s="97"/>
      <c r="N29" s="91">
        <f t="shared" si="3"/>
        <v>0</v>
      </c>
      <c r="O29" s="96"/>
      <c r="P29" s="97"/>
      <c r="Q29" s="91">
        <f t="shared" si="4"/>
        <v>0</v>
      </c>
      <c r="R29" s="96"/>
      <c r="S29" s="97"/>
      <c r="T29" s="91">
        <f t="shared" si="5"/>
        <v>0</v>
      </c>
      <c r="U29" s="96"/>
      <c r="V29" s="97"/>
      <c r="W29" s="91">
        <f t="shared" si="6"/>
        <v>0</v>
      </c>
      <c r="X29" s="96"/>
      <c r="Y29" s="97"/>
      <c r="Z29" s="91">
        <f t="shared" si="7"/>
        <v>0</v>
      </c>
      <c r="AA29" s="96"/>
      <c r="AB29" s="97"/>
      <c r="AC29" s="91">
        <f t="shared" si="8"/>
        <v>0</v>
      </c>
      <c r="AD29" s="96"/>
      <c r="AE29" s="97"/>
      <c r="AF29" s="91">
        <f t="shared" si="9"/>
        <v>0</v>
      </c>
      <c r="AG29" s="96"/>
      <c r="AH29" s="97"/>
      <c r="AI29" s="91">
        <f t="shared" si="10"/>
        <v>0</v>
      </c>
      <c r="AJ29" s="96"/>
      <c r="AK29" s="97"/>
      <c r="AL29" s="91">
        <f t="shared" si="11"/>
        <v>0</v>
      </c>
    </row>
    <row r="31" spans="1:38" ht="18" customHeight="1" x14ac:dyDescent="0.25">
      <c r="C31" s="4">
        <f t="shared" ref="C31:E31" si="12">SUM(C3:C30)</f>
        <v>4279414741</v>
      </c>
      <c r="D31" s="4">
        <f t="shared" si="12"/>
        <v>226688906</v>
      </c>
      <c r="E31" s="4">
        <f t="shared" si="12"/>
        <v>4506103647</v>
      </c>
      <c r="F31" s="4">
        <f t="shared" ref="F31" si="13">SUM(F3:F30)</f>
        <v>4279414741</v>
      </c>
      <c r="G31" s="4">
        <f t="shared" ref="G31" si="14">SUM(G3:G30)</f>
        <v>226688906</v>
      </c>
      <c r="H31" s="4">
        <f t="shared" ref="H31" si="15">SUM(H3:H30)</f>
        <v>4506103647</v>
      </c>
      <c r="I31" s="4">
        <f t="shared" ref="I31" si="16">SUM(I3:I30)</f>
        <v>4279414741</v>
      </c>
      <c r="J31" s="4">
        <f t="shared" ref="J31" si="17">SUM(J3:J30)</f>
        <v>226688906</v>
      </c>
      <c r="K31" s="4">
        <f t="shared" ref="K31" si="18">SUM(K3:K30)</f>
        <v>4506103647</v>
      </c>
      <c r="L31" s="4">
        <f t="shared" ref="L31" si="19">SUM(L3:L30)</f>
        <v>5117467750</v>
      </c>
      <c r="M31" s="4">
        <f t="shared" ref="M31" si="20">SUM(M3:M30)</f>
        <v>184269700</v>
      </c>
      <c r="N31" s="4">
        <f t="shared" ref="N31" si="21">SUM(N3:N30)</f>
        <v>5301737450</v>
      </c>
      <c r="O31" s="4">
        <f t="shared" ref="O31:Q31" si="22">SUM(O3:O30)</f>
        <v>5117467750</v>
      </c>
      <c r="P31" s="4">
        <f t="shared" si="22"/>
        <v>184269700</v>
      </c>
      <c r="Q31" s="4">
        <f t="shared" si="22"/>
        <v>5301737450</v>
      </c>
      <c r="R31" s="4">
        <f t="shared" ref="R31:Z31" si="23">SUM(R3:R30)</f>
        <v>5117467750</v>
      </c>
      <c r="S31" s="4">
        <f t="shared" si="23"/>
        <v>184269700</v>
      </c>
      <c r="T31" s="4">
        <f t="shared" si="23"/>
        <v>5301737450</v>
      </c>
      <c r="U31" s="4">
        <f t="shared" si="23"/>
        <v>2339078553</v>
      </c>
      <c r="V31" s="4">
        <f t="shared" si="23"/>
        <v>142005626</v>
      </c>
      <c r="W31" s="4">
        <f t="shared" si="23"/>
        <v>2481084179</v>
      </c>
      <c r="X31" s="4">
        <f t="shared" si="23"/>
        <v>2339078553</v>
      </c>
      <c r="Y31" s="4">
        <f t="shared" si="23"/>
        <v>142005626</v>
      </c>
      <c r="Z31" s="4">
        <f t="shared" si="23"/>
        <v>2481084179</v>
      </c>
      <c r="AA31" s="4">
        <f t="shared" ref="AA31:AC31" si="24">SUM(AA3:AA30)</f>
        <v>2339078553</v>
      </c>
      <c r="AB31" s="4">
        <f t="shared" si="24"/>
        <v>142005626</v>
      </c>
      <c r="AC31" s="4">
        <f t="shared" si="24"/>
        <v>2481084179</v>
      </c>
      <c r="AD31" s="4">
        <f t="shared" ref="AD31:AL31" si="25">SUM(AD3:AD30)</f>
        <v>2340984199</v>
      </c>
      <c r="AE31" s="4">
        <f t="shared" si="25"/>
        <v>157465037</v>
      </c>
      <c r="AF31" s="4">
        <f t="shared" si="25"/>
        <v>2498449236</v>
      </c>
      <c r="AG31" s="4">
        <f t="shared" si="25"/>
        <v>2340984199</v>
      </c>
      <c r="AH31" s="4">
        <f t="shared" si="25"/>
        <v>157465037</v>
      </c>
      <c r="AI31" s="4">
        <f t="shared" si="25"/>
        <v>2498449236</v>
      </c>
      <c r="AJ31" s="4">
        <f t="shared" si="25"/>
        <v>2340984199</v>
      </c>
      <c r="AK31" s="4">
        <f t="shared" si="25"/>
        <v>157465037</v>
      </c>
      <c r="AL31" s="4">
        <f t="shared" si="25"/>
        <v>2498449236</v>
      </c>
    </row>
    <row r="32" spans="1:38" ht="18" customHeight="1" thickBot="1" x14ac:dyDescent="0.3"/>
    <row r="33" spans="1:38" ht="15" x14ac:dyDescent="0.25">
      <c r="A33" s="367"/>
      <c r="B33" s="368" t="s">
        <v>1</v>
      </c>
      <c r="C33" s="362" t="s">
        <v>58</v>
      </c>
      <c r="D33" s="363"/>
      <c r="E33" s="387"/>
      <c r="F33" s="364" t="s">
        <v>59</v>
      </c>
      <c r="G33" s="365"/>
      <c r="H33" s="366"/>
      <c r="I33" s="362" t="s">
        <v>60</v>
      </c>
      <c r="J33" s="363"/>
      <c r="K33" s="387"/>
      <c r="L33" s="364" t="s">
        <v>54</v>
      </c>
      <c r="M33" s="365"/>
      <c r="N33" s="366"/>
      <c r="O33" s="362" t="s">
        <v>55</v>
      </c>
      <c r="P33" s="363"/>
      <c r="Q33" s="387"/>
      <c r="R33" s="364" t="s">
        <v>56</v>
      </c>
      <c r="S33" s="365"/>
      <c r="T33" s="366"/>
      <c r="U33" s="362" t="s">
        <v>57</v>
      </c>
      <c r="V33" s="363"/>
      <c r="W33" s="387"/>
      <c r="X33" s="364" t="s">
        <v>61</v>
      </c>
      <c r="Y33" s="365"/>
      <c r="Z33" s="366"/>
      <c r="AA33" s="362" t="s">
        <v>62</v>
      </c>
      <c r="AB33" s="363"/>
      <c r="AC33" s="387"/>
      <c r="AD33" s="364" t="s">
        <v>63</v>
      </c>
      <c r="AE33" s="365"/>
      <c r="AF33" s="366"/>
      <c r="AG33" s="362" t="s">
        <v>64</v>
      </c>
      <c r="AH33" s="363"/>
      <c r="AI33" s="387"/>
      <c r="AJ33" s="364" t="s">
        <v>65</v>
      </c>
      <c r="AK33" s="365"/>
      <c r="AL33" s="366"/>
    </row>
    <row r="34" spans="1:38" ht="15.75" thickBot="1" x14ac:dyDescent="0.3">
      <c r="A34" s="367"/>
      <c r="B34" s="369"/>
      <c r="C34" s="23" t="s">
        <v>34</v>
      </c>
      <c r="D34" s="24" t="s">
        <v>35</v>
      </c>
      <c r="E34" s="25" t="s">
        <v>36</v>
      </c>
      <c r="F34" s="72" t="s">
        <v>34</v>
      </c>
      <c r="G34" s="43" t="s">
        <v>35</v>
      </c>
      <c r="H34" s="73" t="s">
        <v>36</v>
      </c>
      <c r="I34" s="23" t="s">
        <v>34</v>
      </c>
      <c r="J34" s="24" t="s">
        <v>35</v>
      </c>
      <c r="K34" s="25" t="s">
        <v>36</v>
      </c>
      <c r="L34" s="72" t="s">
        <v>34</v>
      </c>
      <c r="M34" s="43" t="s">
        <v>35</v>
      </c>
      <c r="N34" s="73" t="s">
        <v>36</v>
      </c>
      <c r="O34" s="23" t="s">
        <v>34</v>
      </c>
      <c r="P34" s="24" t="s">
        <v>35</v>
      </c>
      <c r="Q34" s="25" t="s">
        <v>36</v>
      </c>
      <c r="R34" s="72" t="s">
        <v>34</v>
      </c>
      <c r="S34" s="43" t="s">
        <v>35</v>
      </c>
      <c r="T34" s="73" t="s">
        <v>36</v>
      </c>
      <c r="U34" s="23" t="s">
        <v>34</v>
      </c>
      <c r="V34" s="24" t="s">
        <v>35</v>
      </c>
      <c r="W34" s="25" t="s">
        <v>36</v>
      </c>
      <c r="X34" s="72" t="s">
        <v>34</v>
      </c>
      <c r="Y34" s="43" t="s">
        <v>35</v>
      </c>
      <c r="Z34" s="73" t="s">
        <v>36</v>
      </c>
      <c r="AA34" s="23" t="s">
        <v>34</v>
      </c>
      <c r="AB34" s="24" t="s">
        <v>35</v>
      </c>
      <c r="AC34" s="25" t="s">
        <v>36</v>
      </c>
      <c r="AD34" s="72" t="s">
        <v>34</v>
      </c>
      <c r="AE34" s="43" t="s">
        <v>35</v>
      </c>
      <c r="AF34" s="73" t="s">
        <v>36</v>
      </c>
      <c r="AG34" s="23" t="s">
        <v>34</v>
      </c>
      <c r="AH34" s="24" t="s">
        <v>35</v>
      </c>
      <c r="AI34" s="25" t="s">
        <v>36</v>
      </c>
      <c r="AJ34" s="72" t="s">
        <v>34</v>
      </c>
      <c r="AK34" s="43" t="s">
        <v>35</v>
      </c>
      <c r="AL34" s="73" t="s">
        <v>36</v>
      </c>
    </row>
    <row r="35" spans="1:38" ht="18" customHeight="1" x14ac:dyDescent="0.25">
      <c r="B35" s="12" t="s">
        <v>3</v>
      </c>
      <c r="C35" s="26">
        <f>C3+C8+C10+C11+C12+C14+C15+C16+C17+C19+C20+C23</f>
        <v>1379550000</v>
      </c>
      <c r="D35" s="16">
        <f t="shared" ref="D35:E35" si="26">D3+D8+D10+D11+D12+D14+D15+D16+D17+D19+D20+D23</f>
        <v>47485000</v>
      </c>
      <c r="E35" s="59">
        <f t="shared" si="26"/>
        <v>1427035000</v>
      </c>
      <c r="F35" s="26">
        <f>F3+F8+F10+F11+F12+F14+F15+F16+F17+F19+F20+F23</f>
        <v>1379550000</v>
      </c>
      <c r="G35" s="16">
        <f t="shared" ref="G35:H35" si="27">G3+G8+G10+G11+G12+G14+G15+G16+G17+G19+G20+G23</f>
        <v>47485000</v>
      </c>
      <c r="H35" s="59">
        <f t="shared" si="27"/>
        <v>1427035000</v>
      </c>
      <c r="I35" s="26">
        <f>I3+I8+I10+I11+I12+I14+I15+I16+I17+I19+I20+I23</f>
        <v>1379550000</v>
      </c>
      <c r="J35" s="16">
        <f t="shared" ref="J35:K35" si="28">J3+J8+J10+J11+J12+J14+J15+J16+J17+J19+J20+J23</f>
        <v>47485000</v>
      </c>
      <c r="K35" s="59">
        <f t="shared" si="28"/>
        <v>1427035000</v>
      </c>
      <c r="L35" s="26">
        <f>L3+L8+L10+L11+L12+L14+L15+L16+L17+L19+L20+L23</f>
        <v>1607340000</v>
      </c>
      <c r="M35" s="16">
        <f t="shared" ref="M35:N35" si="29">M3+M8+M10+M11+M12+M14+M15+M16+M17+M19+M20+M23</f>
        <v>47585000</v>
      </c>
      <c r="N35" s="59">
        <f t="shared" si="29"/>
        <v>1654925000</v>
      </c>
      <c r="O35" s="26">
        <f>O3+O8+O10+O11+O12+O14+O15+O16+O17+O19+O20+O23</f>
        <v>1607340000</v>
      </c>
      <c r="P35" s="16">
        <f t="shared" ref="P35:Q35" si="30">P3+P8+P10+P11+P12+P14+P15+P16+P17+P19+P20+P23</f>
        <v>47585000</v>
      </c>
      <c r="Q35" s="59">
        <f t="shared" si="30"/>
        <v>1654925000</v>
      </c>
      <c r="R35" s="26">
        <f>R3+R8+R10+R11+R12+R14+R15+R16+R17+R19+R20+R23</f>
        <v>1607340000</v>
      </c>
      <c r="S35" s="16">
        <f t="shared" ref="S35:T35" si="31">S3+S8+S10+S11+S12+S14+S15+S16+S17+S19+S20+S23</f>
        <v>47585000</v>
      </c>
      <c r="T35" s="59">
        <f t="shared" si="31"/>
        <v>1654925000</v>
      </c>
      <c r="U35" s="26">
        <f>U3+U8+U10+U11+U12+U14+U15+U16+U17+U19+U20+U23</f>
        <v>1307550000</v>
      </c>
      <c r="V35" s="16">
        <f t="shared" ref="V35:W35" si="32">V3+V8+V10+V11+V12+V14+V15+V16+V17+V19+V20+V23</f>
        <v>47485000</v>
      </c>
      <c r="W35" s="59">
        <f t="shared" si="32"/>
        <v>1355035000</v>
      </c>
      <c r="X35" s="26">
        <f>X3+X8+X10+X11+X12+X14+X15+X16+X17+X19+X20+X23</f>
        <v>1307550000</v>
      </c>
      <c r="Y35" s="16">
        <f t="shared" ref="Y35:Z35" si="33">Y3+Y8+Y10+Y11+Y12+Y14+Y15+Y16+Y17+Y19+Y20+Y23</f>
        <v>47485000</v>
      </c>
      <c r="Z35" s="59">
        <f t="shared" si="33"/>
        <v>1355035000</v>
      </c>
      <c r="AA35" s="26">
        <f>AA3+AA8+AA10+AA11+AA12+AA14+AA15+AA16+AA17+AA19+AA20+AA23</f>
        <v>1307550000</v>
      </c>
      <c r="AB35" s="16">
        <f t="shared" ref="AB35:AC35" si="34">AB3+AB8+AB10+AB11+AB12+AB14+AB15+AB16+AB17+AB19+AB20+AB23</f>
        <v>47485000</v>
      </c>
      <c r="AC35" s="59">
        <f t="shared" si="34"/>
        <v>1355035000</v>
      </c>
      <c r="AD35" s="26">
        <f>AD3+AD8+AD10+AD11+AD12+AD14+AD15+AD16+AD17+AD19+AD20+AD23</f>
        <v>1307550000</v>
      </c>
      <c r="AE35" s="16">
        <f t="shared" ref="AE35:AF35" si="35">AE3+AE8+AE10+AE11+AE12+AE14+AE15+AE16+AE17+AE19+AE20+AE23</f>
        <v>47485000</v>
      </c>
      <c r="AF35" s="59">
        <f t="shared" si="35"/>
        <v>1355035000</v>
      </c>
      <c r="AG35" s="26">
        <f>AG3+AG8+AG10+AG11+AG12+AG14+AG15+AG16+AG17+AG19+AG20+AG23</f>
        <v>1307550000</v>
      </c>
      <c r="AH35" s="16">
        <f t="shared" ref="AH35:AI35" si="36">AH3+AH8+AH10+AH11+AH12+AH14+AH15+AH16+AH17+AH19+AH20+AH23</f>
        <v>47485000</v>
      </c>
      <c r="AI35" s="59">
        <f t="shared" si="36"/>
        <v>1355035000</v>
      </c>
      <c r="AJ35" s="26">
        <f>AJ3+AJ8+AJ10+AJ11+AJ12+AJ14+AJ15+AJ16+AJ17+AJ19+AJ20+AJ23</f>
        <v>1307550000</v>
      </c>
      <c r="AK35" s="16">
        <f t="shared" ref="AK35:AL35" si="37">AK3+AK8+AK10+AK11+AK12+AK14+AK15+AK16+AK17+AK19+AK20+AK23</f>
        <v>47485000</v>
      </c>
      <c r="AL35" s="59">
        <f t="shared" si="37"/>
        <v>1355035000</v>
      </c>
    </row>
    <row r="36" spans="1:38" ht="18" customHeight="1" x14ac:dyDescent="0.25">
      <c r="B36" s="13" t="s">
        <v>4</v>
      </c>
      <c r="C36" s="27">
        <f>C4+C24</f>
        <v>27150000</v>
      </c>
      <c r="D36" s="4">
        <f t="shared" ref="D36:E36" si="38">D4+D24</f>
        <v>0</v>
      </c>
      <c r="E36" s="60">
        <f t="shared" si="38"/>
        <v>27150000</v>
      </c>
      <c r="F36" s="27">
        <f>F4+F24</f>
        <v>27150000</v>
      </c>
      <c r="G36" s="4">
        <f t="shared" ref="G36:H36" si="39">G4+G24</f>
        <v>0</v>
      </c>
      <c r="H36" s="60">
        <f t="shared" si="39"/>
        <v>27150000</v>
      </c>
      <c r="I36" s="27">
        <f>I4+I24</f>
        <v>27150000</v>
      </c>
      <c r="J36" s="4">
        <f t="shared" ref="J36:K36" si="40">J4+J24</f>
        <v>0</v>
      </c>
      <c r="K36" s="60">
        <f t="shared" si="40"/>
        <v>27150000</v>
      </c>
      <c r="L36" s="27">
        <f>L4+L24</f>
        <v>151502392</v>
      </c>
      <c r="M36" s="4">
        <f t="shared" ref="M36:N36" si="41">M4+M24</f>
        <v>0</v>
      </c>
      <c r="N36" s="60">
        <f t="shared" si="41"/>
        <v>151502392</v>
      </c>
      <c r="O36" s="27">
        <f>O4+O24</f>
        <v>151502392</v>
      </c>
      <c r="P36" s="4">
        <f t="shared" ref="P36:Q36" si="42">P4+P24</f>
        <v>0</v>
      </c>
      <c r="Q36" s="60">
        <f t="shared" si="42"/>
        <v>151502392</v>
      </c>
      <c r="R36" s="27">
        <f>R4+R24</f>
        <v>151502392</v>
      </c>
      <c r="S36" s="4">
        <f t="shared" ref="S36:T36" si="43">S4+S24</f>
        <v>0</v>
      </c>
      <c r="T36" s="60">
        <f t="shared" si="43"/>
        <v>151502392</v>
      </c>
      <c r="U36" s="27">
        <f>U4+U24</f>
        <v>0</v>
      </c>
      <c r="V36" s="4">
        <f t="shared" ref="V36:W36" si="44">V4+V24</f>
        <v>0</v>
      </c>
      <c r="W36" s="60">
        <f t="shared" si="44"/>
        <v>0</v>
      </c>
      <c r="X36" s="27">
        <f>X4+X24</f>
        <v>0</v>
      </c>
      <c r="Y36" s="4">
        <f t="shared" ref="Y36:Z36" si="45">Y4+Y24</f>
        <v>0</v>
      </c>
      <c r="Z36" s="60">
        <f t="shared" si="45"/>
        <v>0</v>
      </c>
      <c r="AA36" s="27">
        <f>AA4+AA24</f>
        <v>0</v>
      </c>
      <c r="AB36" s="4">
        <f t="shared" ref="AB36:AC36" si="46">AB4+AB24</f>
        <v>0</v>
      </c>
      <c r="AC36" s="60">
        <f t="shared" si="46"/>
        <v>0</v>
      </c>
      <c r="AD36" s="27">
        <f>AD4+AD24</f>
        <v>0</v>
      </c>
      <c r="AE36" s="4">
        <f t="shared" ref="AE36:AF36" si="47">AE4+AE24</f>
        <v>0</v>
      </c>
      <c r="AF36" s="60">
        <f t="shared" si="47"/>
        <v>0</v>
      </c>
      <c r="AG36" s="27">
        <f>AG4+AG24</f>
        <v>0</v>
      </c>
      <c r="AH36" s="4">
        <f t="shared" ref="AH36:AI36" si="48">AH4+AH24</f>
        <v>0</v>
      </c>
      <c r="AI36" s="60">
        <f t="shared" si="48"/>
        <v>0</v>
      </c>
      <c r="AJ36" s="27">
        <f>AJ4+AJ24</f>
        <v>0</v>
      </c>
      <c r="AK36" s="4">
        <f t="shared" ref="AK36:AL36" si="49">AK4+AK24</f>
        <v>0</v>
      </c>
      <c r="AL36" s="60">
        <f t="shared" si="49"/>
        <v>0</v>
      </c>
    </row>
    <row r="37" spans="1:38" ht="18" customHeight="1" x14ac:dyDescent="0.25">
      <c r="B37" s="13" t="s">
        <v>5</v>
      </c>
      <c r="C37" s="27">
        <f>C5+C7+C13+C26+C27+C28</f>
        <v>1408414741</v>
      </c>
      <c r="D37" s="4">
        <f t="shared" ref="D37:E37" si="50">D5+D7+D13+D26+D27+D28</f>
        <v>123703906</v>
      </c>
      <c r="E37" s="60">
        <f t="shared" si="50"/>
        <v>1532118647</v>
      </c>
      <c r="F37" s="27">
        <f>F5+F7+F13+F26+F27+F28</f>
        <v>1408414741</v>
      </c>
      <c r="G37" s="4">
        <f t="shared" ref="G37:H37" si="51">G5+G7+G13+G26+G27+G28</f>
        <v>123703906</v>
      </c>
      <c r="H37" s="60">
        <f t="shared" si="51"/>
        <v>1532118647</v>
      </c>
      <c r="I37" s="27">
        <f>I5+I7+I13+I26+I27+I28</f>
        <v>1408414741</v>
      </c>
      <c r="J37" s="4">
        <f t="shared" ref="J37:K37" si="52">J5+J7+J13+J26+J27+J28</f>
        <v>123703906</v>
      </c>
      <c r="K37" s="60">
        <f t="shared" si="52"/>
        <v>1532118647</v>
      </c>
      <c r="L37" s="27">
        <f>L5+L7+L13+L26+L27+L28</f>
        <v>1894325358</v>
      </c>
      <c r="M37" s="4">
        <f t="shared" ref="M37:N37" si="53">M5+M7+M13+M26+M27+M28</f>
        <v>81184700</v>
      </c>
      <c r="N37" s="60">
        <f t="shared" si="53"/>
        <v>1975510058</v>
      </c>
      <c r="O37" s="27">
        <f>O5+O7+O13+O26+O27+O28</f>
        <v>1894325358</v>
      </c>
      <c r="P37" s="4">
        <f t="shared" ref="P37:Q37" si="54">P5+P7+P13+P26+P27+P28</f>
        <v>81184700</v>
      </c>
      <c r="Q37" s="60">
        <f t="shared" si="54"/>
        <v>1975510058</v>
      </c>
      <c r="R37" s="27">
        <f>R5+R7+R13+R26+R27+R28</f>
        <v>1894325358</v>
      </c>
      <c r="S37" s="4">
        <f t="shared" ref="S37:T37" si="55">S5+S7+S13+S26+S27+S28</f>
        <v>81184700</v>
      </c>
      <c r="T37" s="60">
        <f t="shared" si="55"/>
        <v>1975510058</v>
      </c>
      <c r="U37" s="27">
        <f>U5+U7+U13+U26+U27+U28</f>
        <v>98928553</v>
      </c>
      <c r="V37" s="4">
        <f t="shared" ref="V37:W37" si="56">V5+V7+V13+V26+V27+V28</f>
        <v>94020626</v>
      </c>
      <c r="W37" s="60">
        <f t="shared" si="56"/>
        <v>192949179</v>
      </c>
      <c r="X37" s="27">
        <f>X5+X7+X13+X26+X27+X28</f>
        <v>98928553</v>
      </c>
      <c r="Y37" s="4">
        <f t="shared" ref="Y37:Z37" si="57">Y5+Y7+Y13+Y26+Y27+Y28</f>
        <v>94020626</v>
      </c>
      <c r="Z37" s="60">
        <f t="shared" si="57"/>
        <v>192949179</v>
      </c>
      <c r="AA37" s="27">
        <f>AA5+AA7+AA13+AA26+AA27+AA28</f>
        <v>98928553</v>
      </c>
      <c r="AB37" s="4">
        <f t="shared" ref="AB37:AC37" si="58">AB5+AB7+AB13+AB26+AB27+AB28</f>
        <v>94020626</v>
      </c>
      <c r="AC37" s="60">
        <f t="shared" si="58"/>
        <v>192949179</v>
      </c>
      <c r="AD37" s="27">
        <f>AD5+AD7+AD13+AD26+AD27+AD28</f>
        <v>100834199</v>
      </c>
      <c r="AE37" s="4">
        <f t="shared" ref="AE37:AF37" si="59">AE5+AE7+AE13+AE26+AE27+AE28</f>
        <v>109480037</v>
      </c>
      <c r="AF37" s="60">
        <f t="shared" si="59"/>
        <v>210314236</v>
      </c>
      <c r="AG37" s="27">
        <f>AG5+AG7+AG13+AG26+AG27+AG28</f>
        <v>100834199</v>
      </c>
      <c r="AH37" s="4">
        <f t="shared" ref="AH37:AI37" si="60">AH5+AH7+AH13+AH26+AH27+AH28</f>
        <v>109480037</v>
      </c>
      <c r="AI37" s="60">
        <f t="shared" si="60"/>
        <v>210314236</v>
      </c>
      <c r="AJ37" s="27">
        <f>AJ5+AJ7+AJ13+AJ26+AJ27+AJ28</f>
        <v>100834199</v>
      </c>
      <c r="AK37" s="4">
        <f t="shared" ref="AK37:AL37" si="61">AK5+AK7+AK13+AK26+AK27+AK28</f>
        <v>109480037</v>
      </c>
      <c r="AL37" s="60">
        <f t="shared" si="61"/>
        <v>210314236</v>
      </c>
    </row>
    <row r="38" spans="1:38" ht="18" customHeight="1" x14ac:dyDescent="0.25">
      <c r="B38" s="13" t="s">
        <v>6</v>
      </c>
      <c r="C38" s="27">
        <f>C6+C9+C18+C29</f>
        <v>0</v>
      </c>
      <c r="D38" s="4">
        <f t="shared" ref="D38:E38" si="62">D6+D9+D18+D29</f>
        <v>0</v>
      </c>
      <c r="E38" s="60">
        <f t="shared" si="62"/>
        <v>0</v>
      </c>
      <c r="F38" s="27">
        <f>F6+F9+F18+F29</f>
        <v>0</v>
      </c>
      <c r="G38" s="4">
        <f t="shared" ref="G38:H38" si="63">G6+G9+G18+G29</f>
        <v>0</v>
      </c>
      <c r="H38" s="60">
        <f t="shared" si="63"/>
        <v>0</v>
      </c>
      <c r="I38" s="27">
        <f>I6+I9+I18+I29</f>
        <v>0</v>
      </c>
      <c r="J38" s="4">
        <f t="shared" ref="J38:K38" si="64">J6+J9+J18+J29</f>
        <v>0</v>
      </c>
      <c r="K38" s="60">
        <f t="shared" si="64"/>
        <v>0</v>
      </c>
      <c r="L38" s="27">
        <f>L6+L9+L18+L29</f>
        <v>0</v>
      </c>
      <c r="M38" s="4">
        <f t="shared" ref="M38:N38" si="65">M6+M9+M18+M29</f>
        <v>0</v>
      </c>
      <c r="N38" s="60">
        <f t="shared" si="65"/>
        <v>0</v>
      </c>
      <c r="O38" s="27">
        <f>O6+O9+O18+O29</f>
        <v>0</v>
      </c>
      <c r="P38" s="4">
        <f t="shared" ref="P38:Q38" si="66">P6+P9+P18+P29</f>
        <v>0</v>
      </c>
      <c r="Q38" s="60">
        <f t="shared" si="66"/>
        <v>0</v>
      </c>
      <c r="R38" s="27">
        <f>R6+R9+R18+R29</f>
        <v>0</v>
      </c>
      <c r="S38" s="4">
        <f t="shared" ref="S38:T38" si="67">S6+S9+S18+S29</f>
        <v>0</v>
      </c>
      <c r="T38" s="60">
        <f t="shared" si="67"/>
        <v>0</v>
      </c>
      <c r="U38" s="27">
        <f>U6+U9+U18+U29</f>
        <v>0</v>
      </c>
      <c r="V38" s="4">
        <f t="shared" ref="V38:W38" si="68">V6+V9+V18+V29</f>
        <v>0</v>
      </c>
      <c r="W38" s="60">
        <f t="shared" si="68"/>
        <v>0</v>
      </c>
      <c r="X38" s="27">
        <f>X6+X9+X18+X29</f>
        <v>0</v>
      </c>
      <c r="Y38" s="4">
        <f t="shared" ref="Y38:Z38" si="69">Y6+Y9+Y18+Y29</f>
        <v>0</v>
      </c>
      <c r="Z38" s="60">
        <f t="shared" si="69"/>
        <v>0</v>
      </c>
      <c r="AA38" s="27">
        <f>AA6+AA9+AA18+AA29</f>
        <v>0</v>
      </c>
      <c r="AB38" s="4">
        <f t="shared" ref="AB38:AC38" si="70">AB6+AB9+AB18+AB29</f>
        <v>0</v>
      </c>
      <c r="AC38" s="60">
        <f t="shared" si="70"/>
        <v>0</v>
      </c>
      <c r="AD38" s="27">
        <f>AD6+AD9+AD18+AD29</f>
        <v>0</v>
      </c>
      <c r="AE38" s="4">
        <f t="shared" ref="AE38:AF38" si="71">AE6+AE9+AE18+AE29</f>
        <v>0</v>
      </c>
      <c r="AF38" s="60">
        <f t="shared" si="71"/>
        <v>0</v>
      </c>
      <c r="AG38" s="27">
        <f>AG6+AG9+AG18+AG29</f>
        <v>0</v>
      </c>
      <c r="AH38" s="4">
        <f t="shared" ref="AH38:AI38" si="72">AH6+AH9+AH18+AH29</f>
        <v>0</v>
      </c>
      <c r="AI38" s="60">
        <f t="shared" si="72"/>
        <v>0</v>
      </c>
      <c r="AJ38" s="27">
        <f>AJ6+AJ9+AJ18+AJ29</f>
        <v>0</v>
      </c>
      <c r="AK38" s="4">
        <f t="shared" ref="AK38:AL38" si="73">AK6+AK9+AK18+AK29</f>
        <v>0</v>
      </c>
      <c r="AL38" s="60">
        <f t="shared" si="73"/>
        <v>0</v>
      </c>
    </row>
    <row r="39" spans="1:38" ht="18" customHeight="1" x14ac:dyDescent="0.25">
      <c r="B39" s="19" t="s">
        <v>2</v>
      </c>
      <c r="C39" s="27">
        <f>C25</f>
        <v>0</v>
      </c>
      <c r="D39" s="4">
        <f t="shared" ref="D39:E39" si="74">D25</f>
        <v>500000</v>
      </c>
      <c r="E39" s="60">
        <f t="shared" si="74"/>
        <v>500000</v>
      </c>
      <c r="F39" s="27">
        <f>F25</f>
        <v>0</v>
      </c>
      <c r="G39" s="4">
        <f t="shared" ref="G39:H39" si="75">G25</f>
        <v>500000</v>
      </c>
      <c r="H39" s="60">
        <f t="shared" si="75"/>
        <v>500000</v>
      </c>
      <c r="I39" s="27">
        <f>I25</f>
        <v>0</v>
      </c>
      <c r="J39" s="4">
        <f t="shared" ref="J39:K39" si="76">J25</f>
        <v>500000</v>
      </c>
      <c r="K39" s="60">
        <f t="shared" si="76"/>
        <v>500000</v>
      </c>
      <c r="L39" s="27">
        <f>L25</f>
        <v>0</v>
      </c>
      <c r="M39" s="4">
        <f t="shared" ref="M39:N39" si="77">M25</f>
        <v>500000</v>
      </c>
      <c r="N39" s="60">
        <f t="shared" si="77"/>
        <v>500000</v>
      </c>
      <c r="O39" s="27">
        <f>O25</f>
        <v>0</v>
      </c>
      <c r="P39" s="4">
        <f t="shared" ref="P39:Q39" si="78">P25</f>
        <v>500000</v>
      </c>
      <c r="Q39" s="60">
        <f t="shared" si="78"/>
        <v>500000</v>
      </c>
      <c r="R39" s="27">
        <f>R25</f>
        <v>0</v>
      </c>
      <c r="S39" s="4">
        <f t="shared" ref="S39:T39" si="79">S25</f>
        <v>500000</v>
      </c>
      <c r="T39" s="60">
        <f t="shared" si="79"/>
        <v>500000</v>
      </c>
      <c r="U39" s="27">
        <f>U25</f>
        <v>0</v>
      </c>
      <c r="V39" s="4">
        <f t="shared" ref="V39:W39" si="80">V25</f>
        <v>500000</v>
      </c>
      <c r="W39" s="60">
        <f t="shared" si="80"/>
        <v>500000</v>
      </c>
      <c r="X39" s="27">
        <f>X25</f>
        <v>0</v>
      </c>
      <c r="Y39" s="4">
        <f t="shared" ref="Y39:Z39" si="81">Y25</f>
        <v>500000</v>
      </c>
      <c r="Z39" s="60">
        <f t="shared" si="81"/>
        <v>500000</v>
      </c>
      <c r="AA39" s="27">
        <f>AA25</f>
        <v>0</v>
      </c>
      <c r="AB39" s="4">
        <f t="shared" ref="AB39:AC39" si="82">AB25</f>
        <v>500000</v>
      </c>
      <c r="AC39" s="60">
        <f t="shared" si="82"/>
        <v>500000</v>
      </c>
      <c r="AD39" s="27">
        <f>AD25</f>
        <v>0</v>
      </c>
      <c r="AE39" s="4">
        <f t="shared" ref="AE39:AF39" si="83">AE25</f>
        <v>500000</v>
      </c>
      <c r="AF39" s="60">
        <f t="shared" si="83"/>
        <v>500000</v>
      </c>
      <c r="AG39" s="27">
        <f>AG25</f>
        <v>0</v>
      </c>
      <c r="AH39" s="4">
        <f t="shared" ref="AH39:AI39" si="84">AH25</f>
        <v>500000</v>
      </c>
      <c r="AI39" s="60">
        <f t="shared" si="84"/>
        <v>500000</v>
      </c>
      <c r="AJ39" s="27">
        <f>AJ25</f>
        <v>0</v>
      </c>
      <c r="AK39" s="4">
        <f t="shared" ref="AK39:AL39" si="85">AK25</f>
        <v>500000</v>
      </c>
      <c r="AL39" s="60">
        <f t="shared" si="85"/>
        <v>500000</v>
      </c>
    </row>
    <row r="40" spans="1:38" ht="26.25" thickBot="1" x14ac:dyDescent="0.3">
      <c r="B40" s="14" t="s">
        <v>7</v>
      </c>
      <c r="C40" s="28">
        <f>C21+C22</f>
        <v>1464300000</v>
      </c>
      <c r="D40" s="18">
        <f t="shared" ref="D40:E40" si="86">D21+D22</f>
        <v>55000000</v>
      </c>
      <c r="E40" s="61">
        <f t="shared" si="86"/>
        <v>1519300000</v>
      </c>
      <c r="F40" s="28">
        <f>F21+F22</f>
        <v>1464300000</v>
      </c>
      <c r="G40" s="18">
        <f t="shared" ref="G40:H40" si="87">G21+G22</f>
        <v>55000000</v>
      </c>
      <c r="H40" s="61">
        <f t="shared" si="87"/>
        <v>1519300000</v>
      </c>
      <c r="I40" s="28">
        <f>I21+I22</f>
        <v>1464300000</v>
      </c>
      <c r="J40" s="18">
        <f t="shared" ref="J40:K40" si="88">J21+J22</f>
        <v>55000000</v>
      </c>
      <c r="K40" s="61">
        <f t="shared" si="88"/>
        <v>1519300000</v>
      </c>
      <c r="L40" s="28">
        <f>L21+L22</f>
        <v>1464300000</v>
      </c>
      <c r="M40" s="18">
        <f t="shared" ref="M40:N40" si="89">M21+M22</f>
        <v>55000000</v>
      </c>
      <c r="N40" s="61">
        <f t="shared" si="89"/>
        <v>1519300000</v>
      </c>
      <c r="O40" s="28">
        <f>O21+O22</f>
        <v>1464300000</v>
      </c>
      <c r="P40" s="18">
        <f t="shared" ref="P40:Q40" si="90">P21+P22</f>
        <v>55000000</v>
      </c>
      <c r="Q40" s="61">
        <f t="shared" si="90"/>
        <v>1519300000</v>
      </c>
      <c r="R40" s="28">
        <f>R21+R22</f>
        <v>1464300000</v>
      </c>
      <c r="S40" s="18">
        <f t="shared" ref="S40:T40" si="91">S21+S22</f>
        <v>55000000</v>
      </c>
      <c r="T40" s="61">
        <f t="shared" si="91"/>
        <v>1519300000</v>
      </c>
      <c r="U40" s="28">
        <f>U21+U22</f>
        <v>932600000</v>
      </c>
      <c r="V40" s="18">
        <f t="shared" ref="V40:W40" si="92">V21+V22</f>
        <v>0</v>
      </c>
      <c r="W40" s="61">
        <f t="shared" si="92"/>
        <v>932600000</v>
      </c>
      <c r="X40" s="28">
        <f>X21+X22</f>
        <v>932600000</v>
      </c>
      <c r="Y40" s="18">
        <f t="shared" ref="Y40:Z40" si="93">Y21+Y22</f>
        <v>0</v>
      </c>
      <c r="Z40" s="61">
        <f t="shared" si="93"/>
        <v>932600000</v>
      </c>
      <c r="AA40" s="28">
        <f>AA21+AA22</f>
        <v>932600000</v>
      </c>
      <c r="AB40" s="18">
        <f t="shared" ref="AB40:AC40" si="94">AB21+AB22</f>
        <v>0</v>
      </c>
      <c r="AC40" s="61">
        <f t="shared" si="94"/>
        <v>932600000</v>
      </c>
      <c r="AD40" s="28">
        <f>AD21+AD22</f>
        <v>932600000</v>
      </c>
      <c r="AE40" s="18">
        <f t="shared" ref="AE40:AF40" si="95">AE21+AE22</f>
        <v>0</v>
      </c>
      <c r="AF40" s="61">
        <f t="shared" si="95"/>
        <v>932600000</v>
      </c>
      <c r="AG40" s="28">
        <f>AG21+AG22</f>
        <v>932600000</v>
      </c>
      <c r="AH40" s="18">
        <f t="shared" ref="AH40:AI40" si="96">AH21+AH22</f>
        <v>0</v>
      </c>
      <c r="AI40" s="61">
        <f t="shared" si="96"/>
        <v>932600000</v>
      </c>
      <c r="AJ40" s="28">
        <f>AJ21+AJ22</f>
        <v>932600000</v>
      </c>
      <c r="AK40" s="18">
        <f t="shared" ref="AK40:AL40" si="97">AK21+AK22</f>
        <v>0</v>
      </c>
      <c r="AL40" s="61">
        <f t="shared" si="97"/>
        <v>932600000</v>
      </c>
    </row>
    <row r="41" spans="1:38" ht="18" customHeight="1" thickBot="1" x14ac:dyDescent="0.3">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row r="42" spans="1:38" ht="18" customHeight="1" thickBot="1" x14ac:dyDescent="0.3">
      <c r="B42" s="15" t="s">
        <v>11</v>
      </c>
      <c r="C42" s="30">
        <f t="shared" ref="C42" si="98">C35+C36+C37+C38+C40+C39</f>
        <v>4279414741</v>
      </c>
      <c r="D42" s="17">
        <f t="shared" ref="D42:F42" si="99">D35+D36+D37+D38+D40+D39</f>
        <v>226688906</v>
      </c>
      <c r="E42" s="74">
        <f t="shared" si="99"/>
        <v>4506103647</v>
      </c>
      <c r="F42" s="30">
        <f t="shared" si="99"/>
        <v>4279414741</v>
      </c>
      <c r="G42" s="17">
        <f t="shared" ref="G42:R42" si="100">G35+G36+G37+G38+G40+G39</f>
        <v>226688906</v>
      </c>
      <c r="H42" s="74">
        <f t="shared" si="100"/>
        <v>4506103647</v>
      </c>
      <c r="I42" s="30">
        <f t="shared" si="100"/>
        <v>4279414741</v>
      </c>
      <c r="J42" s="17">
        <f t="shared" si="100"/>
        <v>226688906</v>
      </c>
      <c r="K42" s="74">
        <f t="shared" si="100"/>
        <v>4506103647</v>
      </c>
      <c r="L42" s="30">
        <f t="shared" si="100"/>
        <v>5117467750</v>
      </c>
      <c r="M42" s="17">
        <f t="shared" si="100"/>
        <v>184269700</v>
      </c>
      <c r="N42" s="74">
        <f t="shared" si="100"/>
        <v>5301737450</v>
      </c>
      <c r="O42" s="30">
        <f t="shared" si="100"/>
        <v>5117467750</v>
      </c>
      <c r="P42" s="17">
        <f t="shared" si="100"/>
        <v>184269700</v>
      </c>
      <c r="Q42" s="74">
        <f t="shared" si="100"/>
        <v>5301737450</v>
      </c>
      <c r="R42" s="30">
        <f t="shared" si="100"/>
        <v>5117467750</v>
      </c>
      <c r="S42" s="17">
        <f t="shared" ref="S42:AL42" si="101">S35+S36+S37+S38+S40+S39</f>
        <v>184269700</v>
      </c>
      <c r="T42" s="74">
        <f t="shared" si="101"/>
        <v>5301737450</v>
      </c>
      <c r="U42" s="30">
        <f t="shared" si="101"/>
        <v>2339078553</v>
      </c>
      <c r="V42" s="17">
        <f t="shared" si="101"/>
        <v>142005626</v>
      </c>
      <c r="W42" s="74">
        <f t="shared" si="101"/>
        <v>2481084179</v>
      </c>
      <c r="X42" s="30">
        <f t="shared" si="101"/>
        <v>2339078553</v>
      </c>
      <c r="Y42" s="17">
        <f t="shared" si="101"/>
        <v>142005626</v>
      </c>
      <c r="Z42" s="74">
        <f t="shared" si="101"/>
        <v>2481084179</v>
      </c>
      <c r="AA42" s="30">
        <f t="shared" si="101"/>
        <v>2339078553</v>
      </c>
      <c r="AB42" s="17">
        <f t="shared" si="101"/>
        <v>142005626</v>
      </c>
      <c r="AC42" s="74">
        <f t="shared" si="101"/>
        <v>2481084179</v>
      </c>
      <c r="AD42" s="30">
        <f t="shared" si="101"/>
        <v>2340984199</v>
      </c>
      <c r="AE42" s="17">
        <f t="shared" si="101"/>
        <v>157465037</v>
      </c>
      <c r="AF42" s="74">
        <f t="shared" si="101"/>
        <v>2498449236</v>
      </c>
      <c r="AG42" s="30">
        <f t="shared" si="101"/>
        <v>2340984199</v>
      </c>
      <c r="AH42" s="17">
        <f t="shared" si="101"/>
        <v>157465037</v>
      </c>
      <c r="AI42" s="74">
        <f t="shared" si="101"/>
        <v>2498449236</v>
      </c>
      <c r="AJ42" s="30">
        <f t="shared" si="101"/>
        <v>2340984199</v>
      </c>
      <c r="AK42" s="17">
        <f t="shared" si="101"/>
        <v>157465037</v>
      </c>
      <c r="AL42" s="74">
        <f t="shared" si="101"/>
        <v>2498449236</v>
      </c>
    </row>
    <row r="46" spans="1:38" ht="18" customHeight="1" x14ac:dyDescent="0.25">
      <c r="F46" s="192"/>
      <c r="R46" s="192"/>
      <c r="AD46" s="192"/>
      <c r="AG46" s="1" t="s">
        <v>8</v>
      </c>
      <c r="AJ46" s="1" t="s">
        <v>8</v>
      </c>
    </row>
  </sheetData>
  <mergeCells count="28">
    <mergeCell ref="L33:N33"/>
    <mergeCell ref="A1:A2"/>
    <mergeCell ref="B1:B2"/>
    <mergeCell ref="C1:E1"/>
    <mergeCell ref="F1:H1"/>
    <mergeCell ref="I1:K1"/>
    <mergeCell ref="L1:N1"/>
    <mergeCell ref="A33:A34"/>
    <mergeCell ref="B33:B34"/>
    <mergeCell ref="C33:E33"/>
    <mergeCell ref="F33:H33"/>
    <mergeCell ref="I33:K33"/>
    <mergeCell ref="O1:Q1"/>
    <mergeCell ref="R1:T1"/>
    <mergeCell ref="U1:W1"/>
    <mergeCell ref="X1:Z1"/>
    <mergeCell ref="O33:Q33"/>
    <mergeCell ref="R33:T33"/>
    <mergeCell ref="U33:W33"/>
    <mergeCell ref="X33:Z33"/>
    <mergeCell ref="AA1:AC1"/>
    <mergeCell ref="AD1:AF1"/>
    <mergeCell ref="AG1:AI1"/>
    <mergeCell ref="AJ1:AL1"/>
    <mergeCell ref="AA33:AC33"/>
    <mergeCell ref="AD33:AF33"/>
    <mergeCell ref="AG33:AI33"/>
    <mergeCell ref="AJ33:AL3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3FBE8-3819-4B15-BB9D-C4199F90A5A3}">
  <dimension ref="A1:Z46"/>
  <sheetViews>
    <sheetView zoomScale="85" zoomScaleNormal="85" workbookViewId="0">
      <pane xSplit="1" topLeftCell="B1" activePane="topRight" state="frozen"/>
      <selection activeCell="A36" sqref="A36"/>
      <selection pane="topRight" activeCell="X24" sqref="X24"/>
    </sheetView>
  </sheetViews>
  <sheetFormatPr defaultColWidth="8.7109375" defaultRowHeight="18" customHeight="1" x14ac:dyDescent="0.25"/>
  <cols>
    <col min="1" max="2" width="25.5703125" style="1" customWidth="1"/>
    <col min="3" max="22" width="15.5703125" style="1" customWidth="1"/>
    <col min="23" max="16384" width="8.7109375" style="1"/>
  </cols>
  <sheetData>
    <row r="1" spans="1:22" ht="15" x14ac:dyDescent="0.25">
      <c r="A1" s="368" t="s">
        <v>0</v>
      </c>
      <c r="B1" s="371" t="s">
        <v>1</v>
      </c>
      <c r="C1" s="48" t="s">
        <v>41</v>
      </c>
      <c r="D1" s="189"/>
      <c r="E1" s="190"/>
      <c r="F1" s="190"/>
      <c r="G1" s="194">
        <v>365</v>
      </c>
      <c r="H1" s="201" t="s">
        <v>74</v>
      </c>
      <c r="I1" s="201" t="s">
        <v>73</v>
      </c>
      <c r="J1" s="201" t="s">
        <v>52</v>
      </c>
      <c r="K1" s="201" t="s">
        <v>72</v>
      </c>
      <c r="L1" s="201" t="s">
        <v>71</v>
      </c>
      <c r="M1" s="201" t="s">
        <v>51</v>
      </c>
      <c r="N1" s="201" t="s">
        <v>70</v>
      </c>
      <c r="O1" s="201" t="s">
        <v>69</v>
      </c>
      <c r="P1" s="205" t="s">
        <v>68</v>
      </c>
      <c r="Q1" s="205" t="s">
        <v>67</v>
      </c>
      <c r="R1" s="191" t="s">
        <v>66</v>
      </c>
      <c r="S1" s="213" t="s">
        <v>41</v>
      </c>
      <c r="T1" s="213" t="s">
        <v>41</v>
      </c>
      <c r="U1" s="213" t="s">
        <v>41</v>
      </c>
      <c r="V1" s="213" t="s">
        <v>41</v>
      </c>
    </row>
    <row r="2" spans="1:22" ht="15.75" thickBot="1" x14ac:dyDescent="0.3">
      <c r="A2" s="370"/>
      <c r="B2" s="372"/>
      <c r="C2" s="101" t="s">
        <v>42</v>
      </c>
      <c r="D2" s="211" t="s">
        <v>48</v>
      </c>
      <c r="E2" s="212" t="s">
        <v>49</v>
      </c>
      <c r="F2" s="212" t="s">
        <v>50</v>
      </c>
      <c r="G2" s="195" t="s">
        <v>58</v>
      </c>
      <c r="H2" s="202" t="s">
        <v>59</v>
      </c>
      <c r="I2" s="202" t="s">
        <v>60</v>
      </c>
      <c r="J2" s="202" t="s">
        <v>54</v>
      </c>
      <c r="K2" s="202" t="s">
        <v>55</v>
      </c>
      <c r="L2" s="202" t="s">
        <v>56</v>
      </c>
      <c r="M2" s="202" t="s">
        <v>57</v>
      </c>
      <c r="N2" s="202" t="s">
        <v>61</v>
      </c>
      <c r="O2" s="202" t="s">
        <v>62</v>
      </c>
      <c r="P2" s="202" t="s">
        <v>63</v>
      </c>
      <c r="Q2" s="202" t="s">
        <v>64</v>
      </c>
      <c r="R2" s="116" t="s">
        <v>65</v>
      </c>
      <c r="S2" s="214" t="s">
        <v>43</v>
      </c>
      <c r="T2" s="214" t="s">
        <v>44</v>
      </c>
      <c r="U2" s="214" t="s">
        <v>45</v>
      </c>
      <c r="V2" s="214" t="s">
        <v>46</v>
      </c>
    </row>
    <row r="3" spans="1:22" ht="18" customHeight="1" x14ac:dyDescent="0.25">
      <c r="A3" s="37">
        <v>1</v>
      </c>
      <c r="B3" s="38" t="s">
        <v>3</v>
      </c>
      <c r="C3" s="174">
        <v>0</v>
      </c>
      <c r="D3" s="215"/>
      <c r="E3" s="216"/>
      <c r="F3" s="208">
        <f>E3-D3</f>
        <v>0</v>
      </c>
      <c r="G3" s="196">
        <f>(C3*365)/31</f>
        <v>0</v>
      </c>
      <c r="H3" s="203">
        <f>(C3*365)/30</f>
        <v>0</v>
      </c>
      <c r="I3" s="203">
        <f>(C3*365)/31</f>
        <v>0</v>
      </c>
      <c r="J3" s="203">
        <f>(C3*365)/31</f>
        <v>0</v>
      </c>
      <c r="K3" s="203">
        <f>(C3*365)/28</f>
        <v>0</v>
      </c>
      <c r="L3" s="203">
        <f>(C3*365)/31</f>
        <v>0</v>
      </c>
      <c r="M3" s="203">
        <f>(C3*365)/30</f>
        <v>0</v>
      </c>
      <c r="N3" s="203">
        <f>(C3*365)/31</f>
        <v>0</v>
      </c>
      <c r="O3" s="203">
        <f>(C3*365)/30</f>
        <v>0</v>
      </c>
      <c r="P3" s="203">
        <f>(C3*365)/31</f>
        <v>0</v>
      </c>
      <c r="Q3" s="203">
        <f>(C3*365)/31</f>
        <v>0</v>
      </c>
      <c r="R3" s="199">
        <f>(C3*365)/30</f>
        <v>0</v>
      </c>
      <c r="S3" s="102"/>
      <c r="T3" s="102"/>
      <c r="U3" s="102"/>
      <c r="V3" s="102"/>
    </row>
    <row r="4" spans="1:22" ht="18" customHeight="1" x14ac:dyDescent="0.25">
      <c r="A4" s="5">
        <v>2</v>
      </c>
      <c r="B4" s="2" t="s">
        <v>4</v>
      </c>
      <c r="C4" s="175">
        <v>0</v>
      </c>
      <c r="D4" s="217"/>
      <c r="E4" s="218"/>
      <c r="F4" s="209">
        <f t="shared" ref="F4:F29" si="0">E4-D4</f>
        <v>0</v>
      </c>
      <c r="G4" s="197">
        <f t="shared" ref="G4:G29" si="1">(C4*365)/92</f>
        <v>0</v>
      </c>
      <c r="H4" s="204">
        <f>($C$3*365)/30</f>
        <v>0</v>
      </c>
      <c r="I4" s="204">
        <f>(C4*365)/31</f>
        <v>0</v>
      </c>
      <c r="J4" s="204">
        <f>(C4*365)/31</f>
        <v>0</v>
      </c>
      <c r="K4" s="204">
        <f>(C4*365)/28</f>
        <v>0</v>
      </c>
      <c r="L4" s="204">
        <f>(C4*365)/31</f>
        <v>0</v>
      </c>
      <c r="M4" s="204">
        <f>(C4*365)/30</f>
        <v>0</v>
      </c>
      <c r="N4" s="204">
        <f>(C4*365)/31</f>
        <v>0</v>
      </c>
      <c r="O4" s="204">
        <f>(C4*365)/30</f>
        <v>0</v>
      </c>
      <c r="P4" s="204">
        <f>(C4*365)/31</f>
        <v>0</v>
      </c>
      <c r="Q4" s="204">
        <f>(C4*365)/31</f>
        <v>0</v>
      </c>
      <c r="R4" s="200">
        <f>(C4*365)/30</f>
        <v>0</v>
      </c>
      <c r="S4" s="103"/>
      <c r="T4" s="103"/>
      <c r="U4" s="103"/>
      <c r="V4" s="103"/>
    </row>
    <row r="5" spans="1:22" ht="18" customHeight="1" x14ac:dyDescent="0.25">
      <c r="A5" s="6">
        <v>3</v>
      </c>
      <c r="B5" s="2" t="s">
        <v>5</v>
      </c>
      <c r="C5" s="175">
        <v>0</v>
      </c>
      <c r="D5" s="217"/>
      <c r="E5" s="218"/>
      <c r="F5" s="209">
        <f t="shared" si="0"/>
        <v>0</v>
      </c>
      <c r="G5" s="197">
        <f t="shared" si="1"/>
        <v>0</v>
      </c>
      <c r="H5" s="204">
        <f t="shared" ref="H5:H29" si="2">($C$3*365)/30</f>
        <v>0</v>
      </c>
      <c r="I5" s="204">
        <f t="shared" ref="I5:I29" si="3">(C5*365)/31</f>
        <v>0</v>
      </c>
      <c r="J5" s="204">
        <f t="shared" ref="J5:J29" si="4">(C5*365)/31</f>
        <v>0</v>
      </c>
      <c r="K5" s="204">
        <f t="shared" ref="K5:K29" si="5">(C5*365)/28</f>
        <v>0</v>
      </c>
      <c r="L5" s="204">
        <f t="shared" ref="L5:L29" si="6">(C5*365)/31</f>
        <v>0</v>
      </c>
      <c r="M5" s="204">
        <f t="shared" ref="M5:M29" si="7">(C5*365)/30</f>
        <v>0</v>
      </c>
      <c r="N5" s="204">
        <f t="shared" ref="N5:N29" si="8">(C5*365)/31</f>
        <v>0</v>
      </c>
      <c r="O5" s="204">
        <f t="shared" ref="O5:O29" si="9">(C5*365)/30</f>
        <v>0</v>
      </c>
      <c r="P5" s="204">
        <f t="shared" ref="P5:P29" si="10">(C5*365)/31</f>
        <v>0</v>
      </c>
      <c r="Q5" s="204">
        <f t="shared" ref="Q5:Q29" si="11">(C5*365)/31</f>
        <v>0</v>
      </c>
      <c r="R5" s="200">
        <f t="shared" ref="R5:R29" si="12">(C5*365)/30</f>
        <v>0</v>
      </c>
      <c r="S5" s="103"/>
      <c r="T5" s="103"/>
      <c r="U5" s="103"/>
      <c r="V5" s="103"/>
    </row>
    <row r="6" spans="1:22" ht="18" customHeight="1" x14ac:dyDescent="0.25">
      <c r="A6" s="5">
        <v>4</v>
      </c>
      <c r="B6" s="2" t="s">
        <v>6</v>
      </c>
      <c r="C6" s="175">
        <v>0</v>
      </c>
      <c r="D6" s="217"/>
      <c r="E6" s="218"/>
      <c r="F6" s="209">
        <f t="shared" si="0"/>
        <v>0</v>
      </c>
      <c r="G6" s="197">
        <f t="shared" si="1"/>
        <v>0</v>
      </c>
      <c r="H6" s="204">
        <f t="shared" si="2"/>
        <v>0</v>
      </c>
      <c r="I6" s="204">
        <f t="shared" si="3"/>
        <v>0</v>
      </c>
      <c r="J6" s="204">
        <f t="shared" si="4"/>
        <v>0</v>
      </c>
      <c r="K6" s="204">
        <f t="shared" si="5"/>
        <v>0</v>
      </c>
      <c r="L6" s="204">
        <f t="shared" si="6"/>
        <v>0</v>
      </c>
      <c r="M6" s="204">
        <f t="shared" si="7"/>
        <v>0</v>
      </c>
      <c r="N6" s="204">
        <f t="shared" si="8"/>
        <v>0</v>
      </c>
      <c r="O6" s="204">
        <f t="shared" si="9"/>
        <v>0</v>
      </c>
      <c r="P6" s="204">
        <f t="shared" si="10"/>
        <v>0</v>
      </c>
      <c r="Q6" s="204">
        <f t="shared" si="11"/>
        <v>0</v>
      </c>
      <c r="R6" s="200">
        <f t="shared" si="12"/>
        <v>0</v>
      </c>
      <c r="S6" s="103"/>
      <c r="T6" s="103"/>
      <c r="U6" s="103"/>
      <c r="V6" s="103"/>
    </row>
    <row r="7" spans="1:22" ht="18" customHeight="1" x14ac:dyDescent="0.25">
      <c r="A7" s="5">
        <v>5</v>
      </c>
      <c r="B7" s="2" t="s">
        <v>5</v>
      </c>
      <c r="C7" s="175">
        <v>0</v>
      </c>
      <c r="D7" s="217"/>
      <c r="E7" s="218"/>
      <c r="F7" s="209">
        <f t="shared" si="0"/>
        <v>0</v>
      </c>
      <c r="G7" s="197">
        <f t="shared" si="1"/>
        <v>0</v>
      </c>
      <c r="H7" s="204">
        <f t="shared" si="2"/>
        <v>0</v>
      </c>
      <c r="I7" s="204">
        <f t="shared" si="3"/>
        <v>0</v>
      </c>
      <c r="J7" s="204">
        <f t="shared" si="4"/>
        <v>0</v>
      </c>
      <c r="K7" s="204">
        <f t="shared" si="5"/>
        <v>0</v>
      </c>
      <c r="L7" s="204">
        <f t="shared" si="6"/>
        <v>0</v>
      </c>
      <c r="M7" s="204">
        <f t="shared" si="7"/>
        <v>0</v>
      </c>
      <c r="N7" s="204">
        <f t="shared" si="8"/>
        <v>0</v>
      </c>
      <c r="O7" s="204">
        <f t="shared" si="9"/>
        <v>0</v>
      </c>
      <c r="P7" s="204">
        <f t="shared" si="10"/>
        <v>0</v>
      </c>
      <c r="Q7" s="204">
        <f t="shared" si="11"/>
        <v>0</v>
      </c>
      <c r="R7" s="200">
        <f t="shared" si="12"/>
        <v>0</v>
      </c>
      <c r="S7" s="103"/>
      <c r="T7" s="103"/>
      <c r="U7" s="103"/>
      <c r="V7" s="103"/>
    </row>
    <row r="8" spans="1:22" ht="18" customHeight="1" x14ac:dyDescent="0.25">
      <c r="A8" s="6">
        <v>6</v>
      </c>
      <c r="B8" s="2" t="s">
        <v>3</v>
      </c>
      <c r="C8" s="175">
        <v>0</v>
      </c>
      <c r="D8" s="217"/>
      <c r="E8" s="218"/>
      <c r="F8" s="209">
        <f t="shared" si="0"/>
        <v>0</v>
      </c>
      <c r="G8" s="197">
        <f t="shared" si="1"/>
        <v>0</v>
      </c>
      <c r="H8" s="204">
        <f t="shared" si="2"/>
        <v>0</v>
      </c>
      <c r="I8" s="204">
        <f t="shared" si="3"/>
        <v>0</v>
      </c>
      <c r="J8" s="204">
        <f t="shared" si="4"/>
        <v>0</v>
      </c>
      <c r="K8" s="204">
        <f t="shared" si="5"/>
        <v>0</v>
      </c>
      <c r="L8" s="204">
        <f t="shared" si="6"/>
        <v>0</v>
      </c>
      <c r="M8" s="204">
        <f t="shared" si="7"/>
        <v>0</v>
      </c>
      <c r="N8" s="204">
        <f t="shared" si="8"/>
        <v>0</v>
      </c>
      <c r="O8" s="204">
        <f t="shared" si="9"/>
        <v>0</v>
      </c>
      <c r="P8" s="204">
        <f t="shared" si="10"/>
        <v>0</v>
      </c>
      <c r="Q8" s="204">
        <f t="shared" si="11"/>
        <v>0</v>
      </c>
      <c r="R8" s="200">
        <f t="shared" si="12"/>
        <v>0</v>
      </c>
      <c r="S8" s="103"/>
      <c r="T8" s="103"/>
      <c r="U8" s="103"/>
      <c r="V8" s="103"/>
    </row>
    <row r="9" spans="1:22" ht="18" customHeight="1" x14ac:dyDescent="0.25">
      <c r="A9" s="5">
        <v>7</v>
      </c>
      <c r="B9" s="2" t="s">
        <v>6</v>
      </c>
      <c r="C9" s="175">
        <v>0</v>
      </c>
      <c r="D9" s="217"/>
      <c r="E9" s="218"/>
      <c r="F9" s="209">
        <f t="shared" si="0"/>
        <v>0</v>
      </c>
      <c r="G9" s="197">
        <f t="shared" si="1"/>
        <v>0</v>
      </c>
      <c r="H9" s="204">
        <f t="shared" si="2"/>
        <v>0</v>
      </c>
      <c r="I9" s="204">
        <f t="shared" si="3"/>
        <v>0</v>
      </c>
      <c r="J9" s="204">
        <f t="shared" si="4"/>
        <v>0</v>
      </c>
      <c r="K9" s="204">
        <f t="shared" si="5"/>
        <v>0</v>
      </c>
      <c r="L9" s="204">
        <f t="shared" si="6"/>
        <v>0</v>
      </c>
      <c r="M9" s="204">
        <f t="shared" si="7"/>
        <v>0</v>
      </c>
      <c r="N9" s="204">
        <f t="shared" si="8"/>
        <v>0</v>
      </c>
      <c r="O9" s="204">
        <f t="shared" si="9"/>
        <v>0</v>
      </c>
      <c r="P9" s="204">
        <f t="shared" si="10"/>
        <v>0</v>
      </c>
      <c r="Q9" s="204">
        <f t="shared" si="11"/>
        <v>0</v>
      </c>
      <c r="R9" s="200">
        <f t="shared" si="12"/>
        <v>0</v>
      </c>
      <c r="S9" s="103"/>
      <c r="T9" s="103"/>
      <c r="U9" s="103"/>
      <c r="V9" s="103"/>
    </row>
    <row r="10" spans="1:22" ht="18" customHeight="1" x14ac:dyDescent="0.25">
      <c r="A10" s="5">
        <v>8</v>
      </c>
      <c r="B10" s="2" t="s">
        <v>3</v>
      </c>
      <c r="C10" s="175">
        <v>0</v>
      </c>
      <c r="D10" s="217"/>
      <c r="E10" s="218"/>
      <c r="F10" s="209">
        <f t="shared" si="0"/>
        <v>0</v>
      </c>
      <c r="G10" s="197">
        <f t="shared" si="1"/>
        <v>0</v>
      </c>
      <c r="H10" s="204">
        <f t="shared" si="2"/>
        <v>0</v>
      </c>
      <c r="I10" s="204">
        <f t="shared" si="3"/>
        <v>0</v>
      </c>
      <c r="J10" s="204">
        <f t="shared" si="4"/>
        <v>0</v>
      </c>
      <c r="K10" s="204">
        <f t="shared" si="5"/>
        <v>0</v>
      </c>
      <c r="L10" s="204">
        <f t="shared" si="6"/>
        <v>0</v>
      </c>
      <c r="M10" s="204">
        <f t="shared" si="7"/>
        <v>0</v>
      </c>
      <c r="N10" s="204">
        <f t="shared" si="8"/>
        <v>0</v>
      </c>
      <c r="O10" s="204">
        <f t="shared" si="9"/>
        <v>0</v>
      </c>
      <c r="P10" s="204">
        <f t="shared" si="10"/>
        <v>0</v>
      </c>
      <c r="Q10" s="204">
        <f t="shared" si="11"/>
        <v>0</v>
      </c>
      <c r="R10" s="200">
        <f t="shared" si="12"/>
        <v>0</v>
      </c>
      <c r="S10" s="103"/>
      <c r="T10" s="103"/>
      <c r="U10" s="103"/>
      <c r="V10" s="103"/>
    </row>
    <row r="11" spans="1:22" ht="18" customHeight="1" x14ac:dyDescent="0.25">
      <c r="A11" s="6">
        <v>9</v>
      </c>
      <c r="B11" s="2" t="s">
        <v>3</v>
      </c>
      <c r="C11" s="175">
        <v>0</v>
      </c>
      <c r="D11" s="217"/>
      <c r="E11" s="218"/>
      <c r="F11" s="209">
        <f t="shared" si="0"/>
        <v>0</v>
      </c>
      <c r="G11" s="197">
        <f t="shared" si="1"/>
        <v>0</v>
      </c>
      <c r="H11" s="204">
        <f t="shared" si="2"/>
        <v>0</v>
      </c>
      <c r="I11" s="204">
        <f t="shared" si="3"/>
        <v>0</v>
      </c>
      <c r="J11" s="204">
        <f t="shared" si="4"/>
        <v>0</v>
      </c>
      <c r="K11" s="204">
        <f t="shared" si="5"/>
        <v>0</v>
      </c>
      <c r="L11" s="204">
        <f t="shared" si="6"/>
        <v>0</v>
      </c>
      <c r="M11" s="204">
        <f t="shared" si="7"/>
        <v>0</v>
      </c>
      <c r="N11" s="204">
        <f t="shared" si="8"/>
        <v>0</v>
      </c>
      <c r="O11" s="204">
        <f t="shared" si="9"/>
        <v>0</v>
      </c>
      <c r="P11" s="204">
        <f t="shared" si="10"/>
        <v>0</v>
      </c>
      <c r="Q11" s="204">
        <f t="shared" si="11"/>
        <v>0</v>
      </c>
      <c r="R11" s="200">
        <f t="shared" si="12"/>
        <v>0</v>
      </c>
      <c r="S11" s="103"/>
      <c r="T11" s="103"/>
      <c r="U11" s="103"/>
      <c r="V11" s="103"/>
    </row>
    <row r="12" spans="1:22" ht="18" customHeight="1" x14ac:dyDescent="0.25">
      <c r="A12" s="5">
        <v>10</v>
      </c>
      <c r="B12" s="2" t="s">
        <v>3</v>
      </c>
      <c r="C12" s="175">
        <v>0</v>
      </c>
      <c r="D12" s="217"/>
      <c r="E12" s="218"/>
      <c r="F12" s="209">
        <f t="shared" si="0"/>
        <v>0</v>
      </c>
      <c r="G12" s="197">
        <f t="shared" si="1"/>
        <v>0</v>
      </c>
      <c r="H12" s="204">
        <f t="shared" si="2"/>
        <v>0</v>
      </c>
      <c r="I12" s="204">
        <f t="shared" si="3"/>
        <v>0</v>
      </c>
      <c r="J12" s="204">
        <f t="shared" si="4"/>
        <v>0</v>
      </c>
      <c r="K12" s="204">
        <f t="shared" si="5"/>
        <v>0</v>
      </c>
      <c r="L12" s="204">
        <f t="shared" si="6"/>
        <v>0</v>
      </c>
      <c r="M12" s="204">
        <f t="shared" si="7"/>
        <v>0</v>
      </c>
      <c r="N12" s="204">
        <f t="shared" si="8"/>
        <v>0</v>
      </c>
      <c r="O12" s="204">
        <f t="shared" si="9"/>
        <v>0</v>
      </c>
      <c r="P12" s="204">
        <f t="shared" si="10"/>
        <v>0</v>
      </c>
      <c r="Q12" s="204">
        <f t="shared" si="11"/>
        <v>0</v>
      </c>
      <c r="R12" s="200">
        <f t="shared" si="12"/>
        <v>0</v>
      </c>
      <c r="S12" s="103"/>
      <c r="T12" s="103"/>
      <c r="U12" s="103"/>
      <c r="V12" s="103"/>
    </row>
    <row r="13" spans="1:22" ht="18" customHeight="1" x14ac:dyDescent="0.25">
      <c r="A13" s="5">
        <v>11</v>
      </c>
      <c r="B13" s="2" t="s">
        <v>5</v>
      </c>
      <c r="C13" s="175">
        <v>0</v>
      </c>
      <c r="D13" s="217"/>
      <c r="E13" s="218"/>
      <c r="F13" s="209">
        <f t="shared" si="0"/>
        <v>0</v>
      </c>
      <c r="G13" s="197">
        <f t="shared" si="1"/>
        <v>0</v>
      </c>
      <c r="H13" s="204">
        <f t="shared" si="2"/>
        <v>0</v>
      </c>
      <c r="I13" s="204">
        <f t="shared" si="3"/>
        <v>0</v>
      </c>
      <c r="J13" s="204">
        <f t="shared" si="4"/>
        <v>0</v>
      </c>
      <c r="K13" s="204">
        <f t="shared" si="5"/>
        <v>0</v>
      </c>
      <c r="L13" s="204">
        <f t="shared" si="6"/>
        <v>0</v>
      </c>
      <c r="M13" s="204">
        <f t="shared" si="7"/>
        <v>0</v>
      </c>
      <c r="N13" s="204">
        <f t="shared" si="8"/>
        <v>0</v>
      </c>
      <c r="O13" s="204">
        <f t="shared" si="9"/>
        <v>0</v>
      </c>
      <c r="P13" s="204">
        <f t="shared" si="10"/>
        <v>0</v>
      </c>
      <c r="Q13" s="204">
        <f t="shared" si="11"/>
        <v>0</v>
      </c>
      <c r="R13" s="200">
        <f t="shared" si="12"/>
        <v>0</v>
      </c>
      <c r="S13" s="103"/>
      <c r="T13" s="103"/>
      <c r="U13" s="103"/>
      <c r="V13" s="103"/>
    </row>
    <row r="14" spans="1:22" ht="18" customHeight="1" x14ac:dyDescent="0.25">
      <c r="A14" s="6">
        <v>12</v>
      </c>
      <c r="B14" s="2" t="s">
        <v>3</v>
      </c>
      <c r="C14" s="175">
        <v>0</v>
      </c>
      <c r="D14" s="217"/>
      <c r="E14" s="218"/>
      <c r="F14" s="209">
        <f t="shared" si="0"/>
        <v>0</v>
      </c>
      <c r="G14" s="197">
        <f t="shared" si="1"/>
        <v>0</v>
      </c>
      <c r="H14" s="204">
        <f t="shared" si="2"/>
        <v>0</v>
      </c>
      <c r="I14" s="204">
        <f t="shared" si="3"/>
        <v>0</v>
      </c>
      <c r="J14" s="204">
        <f t="shared" si="4"/>
        <v>0</v>
      </c>
      <c r="K14" s="204">
        <f t="shared" si="5"/>
        <v>0</v>
      </c>
      <c r="L14" s="204">
        <f t="shared" si="6"/>
        <v>0</v>
      </c>
      <c r="M14" s="204">
        <f t="shared" si="7"/>
        <v>0</v>
      </c>
      <c r="N14" s="204">
        <f t="shared" si="8"/>
        <v>0</v>
      </c>
      <c r="O14" s="204">
        <f t="shared" si="9"/>
        <v>0</v>
      </c>
      <c r="P14" s="204">
        <f t="shared" si="10"/>
        <v>0</v>
      </c>
      <c r="Q14" s="204">
        <f t="shared" si="11"/>
        <v>0</v>
      </c>
      <c r="R14" s="200">
        <f t="shared" si="12"/>
        <v>0</v>
      </c>
      <c r="S14" s="103"/>
      <c r="T14" s="103"/>
      <c r="U14" s="103"/>
      <c r="V14" s="103"/>
    </row>
    <row r="15" spans="1:22" ht="18" customHeight="1" x14ac:dyDescent="0.25">
      <c r="A15" s="5">
        <v>13</v>
      </c>
      <c r="B15" s="2" t="s">
        <v>3</v>
      </c>
      <c r="C15" s="175">
        <v>0</v>
      </c>
      <c r="D15" s="217"/>
      <c r="E15" s="218"/>
      <c r="F15" s="209">
        <f t="shared" si="0"/>
        <v>0</v>
      </c>
      <c r="G15" s="197">
        <f t="shared" si="1"/>
        <v>0</v>
      </c>
      <c r="H15" s="204">
        <f t="shared" si="2"/>
        <v>0</v>
      </c>
      <c r="I15" s="204">
        <f t="shared" si="3"/>
        <v>0</v>
      </c>
      <c r="J15" s="204">
        <f t="shared" si="4"/>
        <v>0</v>
      </c>
      <c r="K15" s="204">
        <f t="shared" si="5"/>
        <v>0</v>
      </c>
      <c r="L15" s="204">
        <f t="shared" si="6"/>
        <v>0</v>
      </c>
      <c r="M15" s="204">
        <f t="shared" si="7"/>
        <v>0</v>
      </c>
      <c r="N15" s="204">
        <f t="shared" si="8"/>
        <v>0</v>
      </c>
      <c r="O15" s="204">
        <f t="shared" si="9"/>
        <v>0</v>
      </c>
      <c r="P15" s="204">
        <f t="shared" si="10"/>
        <v>0</v>
      </c>
      <c r="Q15" s="204">
        <f t="shared" si="11"/>
        <v>0</v>
      </c>
      <c r="R15" s="200">
        <f t="shared" si="12"/>
        <v>0</v>
      </c>
      <c r="S15" s="103"/>
      <c r="T15" s="103"/>
      <c r="U15" s="103"/>
      <c r="V15" s="103"/>
    </row>
    <row r="16" spans="1:22" ht="18" customHeight="1" x14ac:dyDescent="0.25">
      <c r="A16" s="5">
        <v>14</v>
      </c>
      <c r="B16" s="2" t="s">
        <v>3</v>
      </c>
      <c r="C16" s="175">
        <v>0</v>
      </c>
      <c r="D16" s="217"/>
      <c r="E16" s="218"/>
      <c r="F16" s="209">
        <f t="shared" si="0"/>
        <v>0</v>
      </c>
      <c r="G16" s="197">
        <f t="shared" si="1"/>
        <v>0</v>
      </c>
      <c r="H16" s="204">
        <f t="shared" si="2"/>
        <v>0</v>
      </c>
      <c r="I16" s="204">
        <f t="shared" si="3"/>
        <v>0</v>
      </c>
      <c r="J16" s="204">
        <f t="shared" si="4"/>
        <v>0</v>
      </c>
      <c r="K16" s="204">
        <f t="shared" si="5"/>
        <v>0</v>
      </c>
      <c r="L16" s="204">
        <f t="shared" si="6"/>
        <v>0</v>
      </c>
      <c r="M16" s="204">
        <f t="shared" si="7"/>
        <v>0</v>
      </c>
      <c r="N16" s="204">
        <f t="shared" si="8"/>
        <v>0</v>
      </c>
      <c r="O16" s="204">
        <f t="shared" si="9"/>
        <v>0</v>
      </c>
      <c r="P16" s="204">
        <f t="shared" si="10"/>
        <v>0</v>
      </c>
      <c r="Q16" s="204">
        <f t="shared" si="11"/>
        <v>0</v>
      </c>
      <c r="R16" s="200">
        <f t="shared" si="12"/>
        <v>0</v>
      </c>
      <c r="S16" s="103"/>
      <c r="T16" s="103"/>
      <c r="U16" s="103"/>
      <c r="V16" s="103"/>
    </row>
    <row r="17" spans="1:22" ht="18" customHeight="1" x14ac:dyDescent="0.25">
      <c r="A17" s="6">
        <v>15</v>
      </c>
      <c r="B17" s="2" t="s">
        <v>3</v>
      </c>
      <c r="C17" s="175">
        <v>0</v>
      </c>
      <c r="D17" s="217"/>
      <c r="E17" s="218"/>
      <c r="F17" s="209">
        <f t="shared" si="0"/>
        <v>0</v>
      </c>
      <c r="G17" s="197">
        <f t="shared" si="1"/>
        <v>0</v>
      </c>
      <c r="H17" s="204">
        <f t="shared" si="2"/>
        <v>0</v>
      </c>
      <c r="I17" s="204">
        <f t="shared" si="3"/>
        <v>0</v>
      </c>
      <c r="J17" s="204">
        <f t="shared" si="4"/>
        <v>0</v>
      </c>
      <c r="K17" s="204">
        <f t="shared" si="5"/>
        <v>0</v>
      </c>
      <c r="L17" s="204">
        <f t="shared" si="6"/>
        <v>0</v>
      </c>
      <c r="M17" s="204">
        <f t="shared" si="7"/>
        <v>0</v>
      </c>
      <c r="N17" s="204">
        <f t="shared" si="8"/>
        <v>0</v>
      </c>
      <c r="O17" s="204">
        <f t="shared" si="9"/>
        <v>0</v>
      </c>
      <c r="P17" s="204">
        <f t="shared" si="10"/>
        <v>0</v>
      </c>
      <c r="Q17" s="204">
        <f t="shared" si="11"/>
        <v>0</v>
      </c>
      <c r="R17" s="200">
        <f t="shared" si="12"/>
        <v>0</v>
      </c>
      <c r="S17" s="103"/>
      <c r="T17" s="103"/>
      <c r="U17" s="103"/>
      <c r="V17" s="103"/>
    </row>
    <row r="18" spans="1:22" ht="18" customHeight="1" x14ac:dyDescent="0.25">
      <c r="A18" s="5">
        <v>16</v>
      </c>
      <c r="B18" s="2" t="s">
        <v>6</v>
      </c>
      <c r="C18" s="175">
        <v>0</v>
      </c>
      <c r="D18" s="217"/>
      <c r="E18" s="218"/>
      <c r="F18" s="209">
        <f t="shared" si="0"/>
        <v>0</v>
      </c>
      <c r="G18" s="197">
        <f t="shared" si="1"/>
        <v>0</v>
      </c>
      <c r="H18" s="204">
        <f t="shared" si="2"/>
        <v>0</v>
      </c>
      <c r="I18" s="204">
        <f t="shared" si="3"/>
        <v>0</v>
      </c>
      <c r="J18" s="204">
        <f t="shared" si="4"/>
        <v>0</v>
      </c>
      <c r="K18" s="204">
        <f t="shared" si="5"/>
        <v>0</v>
      </c>
      <c r="L18" s="204">
        <f t="shared" si="6"/>
        <v>0</v>
      </c>
      <c r="M18" s="204">
        <f t="shared" si="7"/>
        <v>0</v>
      </c>
      <c r="N18" s="204">
        <f t="shared" si="8"/>
        <v>0</v>
      </c>
      <c r="O18" s="204">
        <f t="shared" si="9"/>
        <v>0</v>
      </c>
      <c r="P18" s="204">
        <f t="shared" si="10"/>
        <v>0</v>
      </c>
      <c r="Q18" s="204">
        <f t="shared" si="11"/>
        <v>0</v>
      </c>
      <c r="R18" s="200">
        <f t="shared" si="12"/>
        <v>0</v>
      </c>
      <c r="S18" s="103"/>
      <c r="T18" s="103"/>
      <c r="U18" s="103"/>
      <c r="V18" s="103"/>
    </row>
    <row r="19" spans="1:22" ht="18" customHeight="1" x14ac:dyDescent="0.25">
      <c r="A19" s="5">
        <v>17</v>
      </c>
      <c r="B19" s="2" t="s">
        <v>3</v>
      </c>
      <c r="C19" s="175">
        <v>0</v>
      </c>
      <c r="D19" s="217"/>
      <c r="E19" s="218"/>
      <c r="F19" s="209">
        <f t="shared" si="0"/>
        <v>0</v>
      </c>
      <c r="G19" s="197">
        <f t="shared" si="1"/>
        <v>0</v>
      </c>
      <c r="H19" s="204">
        <f t="shared" si="2"/>
        <v>0</v>
      </c>
      <c r="I19" s="204">
        <f t="shared" si="3"/>
        <v>0</v>
      </c>
      <c r="J19" s="204">
        <f t="shared" si="4"/>
        <v>0</v>
      </c>
      <c r="K19" s="204">
        <f t="shared" si="5"/>
        <v>0</v>
      </c>
      <c r="L19" s="204">
        <f t="shared" si="6"/>
        <v>0</v>
      </c>
      <c r="M19" s="204">
        <f t="shared" si="7"/>
        <v>0</v>
      </c>
      <c r="N19" s="204">
        <f t="shared" si="8"/>
        <v>0</v>
      </c>
      <c r="O19" s="204">
        <f t="shared" si="9"/>
        <v>0</v>
      </c>
      <c r="P19" s="204">
        <f t="shared" si="10"/>
        <v>0</v>
      </c>
      <c r="Q19" s="204">
        <f t="shared" si="11"/>
        <v>0</v>
      </c>
      <c r="R19" s="200">
        <f t="shared" si="12"/>
        <v>0</v>
      </c>
      <c r="S19" s="103"/>
      <c r="T19" s="103"/>
      <c r="U19" s="103"/>
      <c r="V19" s="103"/>
    </row>
    <row r="20" spans="1:22" ht="18" customHeight="1" x14ac:dyDescent="0.25">
      <c r="A20" s="6">
        <v>18</v>
      </c>
      <c r="B20" s="2" t="s">
        <v>3</v>
      </c>
      <c r="C20" s="175">
        <v>0</v>
      </c>
      <c r="D20" s="217"/>
      <c r="E20" s="218"/>
      <c r="F20" s="209">
        <f t="shared" si="0"/>
        <v>0</v>
      </c>
      <c r="G20" s="197">
        <f t="shared" si="1"/>
        <v>0</v>
      </c>
      <c r="H20" s="204">
        <f t="shared" si="2"/>
        <v>0</v>
      </c>
      <c r="I20" s="204">
        <f t="shared" si="3"/>
        <v>0</v>
      </c>
      <c r="J20" s="204">
        <f t="shared" si="4"/>
        <v>0</v>
      </c>
      <c r="K20" s="204">
        <f t="shared" si="5"/>
        <v>0</v>
      </c>
      <c r="L20" s="204">
        <f t="shared" si="6"/>
        <v>0</v>
      </c>
      <c r="M20" s="204">
        <f t="shared" si="7"/>
        <v>0</v>
      </c>
      <c r="N20" s="204">
        <f t="shared" si="8"/>
        <v>0</v>
      </c>
      <c r="O20" s="204">
        <f t="shared" si="9"/>
        <v>0</v>
      </c>
      <c r="P20" s="204">
        <f t="shared" si="10"/>
        <v>0</v>
      </c>
      <c r="Q20" s="204">
        <f t="shared" si="11"/>
        <v>0</v>
      </c>
      <c r="R20" s="200">
        <f t="shared" si="12"/>
        <v>0</v>
      </c>
      <c r="S20" s="103"/>
      <c r="T20" s="103"/>
      <c r="U20" s="103"/>
      <c r="V20" s="103"/>
    </row>
    <row r="21" spans="1:22" ht="25.5" x14ac:dyDescent="0.25">
      <c r="A21" s="5">
        <v>19</v>
      </c>
      <c r="B21" s="2" t="s">
        <v>7</v>
      </c>
      <c r="C21" s="175">
        <v>0</v>
      </c>
      <c r="D21" s="217"/>
      <c r="E21" s="218"/>
      <c r="F21" s="209">
        <f t="shared" si="0"/>
        <v>0</v>
      </c>
      <c r="G21" s="197">
        <f t="shared" si="1"/>
        <v>0</v>
      </c>
      <c r="H21" s="204">
        <f t="shared" si="2"/>
        <v>0</v>
      </c>
      <c r="I21" s="204">
        <f t="shared" si="3"/>
        <v>0</v>
      </c>
      <c r="J21" s="204">
        <f t="shared" si="4"/>
        <v>0</v>
      </c>
      <c r="K21" s="204">
        <f t="shared" si="5"/>
        <v>0</v>
      </c>
      <c r="L21" s="204">
        <f t="shared" si="6"/>
        <v>0</v>
      </c>
      <c r="M21" s="204">
        <f t="shared" si="7"/>
        <v>0</v>
      </c>
      <c r="N21" s="204">
        <f t="shared" si="8"/>
        <v>0</v>
      </c>
      <c r="O21" s="204">
        <f t="shared" si="9"/>
        <v>0</v>
      </c>
      <c r="P21" s="204">
        <f t="shared" si="10"/>
        <v>0</v>
      </c>
      <c r="Q21" s="204">
        <f t="shared" si="11"/>
        <v>0</v>
      </c>
      <c r="R21" s="200">
        <f t="shared" si="12"/>
        <v>0</v>
      </c>
      <c r="S21" s="103"/>
      <c r="T21" s="103"/>
      <c r="U21" s="103"/>
      <c r="V21" s="103"/>
    </row>
    <row r="22" spans="1:22" ht="25.5" x14ac:dyDescent="0.25">
      <c r="A22" s="5">
        <v>20</v>
      </c>
      <c r="B22" s="2" t="s">
        <v>7</v>
      </c>
      <c r="C22" s="175">
        <v>0</v>
      </c>
      <c r="D22" s="217"/>
      <c r="E22" s="218"/>
      <c r="F22" s="209">
        <f t="shared" si="0"/>
        <v>0</v>
      </c>
      <c r="G22" s="197">
        <f t="shared" si="1"/>
        <v>0</v>
      </c>
      <c r="H22" s="204">
        <f t="shared" si="2"/>
        <v>0</v>
      </c>
      <c r="I22" s="204">
        <f t="shared" si="3"/>
        <v>0</v>
      </c>
      <c r="J22" s="204">
        <f t="shared" si="4"/>
        <v>0</v>
      </c>
      <c r="K22" s="204">
        <f t="shared" si="5"/>
        <v>0</v>
      </c>
      <c r="L22" s="204">
        <f t="shared" si="6"/>
        <v>0</v>
      </c>
      <c r="M22" s="204">
        <f t="shared" si="7"/>
        <v>0</v>
      </c>
      <c r="N22" s="204">
        <f t="shared" si="8"/>
        <v>0</v>
      </c>
      <c r="O22" s="204">
        <f t="shared" si="9"/>
        <v>0</v>
      </c>
      <c r="P22" s="204">
        <f t="shared" si="10"/>
        <v>0</v>
      </c>
      <c r="Q22" s="204">
        <f t="shared" si="11"/>
        <v>0</v>
      </c>
      <c r="R22" s="200">
        <f t="shared" si="12"/>
        <v>0</v>
      </c>
      <c r="S22" s="103"/>
      <c r="T22" s="103"/>
      <c r="U22" s="103"/>
      <c r="V22" s="103"/>
    </row>
    <row r="23" spans="1:22" ht="18" customHeight="1" x14ac:dyDescent="0.25">
      <c r="A23" s="6">
        <v>21</v>
      </c>
      <c r="B23" s="2" t="s">
        <v>3</v>
      </c>
      <c r="C23" s="175">
        <v>0</v>
      </c>
      <c r="D23" s="217"/>
      <c r="E23" s="218"/>
      <c r="F23" s="209">
        <f t="shared" si="0"/>
        <v>0</v>
      </c>
      <c r="G23" s="197">
        <f t="shared" si="1"/>
        <v>0</v>
      </c>
      <c r="H23" s="204">
        <f t="shared" si="2"/>
        <v>0</v>
      </c>
      <c r="I23" s="204">
        <f t="shared" si="3"/>
        <v>0</v>
      </c>
      <c r="J23" s="204">
        <f t="shared" si="4"/>
        <v>0</v>
      </c>
      <c r="K23" s="204">
        <f t="shared" si="5"/>
        <v>0</v>
      </c>
      <c r="L23" s="204">
        <f t="shared" si="6"/>
        <v>0</v>
      </c>
      <c r="M23" s="204">
        <f t="shared" si="7"/>
        <v>0</v>
      </c>
      <c r="N23" s="204">
        <f t="shared" si="8"/>
        <v>0</v>
      </c>
      <c r="O23" s="204">
        <f t="shared" si="9"/>
        <v>0</v>
      </c>
      <c r="P23" s="204">
        <f t="shared" si="10"/>
        <v>0</v>
      </c>
      <c r="Q23" s="204">
        <f t="shared" si="11"/>
        <v>0</v>
      </c>
      <c r="R23" s="200">
        <f t="shared" si="12"/>
        <v>0</v>
      </c>
      <c r="S23" s="103"/>
      <c r="T23" s="103"/>
      <c r="U23" s="103"/>
      <c r="V23" s="103"/>
    </row>
    <row r="24" spans="1:22" ht="18" customHeight="1" x14ac:dyDescent="0.25">
      <c r="A24" s="5">
        <v>22</v>
      </c>
      <c r="B24" s="2" t="s">
        <v>4</v>
      </c>
      <c r="C24" s="175">
        <v>0</v>
      </c>
      <c r="D24" s="217"/>
      <c r="E24" s="218"/>
      <c r="F24" s="209">
        <f t="shared" si="0"/>
        <v>0</v>
      </c>
      <c r="G24" s="197">
        <f t="shared" si="1"/>
        <v>0</v>
      </c>
      <c r="H24" s="204">
        <f t="shared" si="2"/>
        <v>0</v>
      </c>
      <c r="I24" s="204">
        <f t="shared" si="3"/>
        <v>0</v>
      </c>
      <c r="J24" s="204">
        <f t="shared" si="4"/>
        <v>0</v>
      </c>
      <c r="K24" s="204">
        <f t="shared" si="5"/>
        <v>0</v>
      </c>
      <c r="L24" s="204">
        <f t="shared" si="6"/>
        <v>0</v>
      </c>
      <c r="M24" s="204">
        <f t="shared" si="7"/>
        <v>0</v>
      </c>
      <c r="N24" s="204">
        <f t="shared" si="8"/>
        <v>0</v>
      </c>
      <c r="O24" s="204">
        <f t="shared" si="9"/>
        <v>0</v>
      </c>
      <c r="P24" s="204">
        <f t="shared" si="10"/>
        <v>0</v>
      </c>
      <c r="Q24" s="204">
        <f t="shared" si="11"/>
        <v>0</v>
      </c>
      <c r="R24" s="200">
        <f t="shared" si="12"/>
        <v>0</v>
      </c>
      <c r="S24" s="103"/>
      <c r="T24" s="103"/>
      <c r="U24" s="103"/>
      <c r="V24" s="103"/>
    </row>
    <row r="25" spans="1:22" ht="18" customHeight="1" x14ac:dyDescent="0.25">
      <c r="A25" s="5">
        <v>23</v>
      </c>
      <c r="B25" s="2" t="s">
        <v>2</v>
      </c>
      <c r="C25" s="175">
        <v>0</v>
      </c>
      <c r="D25" s="217"/>
      <c r="E25" s="218"/>
      <c r="F25" s="209">
        <f t="shared" si="0"/>
        <v>0</v>
      </c>
      <c r="G25" s="197">
        <f t="shared" si="1"/>
        <v>0</v>
      </c>
      <c r="H25" s="204">
        <f t="shared" si="2"/>
        <v>0</v>
      </c>
      <c r="I25" s="204">
        <f t="shared" si="3"/>
        <v>0</v>
      </c>
      <c r="J25" s="204">
        <f t="shared" si="4"/>
        <v>0</v>
      </c>
      <c r="K25" s="204">
        <f t="shared" si="5"/>
        <v>0</v>
      </c>
      <c r="L25" s="204">
        <f t="shared" si="6"/>
        <v>0</v>
      </c>
      <c r="M25" s="204">
        <f t="shared" si="7"/>
        <v>0</v>
      </c>
      <c r="N25" s="204">
        <f t="shared" si="8"/>
        <v>0</v>
      </c>
      <c r="O25" s="204">
        <f t="shared" si="9"/>
        <v>0</v>
      </c>
      <c r="P25" s="204">
        <f t="shared" si="10"/>
        <v>0</v>
      </c>
      <c r="Q25" s="204">
        <f t="shared" si="11"/>
        <v>0</v>
      </c>
      <c r="R25" s="200">
        <f t="shared" si="12"/>
        <v>0</v>
      </c>
      <c r="S25" s="103"/>
      <c r="T25" s="103"/>
      <c r="U25" s="103"/>
      <c r="V25" s="103"/>
    </row>
    <row r="26" spans="1:22" ht="18" customHeight="1" x14ac:dyDescent="0.25">
      <c r="A26" s="6">
        <v>24</v>
      </c>
      <c r="B26" s="2" t="s">
        <v>5</v>
      </c>
      <c r="C26" s="175">
        <v>0</v>
      </c>
      <c r="D26" s="217"/>
      <c r="E26" s="218"/>
      <c r="F26" s="209">
        <f t="shared" si="0"/>
        <v>0</v>
      </c>
      <c r="G26" s="197">
        <f t="shared" si="1"/>
        <v>0</v>
      </c>
      <c r="H26" s="204">
        <f t="shared" si="2"/>
        <v>0</v>
      </c>
      <c r="I26" s="204">
        <f t="shared" si="3"/>
        <v>0</v>
      </c>
      <c r="J26" s="204">
        <f t="shared" si="4"/>
        <v>0</v>
      </c>
      <c r="K26" s="204">
        <f t="shared" si="5"/>
        <v>0</v>
      </c>
      <c r="L26" s="204">
        <f t="shared" si="6"/>
        <v>0</v>
      </c>
      <c r="M26" s="204">
        <f t="shared" si="7"/>
        <v>0</v>
      </c>
      <c r="N26" s="204">
        <f t="shared" si="8"/>
        <v>0</v>
      </c>
      <c r="O26" s="204">
        <f t="shared" si="9"/>
        <v>0</v>
      </c>
      <c r="P26" s="204">
        <f t="shared" si="10"/>
        <v>0</v>
      </c>
      <c r="Q26" s="204">
        <f t="shared" si="11"/>
        <v>0</v>
      </c>
      <c r="R26" s="200">
        <f t="shared" si="12"/>
        <v>0</v>
      </c>
      <c r="S26" s="103"/>
      <c r="T26" s="103"/>
      <c r="U26" s="103"/>
      <c r="V26" s="103"/>
    </row>
    <row r="27" spans="1:22" ht="18" customHeight="1" x14ac:dyDescent="0.25">
      <c r="A27" s="5">
        <v>25</v>
      </c>
      <c r="B27" s="2" t="s">
        <v>5</v>
      </c>
      <c r="C27" s="175">
        <v>0</v>
      </c>
      <c r="D27" s="217"/>
      <c r="E27" s="218"/>
      <c r="F27" s="209">
        <f t="shared" si="0"/>
        <v>0</v>
      </c>
      <c r="G27" s="197">
        <f t="shared" si="1"/>
        <v>0</v>
      </c>
      <c r="H27" s="204">
        <f t="shared" si="2"/>
        <v>0</v>
      </c>
      <c r="I27" s="204">
        <f t="shared" si="3"/>
        <v>0</v>
      </c>
      <c r="J27" s="204">
        <f t="shared" si="4"/>
        <v>0</v>
      </c>
      <c r="K27" s="204">
        <f t="shared" si="5"/>
        <v>0</v>
      </c>
      <c r="L27" s="204">
        <f t="shared" si="6"/>
        <v>0</v>
      </c>
      <c r="M27" s="204">
        <f t="shared" si="7"/>
        <v>0</v>
      </c>
      <c r="N27" s="204">
        <f t="shared" si="8"/>
        <v>0</v>
      </c>
      <c r="O27" s="204">
        <f t="shared" si="9"/>
        <v>0</v>
      </c>
      <c r="P27" s="204">
        <f t="shared" si="10"/>
        <v>0</v>
      </c>
      <c r="Q27" s="204">
        <f t="shared" si="11"/>
        <v>0</v>
      </c>
      <c r="R27" s="200">
        <f t="shared" si="12"/>
        <v>0</v>
      </c>
      <c r="S27" s="103"/>
      <c r="T27" s="103"/>
      <c r="U27" s="103"/>
      <c r="V27" s="103"/>
    </row>
    <row r="28" spans="1:22" ht="18" customHeight="1" x14ac:dyDescent="0.25">
      <c r="A28" s="5">
        <v>26</v>
      </c>
      <c r="B28" s="2" t="s">
        <v>5</v>
      </c>
      <c r="C28" s="175">
        <v>0</v>
      </c>
      <c r="D28" s="217"/>
      <c r="E28" s="218"/>
      <c r="F28" s="209">
        <f t="shared" si="0"/>
        <v>0</v>
      </c>
      <c r="G28" s="197">
        <f t="shared" si="1"/>
        <v>0</v>
      </c>
      <c r="H28" s="204">
        <f t="shared" si="2"/>
        <v>0</v>
      </c>
      <c r="I28" s="204">
        <f t="shared" si="3"/>
        <v>0</v>
      </c>
      <c r="J28" s="204">
        <f t="shared" si="4"/>
        <v>0</v>
      </c>
      <c r="K28" s="204">
        <f t="shared" si="5"/>
        <v>0</v>
      </c>
      <c r="L28" s="204">
        <f t="shared" si="6"/>
        <v>0</v>
      </c>
      <c r="M28" s="204">
        <f t="shared" si="7"/>
        <v>0</v>
      </c>
      <c r="N28" s="204">
        <f t="shared" si="8"/>
        <v>0</v>
      </c>
      <c r="O28" s="204">
        <f t="shared" si="9"/>
        <v>0</v>
      </c>
      <c r="P28" s="204">
        <f t="shared" si="10"/>
        <v>0</v>
      </c>
      <c r="Q28" s="204">
        <f t="shared" si="11"/>
        <v>0</v>
      </c>
      <c r="R28" s="200">
        <f t="shared" si="12"/>
        <v>0</v>
      </c>
      <c r="S28" s="103"/>
      <c r="T28" s="103"/>
      <c r="U28" s="103"/>
      <c r="V28" s="103"/>
    </row>
    <row r="29" spans="1:22" ht="18" customHeight="1" thickBot="1" x14ac:dyDescent="0.3">
      <c r="A29" s="7">
        <v>27</v>
      </c>
      <c r="B29" s="8" t="s">
        <v>6</v>
      </c>
      <c r="C29" s="176">
        <v>0</v>
      </c>
      <c r="D29" s="219"/>
      <c r="E29" s="220"/>
      <c r="F29" s="210">
        <f t="shared" si="0"/>
        <v>0</v>
      </c>
      <c r="G29" s="198">
        <f t="shared" si="1"/>
        <v>0</v>
      </c>
      <c r="H29" s="206">
        <f t="shared" si="2"/>
        <v>0</v>
      </c>
      <c r="I29" s="206">
        <f t="shared" si="3"/>
        <v>0</v>
      </c>
      <c r="J29" s="206">
        <f t="shared" si="4"/>
        <v>0</v>
      </c>
      <c r="K29" s="206">
        <f t="shared" si="5"/>
        <v>0</v>
      </c>
      <c r="L29" s="206">
        <f t="shared" si="6"/>
        <v>0</v>
      </c>
      <c r="M29" s="206">
        <f t="shared" si="7"/>
        <v>0</v>
      </c>
      <c r="N29" s="206">
        <f t="shared" si="8"/>
        <v>0</v>
      </c>
      <c r="O29" s="206">
        <f t="shared" si="9"/>
        <v>0</v>
      </c>
      <c r="P29" s="206">
        <f t="shared" si="10"/>
        <v>0</v>
      </c>
      <c r="Q29" s="206">
        <f t="shared" si="11"/>
        <v>0</v>
      </c>
      <c r="R29" s="207">
        <f t="shared" si="12"/>
        <v>0</v>
      </c>
      <c r="S29" s="104"/>
      <c r="T29" s="104"/>
      <c r="U29" s="104"/>
      <c r="V29" s="104"/>
    </row>
    <row r="31" spans="1:22" ht="18" customHeight="1" x14ac:dyDescent="0.25">
      <c r="C31" s="4">
        <f t="shared" ref="C31:V31" si="13">SUM(C3:C30)</f>
        <v>0</v>
      </c>
      <c r="D31" s="4"/>
      <c r="E31" s="4"/>
      <c r="F31" s="4"/>
      <c r="G31" s="4"/>
      <c r="H31" s="4"/>
      <c r="I31" s="4"/>
      <c r="J31" s="4"/>
      <c r="K31" s="4"/>
      <c r="L31" s="4"/>
      <c r="M31" s="4"/>
      <c r="N31" s="4"/>
      <c r="O31" s="4"/>
      <c r="P31" s="4"/>
      <c r="Q31" s="4"/>
      <c r="R31" s="4"/>
      <c r="S31" s="4">
        <f t="shared" si="13"/>
        <v>0</v>
      </c>
      <c r="T31" s="4">
        <f t="shared" si="13"/>
        <v>0</v>
      </c>
      <c r="U31" s="4">
        <f t="shared" si="13"/>
        <v>0</v>
      </c>
      <c r="V31" s="4">
        <f t="shared" si="13"/>
        <v>0</v>
      </c>
    </row>
    <row r="32" spans="1:22" ht="18" customHeight="1" thickBot="1" x14ac:dyDescent="0.3"/>
    <row r="33" spans="1:26" ht="15" x14ac:dyDescent="0.25">
      <c r="A33" s="367"/>
      <c r="B33" s="368" t="s">
        <v>1</v>
      </c>
      <c r="C33" s="48" t="s">
        <v>41</v>
      </c>
      <c r="D33" s="48"/>
      <c r="E33" s="48"/>
      <c r="F33" s="48"/>
      <c r="G33" s="48"/>
      <c r="H33" s="48"/>
      <c r="I33" s="48"/>
      <c r="J33" s="48"/>
      <c r="K33" s="48"/>
      <c r="L33" s="48"/>
      <c r="M33" s="48"/>
      <c r="N33" s="48"/>
      <c r="O33" s="48"/>
      <c r="P33" s="48"/>
      <c r="Q33" s="48"/>
      <c r="R33" s="48"/>
      <c r="S33" s="48" t="s">
        <v>41</v>
      </c>
      <c r="T33" s="48" t="s">
        <v>41</v>
      </c>
      <c r="U33" s="48" t="s">
        <v>41</v>
      </c>
      <c r="V33" s="48" t="s">
        <v>41</v>
      </c>
      <c r="Z33" s="1" t="s">
        <v>8</v>
      </c>
    </row>
    <row r="34" spans="1:26" ht="15.75" thickBot="1" x14ac:dyDescent="0.3">
      <c r="A34" s="367"/>
      <c r="B34" s="369"/>
      <c r="C34" s="101" t="s">
        <v>42</v>
      </c>
      <c r="D34" s="101"/>
      <c r="E34" s="101"/>
      <c r="F34" s="101"/>
      <c r="G34" s="101"/>
      <c r="H34" s="101"/>
      <c r="I34" s="101"/>
      <c r="J34" s="101"/>
      <c r="K34" s="101"/>
      <c r="L34" s="101"/>
      <c r="M34" s="101"/>
      <c r="N34" s="101"/>
      <c r="O34" s="101"/>
      <c r="P34" s="101"/>
      <c r="Q34" s="101"/>
      <c r="R34" s="101"/>
      <c r="S34" s="101" t="s">
        <v>43</v>
      </c>
      <c r="T34" s="101" t="s">
        <v>44</v>
      </c>
      <c r="U34" s="101" t="s">
        <v>45</v>
      </c>
      <c r="V34" s="101" t="s">
        <v>46</v>
      </c>
    </row>
    <row r="35" spans="1:26" ht="18" customHeight="1" x14ac:dyDescent="0.25">
      <c r="B35" s="12" t="s">
        <v>3</v>
      </c>
      <c r="C35" s="26">
        <f>C3+C8+C10+C11+C12+C14+C15+C16+C17+C19+C20+C23</f>
        <v>0</v>
      </c>
      <c r="D35" s="56"/>
      <c r="E35" s="56"/>
      <c r="F35" s="56"/>
      <c r="G35" s="56"/>
      <c r="H35" s="56"/>
      <c r="I35" s="56"/>
      <c r="J35" s="56"/>
      <c r="K35" s="56"/>
      <c r="L35" s="56"/>
      <c r="M35" s="56"/>
      <c r="N35" s="56"/>
      <c r="O35" s="56"/>
      <c r="P35" s="56"/>
      <c r="Q35" s="56"/>
      <c r="R35" s="56"/>
      <c r="S35" s="16">
        <f t="shared" ref="S35:V35" si="14">S3+S8+S10+S11+S12+S14+S15+S16+S17+S19+S20+S23</f>
        <v>0</v>
      </c>
      <c r="T35" s="20">
        <f t="shared" si="14"/>
        <v>0</v>
      </c>
      <c r="U35" s="20">
        <f t="shared" si="14"/>
        <v>0</v>
      </c>
      <c r="V35" s="59">
        <f t="shared" si="14"/>
        <v>0</v>
      </c>
    </row>
    <row r="36" spans="1:26" ht="18" customHeight="1" x14ac:dyDescent="0.25">
      <c r="B36" s="13" t="s">
        <v>4</v>
      </c>
      <c r="C36" s="27">
        <f>C4+C24</f>
        <v>0</v>
      </c>
      <c r="D36" s="57"/>
      <c r="E36" s="57"/>
      <c r="F36" s="57"/>
      <c r="G36" s="57"/>
      <c r="H36" s="57"/>
      <c r="I36" s="57"/>
      <c r="J36" s="57"/>
      <c r="K36" s="57"/>
      <c r="L36" s="57"/>
      <c r="M36" s="57"/>
      <c r="N36" s="57"/>
      <c r="O36" s="57"/>
      <c r="P36" s="57"/>
      <c r="Q36" s="57"/>
      <c r="R36" s="57"/>
      <c r="S36" s="4">
        <f t="shared" ref="S36:V36" si="15">S4+S24</f>
        <v>0</v>
      </c>
      <c r="T36" s="21">
        <f t="shared" si="15"/>
        <v>0</v>
      </c>
      <c r="U36" s="21">
        <f t="shared" si="15"/>
        <v>0</v>
      </c>
      <c r="V36" s="60">
        <f t="shared" si="15"/>
        <v>0</v>
      </c>
    </row>
    <row r="37" spans="1:26" ht="18" customHeight="1" x14ac:dyDescent="0.25">
      <c r="B37" s="13" t="s">
        <v>5</v>
      </c>
      <c r="C37" s="27">
        <f>C5+C7+C13+C26+C27+C28</f>
        <v>0</v>
      </c>
      <c r="D37" s="57"/>
      <c r="E37" s="57"/>
      <c r="F37" s="57"/>
      <c r="G37" s="57"/>
      <c r="H37" s="57"/>
      <c r="I37" s="57"/>
      <c r="J37" s="57"/>
      <c r="K37" s="57"/>
      <c r="L37" s="57"/>
      <c r="M37" s="57"/>
      <c r="N37" s="57"/>
      <c r="O37" s="57"/>
      <c r="P37" s="57"/>
      <c r="Q37" s="57"/>
      <c r="R37" s="57"/>
      <c r="S37" s="4">
        <f t="shared" ref="S37:V37" si="16">S5+S7+S13+S26+S27+S28</f>
        <v>0</v>
      </c>
      <c r="T37" s="21">
        <f t="shared" si="16"/>
        <v>0</v>
      </c>
      <c r="U37" s="21">
        <f t="shared" si="16"/>
        <v>0</v>
      </c>
      <c r="V37" s="60">
        <f t="shared" si="16"/>
        <v>0</v>
      </c>
    </row>
    <row r="38" spans="1:26" ht="18" customHeight="1" x14ac:dyDescent="0.25">
      <c r="B38" s="13" t="s">
        <v>6</v>
      </c>
      <c r="C38" s="27">
        <f>C6+C9+C18+C29</f>
        <v>0</v>
      </c>
      <c r="D38" s="57"/>
      <c r="E38" s="57"/>
      <c r="F38" s="57"/>
      <c r="G38" s="57"/>
      <c r="H38" s="57"/>
      <c r="I38" s="57"/>
      <c r="J38" s="57"/>
      <c r="K38" s="57"/>
      <c r="L38" s="57"/>
      <c r="M38" s="57"/>
      <c r="N38" s="57"/>
      <c r="O38" s="57"/>
      <c r="P38" s="57"/>
      <c r="Q38" s="57"/>
      <c r="R38" s="57"/>
      <c r="S38" s="4">
        <f t="shared" ref="S38:V38" si="17">S6+S9+S18+S29</f>
        <v>0</v>
      </c>
      <c r="T38" s="21">
        <f t="shared" si="17"/>
        <v>0</v>
      </c>
      <c r="U38" s="21">
        <f t="shared" si="17"/>
        <v>0</v>
      </c>
      <c r="V38" s="60">
        <f t="shared" si="17"/>
        <v>0</v>
      </c>
    </row>
    <row r="39" spans="1:26" ht="18" customHeight="1" x14ac:dyDescent="0.25">
      <c r="B39" s="19" t="s">
        <v>2</v>
      </c>
      <c r="C39" s="27">
        <f>C25</f>
        <v>0</v>
      </c>
      <c r="D39" s="57"/>
      <c r="E39" s="57"/>
      <c r="F39" s="57"/>
      <c r="G39" s="57"/>
      <c r="H39" s="57"/>
      <c r="I39" s="57"/>
      <c r="J39" s="57"/>
      <c r="K39" s="57"/>
      <c r="L39" s="57"/>
      <c r="M39" s="57"/>
      <c r="N39" s="57"/>
      <c r="O39" s="57"/>
      <c r="P39" s="57"/>
      <c r="Q39" s="57"/>
      <c r="R39" s="57"/>
      <c r="S39" s="4">
        <f t="shared" ref="S39:V39" si="18">S25</f>
        <v>0</v>
      </c>
      <c r="T39" s="21">
        <f t="shared" si="18"/>
        <v>0</v>
      </c>
      <c r="U39" s="21">
        <f t="shared" si="18"/>
        <v>0</v>
      </c>
      <c r="V39" s="60">
        <f t="shared" si="18"/>
        <v>0</v>
      </c>
    </row>
    <row r="40" spans="1:26" ht="26.25" thickBot="1" x14ac:dyDescent="0.3">
      <c r="B40" s="14" t="s">
        <v>7</v>
      </c>
      <c r="C40" s="28">
        <f>C21+C22</f>
        <v>0</v>
      </c>
      <c r="D40" s="58"/>
      <c r="E40" s="58"/>
      <c r="F40" s="58"/>
      <c r="G40" s="58"/>
      <c r="H40" s="58"/>
      <c r="I40" s="58"/>
      <c r="J40" s="58"/>
      <c r="K40" s="58"/>
      <c r="L40" s="58"/>
      <c r="M40" s="58"/>
      <c r="N40" s="58"/>
      <c r="O40" s="58"/>
      <c r="P40" s="58"/>
      <c r="Q40" s="58"/>
      <c r="R40" s="58"/>
      <c r="S40" s="18">
        <f t="shared" ref="S40:V40" si="19">S21+S22</f>
        <v>0</v>
      </c>
      <c r="T40" s="22">
        <f t="shared" si="19"/>
        <v>0</v>
      </c>
      <c r="U40" s="22">
        <f t="shared" si="19"/>
        <v>0</v>
      </c>
      <c r="V40" s="61">
        <f t="shared" si="19"/>
        <v>0</v>
      </c>
    </row>
    <row r="41" spans="1:26" ht="18" customHeight="1" thickBot="1" x14ac:dyDescent="0.3">
      <c r="C41" s="29"/>
      <c r="D41" s="29"/>
      <c r="E41" s="29"/>
      <c r="F41" s="29"/>
      <c r="G41" s="29"/>
      <c r="H41" s="29"/>
      <c r="I41" s="29"/>
      <c r="J41" s="29"/>
      <c r="K41" s="29"/>
      <c r="L41" s="29"/>
      <c r="M41" s="29"/>
      <c r="N41" s="29"/>
      <c r="O41" s="29"/>
      <c r="P41" s="29"/>
      <c r="Q41" s="29"/>
      <c r="R41" s="29"/>
      <c r="S41" s="29"/>
      <c r="T41" s="29"/>
      <c r="U41" s="29"/>
      <c r="V41" s="29"/>
    </row>
    <row r="42" spans="1:26" ht="18" customHeight="1" thickBot="1" x14ac:dyDescent="0.3">
      <c r="B42" s="15" t="s">
        <v>11</v>
      </c>
      <c r="C42" s="30">
        <f t="shared" ref="C42:V42" si="20">C35+C36+C37+C38+C40+C39</f>
        <v>0</v>
      </c>
      <c r="D42" s="98"/>
      <c r="E42" s="98"/>
      <c r="F42" s="98"/>
      <c r="G42" s="98"/>
      <c r="H42" s="98"/>
      <c r="I42" s="98"/>
      <c r="J42" s="98"/>
      <c r="K42" s="98"/>
      <c r="L42" s="98"/>
      <c r="M42" s="98"/>
      <c r="N42" s="98"/>
      <c r="O42" s="98"/>
      <c r="P42" s="98"/>
      <c r="Q42" s="98"/>
      <c r="R42" s="98"/>
      <c r="S42" s="17">
        <f t="shared" si="20"/>
        <v>0</v>
      </c>
      <c r="T42" s="17">
        <f t="shared" si="20"/>
        <v>0</v>
      </c>
      <c r="U42" s="17">
        <f t="shared" si="20"/>
        <v>0</v>
      </c>
      <c r="V42" s="74">
        <f t="shared" si="20"/>
        <v>0</v>
      </c>
    </row>
    <row r="46" spans="1:26" ht="18" customHeight="1" x14ac:dyDescent="0.25">
      <c r="C46" s="1" t="s">
        <v>8</v>
      </c>
    </row>
  </sheetData>
  <mergeCells count="4">
    <mergeCell ref="A33:A34"/>
    <mergeCell ref="B33:B34"/>
    <mergeCell ref="A1:A2"/>
    <mergeCell ref="B1: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X53"/>
  <sheetViews>
    <sheetView zoomScale="75" zoomScaleNormal="75" workbookViewId="0">
      <pane xSplit="2" ySplit="2" topLeftCell="C3" activePane="bottomRight" state="frozen"/>
      <selection pane="topRight" activeCell="C1" sqref="C1"/>
      <selection pane="bottomLeft" activeCell="A3" sqref="A3"/>
      <selection pane="bottomRight" activeCell="CY27" sqref="CY27"/>
    </sheetView>
  </sheetViews>
  <sheetFormatPr defaultColWidth="8.7109375" defaultRowHeight="18" customHeight="1" x14ac:dyDescent="0.25"/>
  <cols>
    <col min="1" max="2" width="25.5703125" style="1" customWidth="1"/>
    <col min="3" max="3" width="16.42578125" style="1" bestFit="1" customWidth="1"/>
    <col min="4" max="4" width="19.7109375" style="1" bestFit="1" customWidth="1"/>
    <col min="5" max="5" width="15.5703125" style="1" customWidth="1"/>
    <col min="6" max="6" width="16.42578125" style="1" bestFit="1" customWidth="1"/>
    <col min="7" max="15" width="15.5703125" style="1" customWidth="1"/>
    <col min="16" max="17" width="16.85546875" style="1" bestFit="1" customWidth="1"/>
    <col min="18" max="21" width="15.5703125" style="1" customWidth="1"/>
    <col min="22" max="22" width="16.85546875" style="1" bestFit="1" customWidth="1"/>
    <col min="23" max="100" width="15.5703125" style="1" customWidth="1"/>
    <col min="101" max="101" width="8.7109375" style="1"/>
    <col min="102" max="102" width="15.5703125" style="1" customWidth="1"/>
    <col min="103" max="16384" width="8.7109375" style="1"/>
  </cols>
  <sheetData>
    <row r="1" spans="1:102" ht="29.1" customHeight="1" x14ac:dyDescent="0.25">
      <c r="A1" s="368" t="s">
        <v>0</v>
      </c>
      <c r="B1" s="388" t="s">
        <v>1</v>
      </c>
      <c r="C1" s="362" t="s">
        <v>37</v>
      </c>
      <c r="D1" s="363"/>
      <c r="E1" s="363"/>
      <c r="F1" s="363"/>
      <c r="G1" s="363"/>
      <c r="H1" s="363"/>
      <c r="I1" s="363"/>
      <c r="J1" s="363"/>
      <c r="K1" s="363"/>
      <c r="L1" s="363"/>
      <c r="M1" s="363"/>
      <c r="N1" s="387"/>
      <c r="O1" s="364" t="s">
        <v>14</v>
      </c>
      <c r="P1" s="365"/>
      <c r="Q1" s="365"/>
      <c r="R1" s="365"/>
      <c r="S1" s="365"/>
      <c r="T1" s="365"/>
      <c r="U1" s="365"/>
      <c r="V1" s="365"/>
      <c r="W1" s="365"/>
      <c r="X1" s="365"/>
      <c r="Y1" s="365"/>
      <c r="Z1" s="365"/>
      <c r="AA1" s="365"/>
      <c r="AB1" s="365"/>
      <c r="AC1" s="365"/>
      <c r="AD1" s="365"/>
      <c r="AE1" s="365"/>
      <c r="AF1" s="365"/>
      <c r="AG1" s="365"/>
      <c r="AH1" s="365"/>
      <c r="AI1" s="365"/>
      <c r="AJ1" s="365"/>
      <c r="AK1" s="365"/>
      <c r="AL1" s="366"/>
      <c r="AM1" s="362" t="s">
        <v>15</v>
      </c>
      <c r="AN1" s="363"/>
      <c r="AO1" s="363"/>
      <c r="AP1" s="363"/>
      <c r="AQ1" s="363"/>
      <c r="AR1" s="363"/>
      <c r="AS1" s="363"/>
      <c r="AT1" s="363"/>
      <c r="AU1" s="363"/>
      <c r="AV1" s="363"/>
      <c r="AW1" s="363"/>
      <c r="AX1" s="363"/>
      <c r="AY1" s="363"/>
      <c r="AZ1" s="363"/>
      <c r="BA1" s="363"/>
      <c r="BB1" s="363"/>
      <c r="BC1" s="363"/>
      <c r="BD1" s="363"/>
      <c r="BE1" s="363"/>
      <c r="BF1" s="363"/>
      <c r="BG1" s="363"/>
      <c r="BH1" s="363"/>
      <c r="BI1" s="363"/>
      <c r="BJ1" s="387"/>
      <c r="BK1" s="364" t="s">
        <v>38</v>
      </c>
      <c r="BL1" s="365"/>
      <c r="BM1" s="365"/>
      <c r="BN1" s="365"/>
      <c r="BO1" s="365"/>
      <c r="BP1" s="365"/>
      <c r="BQ1" s="365"/>
      <c r="BR1" s="365"/>
      <c r="BS1" s="365"/>
      <c r="BT1" s="365"/>
      <c r="BU1" s="365"/>
      <c r="BV1" s="366"/>
      <c r="BW1" s="362" t="s">
        <v>17</v>
      </c>
      <c r="BX1" s="363"/>
      <c r="BY1" s="363"/>
      <c r="BZ1" s="363"/>
      <c r="CA1" s="363"/>
      <c r="CB1" s="363"/>
      <c r="CC1" s="363"/>
      <c r="CD1" s="363"/>
      <c r="CE1" s="363"/>
      <c r="CF1" s="363"/>
      <c r="CG1" s="363"/>
      <c r="CH1" s="387"/>
      <c r="CI1" s="396" t="s">
        <v>18</v>
      </c>
      <c r="CJ1" s="397"/>
      <c r="CK1" s="397"/>
      <c r="CL1" s="397"/>
      <c r="CM1" s="397"/>
      <c r="CN1" s="397"/>
      <c r="CO1" s="397"/>
      <c r="CP1" s="397"/>
      <c r="CQ1" s="397"/>
      <c r="CR1" s="397"/>
      <c r="CS1" s="397"/>
      <c r="CT1" s="398"/>
      <c r="CU1" s="67" t="s">
        <v>18</v>
      </c>
      <c r="CV1" s="48" t="s">
        <v>20</v>
      </c>
      <c r="CX1" s="391" t="s">
        <v>21</v>
      </c>
    </row>
    <row r="2" spans="1:102" ht="15.75" thickBot="1" x14ac:dyDescent="0.3">
      <c r="A2" s="373"/>
      <c r="B2" s="389"/>
      <c r="C2" s="33" t="s">
        <v>58</v>
      </c>
      <c r="D2" s="34" t="s">
        <v>59</v>
      </c>
      <c r="E2" s="34" t="s">
        <v>60</v>
      </c>
      <c r="F2" s="46" t="s">
        <v>54</v>
      </c>
      <c r="G2" s="46" t="s">
        <v>55</v>
      </c>
      <c r="H2" s="46" t="s">
        <v>56</v>
      </c>
      <c r="I2" s="46" t="s">
        <v>57</v>
      </c>
      <c r="J2" s="46" t="s">
        <v>61</v>
      </c>
      <c r="K2" s="46" t="s">
        <v>62</v>
      </c>
      <c r="L2" s="46" t="s">
        <v>63</v>
      </c>
      <c r="M2" s="46" t="s">
        <v>64</v>
      </c>
      <c r="N2" s="35" t="s">
        <v>65</v>
      </c>
      <c r="O2" s="44" t="s">
        <v>58</v>
      </c>
      <c r="P2" s="45"/>
      <c r="Q2" s="45" t="s">
        <v>59</v>
      </c>
      <c r="R2" s="50"/>
      <c r="S2" s="45" t="s">
        <v>60</v>
      </c>
      <c r="T2" s="45"/>
      <c r="U2" s="45" t="s">
        <v>54</v>
      </c>
      <c r="V2" s="50"/>
      <c r="W2" s="50" t="s">
        <v>55</v>
      </c>
      <c r="X2" s="50"/>
      <c r="Y2" s="50" t="s">
        <v>56</v>
      </c>
      <c r="Z2" s="50"/>
      <c r="AA2" s="50" t="s">
        <v>57</v>
      </c>
      <c r="AB2" s="50"/>
      <c r="AC2" s="50" t="s">
        <v>61</v>
      </c>
      <c r="AD2" s="50"/>
      <c r="AE2" s="50" t="s">
        <v>62</v>
      </c>
      <c r="AF2" s="50"/>
      <c r="AG2" s="50" t="s">
        <v>63</v>
      </c>
      <c r="AH2" s="50"/>
      <c r="AI2" s="50" t="s">
        <v>64</v>
      </c>
      <c r="AJ2" s="50"/>
      <c r="AK2" s="50" t="s">
        <v>65</v>
      </c>
      <c r="AL2" s="62"/>
      <c r="AM2" s="33" t="s">
        <v>58</v>
      </c>
      <c r="AN2" s="34"/>
      <c r="AO2" s="34" t="s">
        <v>59</v>
      </c>
      <c r="AP2" s="46"/>
      <c r="AQ2" s="34" t="s">
        <v>60</v>
      </c>
      <c r="AR2" s="34"/>
      <c r="AS2" s="34" t="s">
        <v>54</v>
      </c>
      <c r="AT2" s="46"/>
      <c r="AU2" s="46" t="s">
        <v>55</v>
      </c>
      <c r="AV2" s="46"/>
      <c r="AW2" s="46" t="s">
        <v>56</v>
      </c>
      <c r="AX2" s="46"/>
      <c r="AY2" s="46" t="s">
        <v>57</v>
      </c>
      <c r="AZ2" s="46"/>
      <c r="BA2" s="46" t="s">
        <v>61</v>
      </c>
      <c r="BB2" s="46"/>
      <c r="BC2" s="46" t="s">
        <v>62</v>
      </c>
      <c r="BD2" s="46"/>
      <c r="BE2" s="46" t="s">
        <v>63</v>
      </c>
      <c r="BF2" s="46"/>
      <c r="BG2" s="46" t="s">
        <v>64</v>
      </c>
      <c r="BH2" s="46"/>
      <c r="BI2" s="46" t="s">
        <v>65</v>
      </c>
      <c r="BJ2" s="35"/>
      <c r="BK2" s="44" t="s">
        <v>58</v>
      </c>
      <c r="BL2" s="45" t="s">
        <v>59</v>
      </c>
      <c r="BM2" s="45" t="s">
        <v>60</v>
      </c>
      <c r="BN2" s="50" t="s">
        <v>54</v>
      </c>
      <c r="BO2" s="50" t="s">
        <v>55</v>
      </c>
      <c r="BP2" s="50" t="s">
        <v>56</v>
      </c>
      <c r="BQ2" s="50" t="s">
        <v>57</v>
      </c>
      <c r="BR2" s="50" t="s">
        <v>61</v>
      </c>
      <c r="BS2" s="50" t="s">
        <v>62</v>
      </c>
      <c r="BT2" s="50" t="s">
        <v>63</v>
      </c>
      <c r="BU2" s="50" t="s">
        <v>64</v>
      </c>
      <c r="BV2" s="62" t="s">
        <v>65</v>
      </c>
      <c r="BW2" s="33" t="s">
        <v>58</v>
      </c>
      <c r="BX2" s="34" t="s">
        <v>59</v>
      </c>
      <c r="BY2" s="34" t="s">
        <v>60</v>
      </c>
      <c r="BZ2" s="46" t="s">
        <v>54</v>
      </c>
      <c r="CA2" s="46" t="s">
        <v>55</v>
      </c>
      <c r="CB2" s="46" t="s">
        <v>56</v>
      </c>
      <c r="CC2" s="46" t="s">
        <v>57</v>
      </c>
      <c r="CD2" s="46" t="s">
        <v>61</v>
      </c>
      <c r="CE2" s="46" t="s">
        <v>62</v>
      </c>
      <c r="CF2" s="46" t="s">
        <v>63</v>
      </c>
      <c r="CG2" s="46" t="s">
        <v>64</v>
      </c>
      <c r="CH2" s="35" t="s">
        <v>65</v>
      </c>
      <c r="CI2" s="63" t="s">
        <v>58</v>
      </c>
      <c r="CJ2" s="47" t="s">
        <v>59</v>
      </c>
      <c r="CK2" s="47" t="s">
        <v>60</v>
      </c>
      <c r="CL2" s="107" t="s">
        <v>54</v>
      </c>
      <c r="CM2" s="107" t="s">
        <v>55</v>
      </c>
      <c r="CN2" s="107" t="s">
        <v>56</v>
      </c>
      <c r="CO2" s="107" t="s">
        <v>57</v>
      </c>
      <c r="CP2" s="107" t="s">
        <v>61</v>
      </c>
      <c r="CQ2" s="107" t="s">
        <v>62</v>
      </c>
      <c r="CR2" s="107" t="s">
        <v>63</v>
      </c>
      <c r="CS2" s="107" t="s">
        <v>64</v>
      </c>
      <c r="CT2" s="65" t="s">
        <v>65</v>
      </c>
      <c r="CU2" s="68" t="s">
        <v>19</v>
      </c>
      <c r="CV2" s="51" t="s">
        <v>19</v>
      </c>
      <c r="CX2" s="392"/>
    </row>
    <row r="3" spans="1:102" ht="18" customHeight="1" x14ac:dyDescent="0.25">
      <c r="A3" s="49">
        <v>1</v>
      </c>
      <c r="B3" s="2" t="s">
        <v>3</v>
      </c>
      <c r="C3" s="10">
        <f>'1 Entry Historic Flows'!I3</f>
        <v>0</v>
      </c>
      <c r="D3" s="3">
        <f>'1 Entry Historic Flows'!P3</f>
        <v>0</v>
      </c>
      <c r="E3" s="31">
        <f>'1 Entry Historic Flows'!W3</f>
        <v>0</v>
      </c>
      <c r="F3" s="221">
        <f>'1 Entry Historic Flows'!AD3</f>
        <v>0</v>
      </c>
      <c r="G3" s="3">
        <f>'1 Entry Historic Flows'!AK3</f>
        <v>0</v>
      </c>
      <c r="H3" s="3">
        <f>'1 Entry Historic Flows'!AR3</f>
        <v>0</v>
      </c>
      <c r="I3" s="31">
        <f>'1 Entry Historic Flows'!AY3</f>
        <v>0</v>
      </c>
      <c r="J3" s="221">
        <f>'1 Entry Historic Flows'!BF3</f>
        <v>0</v>
      </c>
      <c r="K3" s="3">
        <f>'1 Entry Historic Flows'!BM3</f>
        <v>0</v>
      </c>
      <c r="L3" s="3">
        <f>'1 Entry Historic Flows'!BT3</f>
        <v>0</v>
      </c>
      <c r="M3" s="31">
        <f>'1 Entry Historic Flows'!CA3</f>
        <v>0</v>
      </c>
      <c r="N3" s="221">
        <f>'1 Entry Historic Flows'!CH3</f>
        <v>0</v>
      </c>
      <c r="O3" s="183">
        <f>'2. Forecast Normalisation'!$E$6</f>
        <v>1</v>
      </c>
      <c r="P3" s="157">
        <f>C3*O3</f>
        <v>0</v>
      </c>
      <c r="Q3" s="141">
        <f>'2. Forecast Normalisation'!$H$6</f>
        <v>1</v>
      </c>
      <c r="R3" s="158">
        <f>D3*Q3</f>
        <v>0</v>
      </c>
      <c r="S3" s="141">
        <f>'2. Forecast Normalisation'!$K$6</f>
        <v>1</v>
      </c>
      <c r="T3" s="31">
        <f>E3*S3</f>
        <v>0</v>
      </c>
      <c r="U3" s="141">
        <f>'2. Forecast Normalisation'!$N$6</f>
        <v>1</v>
      </c>
      <c r="V3" s="227">
        <f>F3*U3</f>
        <v>0</v>
      </c>
      <c r="W3" s="141">
        <f>'2. Forecast Normalisation'!$Q$6</f>
        <v>1</v>
      </c>
      <c r="X3" s="227">
        <f>G3*W3</f>
        <v>0</v>
      </c>
      <c r="Y3" s="141">
        <f>'2. Forecast Normalisation'!$T$6</f>
        <v>1</v>
      </c>
      <c r="Z3" s="227">
        <f>H3*Y3</f>
        <v>0</v>
      </c>
      <c r="AA3" s="141">
        <f>'2. Forecast Normalisation'!$W$6</f>
        <v>1</v>
      </c>
      <c r="AB3" s="227">
        <f>I3*AA3</f>
        <v>0</v>
      </c>
      <c r="AC3" s="141">
        <f>'2. Forecast Normalisation'!$Z$6</f>
        <v>1</v>
      </c>
      <c r="AD3" s="227">
        <f>J3*AC3</f>
        <v>0</v>
      </c>
      <c r="AE3" s="141">
        <f>'2. Forecast Normalisation'!$AC$6</f>
        <v>1</v>
      </c>
      <c r="AF3" s="227">
        <f>K3*AE3</f>
        <v>0</v>
      </c>
      <c r="AG3" s="141">
        <f>'2. Forecast Normalisation'!$AF$6</f>
        <v>1</v>
      </c>
      <c r="AH3" s="227">
        <f>L3*AG3</f>
        <v>0</v>
      </c>
      <c r="AI3" s="141">
        <f>'2. Forecast Normalisation'!$AI$6</f>
        <v>1</v>
      </c>
      <c r="AJ3" s="227">
        <f>M3*AI3</f>
        <v>0</v>
      </c>
      <c r="AK3" s="141">
        <f>'2. Forecast Normalisation'!$AL$6</f>
        <v>1</v>
      </c>
      <c r="AL3" s="52">
        <f>N3*AK3</f>
        <v>0</v>
      </c>
      <c r="AM3" s="183">
        <f>'3. Utilisation Factor'!X3</f>
        <v>1.0615144857669989</v>
      </c>
      <c r="AN3" s="157">
        <f>P3*AM3</f>
        <v>0</v>
      </c>
      <c r="AO3" s="141">
        <f>'3. Utilisation Factor'!X3</f>
        <v>1.0615144857669989</v>
      </c>
      <c r="AP3" s="158">
        <f>R3*AO3</f>
        <v>0</v>
      </c>
      <c r="AQ3" s="141">
        <f>'3. Utilisation Factor'!X3</f>
        <v>1.0615144857669989</v>
      </c>
      <c r="AR3" s="31">
        <f>T3*AQ3</f>
        <v>0</v>
      </c>
      <c r="AS3" s="141">
        <f>'3. Utilisation Factor'!X3</f>
        <v>1.0615144857669989</v>
      </c>
      <c r="AT3" s="167">
        <f>V3*AS3</f>
        <v>0</v>
      </c>
      <c r="AU3" s="141">
        <f>'3. Utilisation Factor'!X3</f>
        <v>1.0615144857669989</v>
      </c>
      <c r="AV3" s="158">
        <f t="shared" ref="AV3:AV29" si="0">X3*AU3</f>
        <v>0</v>
      </c>
      <c r="AW3" s="141">
        <f>'3. Utilisation Factor'!X3</f>
        <v>1.0615144857669989</v>
      </c>
      <c r="AX3" s="31">
        <f t="shared" ref="AX3:AX29" si="1">Z3*AW3</f>
        <v>0</v>
      </c>
      <c r="AY3" s="141">
        <f>'3. Utilisation Factor'!X3</f>
        <v>1.0615144857669989</v>
      </c>
      <c r="AZ3" s="167">
        <f t="shared" ref="AZ3:AZ29" si="2">AB3*AY3</f>
        <v>0</v>
      </c>
      <c r="BA3" s="141">
        <f>'3. Utilisation Factor'!X3</f>
        <v>1.0615144857669989</v>
      </c>
      <c r="BB3" s="158">
        <f t="shared" ref="BB3:BB29" si="3">AD3*BA3</f>
        <v>0</v>
      </c>
      <c r="BC3" s="141">
        <f>'3. Utilisation Factor'!X3</f>
        <v>1.0615144857669989</v>
      </c>
      <c r="BD3" s="31">
        <f t="shared" ref="BD3:BD29" si="4">AF3*BC3</f>
        <v>0</v>
      </c>
      <c r="BE3" s="141">
        <f>'3. Utilisation Factor'!X3</f>
        <v>1.0615144857669989</v>
      </c>
      <c r="BF3" s="167">
        <f t="shared" ref="BF3:BF29" si="5">AH3*BE3</f>
        <v>0</v>
      </c>
      <c r="BG3" s="141">
        <f>'3. Utilisation Factor'!X3</f>
        <v>1.0615144857669989</v>
      </c>
      <c r="BH3" s="158">
        <f t="shared" ref="BH3:BJ29" si="6">AJ3*BG3</f>
        <v>0</v>
      </c>
      <c r="BI3" s="141">
        <f>'3. Utilisation Factor'!X3</f>
        <v>1.0615144857669989</v>
      </c>
      <c r="BJ3" s="158">
        <f t="shared" si="6"/>
        <v>0</v>
      </c>
      <c r="BK3" s="40">
        <f>'4. Future Sold inc EC'!E3</f>
        <v>0</v>
      </c>
      <c r="BL3" s="39">
        <f>'4. Future Sold inc EC'!H3</f>
        <v>0</v>
      </c>
      <c r="BM3" s="39">
        <f>'4. Future Sold inc EC'!K3</f>
        <v>0</v>
      </c>
      <c r="BN3" s="232">
        <f>'4. Future Sold inc EC'!N3</f>
        <v>0</v>
      </c>
      <c r="BO3" s="232">
        <f>'4. Future Sold inc EC'!Q3</f>
        <v>0</v>
      </c>
      <c r="BP3" s="232">
        <f>'4. Future Sold inc EC'!T3</f>
        <v>0</v>
      </c>
      <c r="BQ3" s="232">
        <f>'4. Future Sold inc EC'!W3</f>
        <v>0</v>
      </c>
      <c r="BR3" s="232">
        <f>'4. Future Sold inc EC'!Z3</f>
        <v>0</v>
      </c>
      <c r="BS3" s="232">
        <f>'4. Future Sold inc EC'!AC3</f>
        <v>0</v>
      </c>
      <c r="BT3" s="232">
        <f>'4. Future Sold inc EC'!AF3</f>
        <v>0</v>
      </c>
      <c r="BU3" s="232">
        <f>'4. Future Sold inc EC'!AI3</f>
        <v>0</v>
      </c>
      <c r="BV3" s="90">
        <f>'4. Future Sold inc EC'!AL3</f>
        <v>0</v>
      </c>
      <c r="BW3" s="40">
        <f>'5. PARCA'!G3</f>
        <v>0</v>
      </c>
      <c r="BX3" s="39">
        <f>'5. PARCA'!H3</f>
        <v>0</v>
      </c>
      <c r="BY3" s="39">
        <f>'5. PARCA'!I3</f>
        <v>0</v>
      </c>
      <c r="BZ3" s="39">
        <f>'5. PARCA'!J3</f>
        <v>0</v>
      </c>
      <c r="CA3" s="39">
        <f>'5. PARCA'!K3</f>
        <v>0</v>
      </c>
      <c r="CB3" s="39">
        <f>'5. PARCA'!L3</f>
        <v>0</v>
      </c>
      <c r="CC3" s="39">
        <f>'5. PARCA'!M3</f>
        <v>0</v>
      </c>
      <c r="CD3" s="39">
        <f>'5. PARCA'!N3</f>
        <v>0</v>
      </c>
      <c r="CE3" s="39">
        <f>'5. PARCA'!O3</f>
        <v>0</v>
      </c>
      <c r="CF3" s="39">
        <f>'5. PARCA'!P3</f>
        <v>0</v>
      </c>
      <c r="CG3" s="39">
        <f>'5. PARCA'!Q3</f>
        <v>0</v>
      </c>
      <c r="CH3" s="90">
        <f>'5. PARCA'!R3</f>
        <v>0</v>
      </c>
      <c r="CI3" s="40">
        <f t="shared" ref="CI3:CI29" si="7">MAX(AN3,BK3,BW3)</f>
        <v>0</v>
      </c>
      <c r="CJ3" s="39">
        <f t="shared" ref="CJ3:CJ29" si="8">MAX(AP3,BL3,BX3)</f>
        <v>0</v>
      </c>
      <c r="CK3" s="39">
        <f t="shared" ref="CK3:CK29" si="9">MAX(AR3,BM3,BY3)</f>
        <v>0</v>
      </c>
      <c r="CL3" s="236">
        <f>MAX(AT3,BN3,BZ3)</f>
        <v>0</v>
      </c>
      <c r="CM3" s="235">
        <f>MAX(AV3,BO3,CA3)</f>
        <v>0</v>
      </c>
      <c r="CN3" s="235">
        <f>MAX(AX3,BP3,CB3)</f>
        <v>0</v>
      </c>
      <c r="CO3" s="235">
        <f>MAX(AZ3,BQ3,CC3)</f>
        <v>0</v>
      </c>
      <c r="CP3" s="237">
        <f>MAX(BB3,BR3,CD3)</f>
        <v>0</v>
      </c>
      <c r="CQ3" s="235">
        <f>MAX(BD3,BS3,CE3)</f>
        <v>0</v>
      </c>
      <c r="CR3" s="39">
        <f>MAX(BF3,BT3,CF3)</f>
        <v>0</v>
      </c>
      <c r="CS3" s="39">
        <f>MAX(BH3,BU3,CG3)</f>
        <v>0</v>
      </c>
      <c r="CT3" s="238">
        <f>MAX(BJ3,BV3,CH3)</f>
        <v>0</v>
      </c>
      <c r="CU3" s="166">
        <f>SUM((CI3*31)+(CJ3*30)+(CK3*31)+(CL3*31)+(CM3*28)+(CN3*31)+(CO3*30)+(CP3*31)+(CQ3*30)+(CR3*31)+(CS3*31)+(CT3*30))/365</f>
        <v>0</v>
      </c>
      <c r="CV3" s="177"/>
      <c r="CX3" s="166">
        <f>CU3+CV3</f>
        <v>0</v>
      </c>
    </row>
    <row r="4" spans="1:102" ht="18" customHeight="1" x14ac:dyDescent="0.25">
      <c r="A4" s="5">
        <v>2</v>
      </c>
      <c r="B4" s="2" t="s">
        <v>4</v>
      </c>
      <c r="C4" s="10">
        <f>'1 Entry Historic Flows'!I4</f>
        <v>36698958.573909685</v>
      </c>
      <c r="D4" s="3">
        <f>'1 Entry Historic Flows'!P4</f>
        <v>188382947.72242001</v>
      </c>
      <c r="E4" s="31">
        <f>'1 Entry Historic Flows'!W4</f>
        <v>316791529.77737415</v>
      </c>
      <c r="F4" s="221">
        <f>'1 Entry Historic Flows'!AD4</f>
        <v>376868664.19584519</v>
      </c>
      <c r="G4" s="3">
        <f>'1 Entry Historic Flows'!AK4</f>
        <v>289679549.16143572</v>
      </c>
      <c r="H4" s="3">
        <f>'1 Entry Historic Flows'!AR4</f>
        <v>161344437.70677418</v>
      </c>
      <c r="I4" s="31">
        <f>'1 Entry Historic Flows'!AY4</f>
        <v>41440015.562000006</v>
      </c>
      <c r="J4" s="221">
        <f>'1 Entry Historic Flows'!BF4</f>
        <v>2322947.3548387098</v>
      </c>
      <c r="K4" s="3">
        <f>'1 Entry Historic Flows'!BM4</f>
        <v>3756916.5333333323</v>
      </c>
      <c r="L4" s="3">
        <f>'1 Entry Historic Flows'!BT4</f>
        <v>269952.13903225807</v>
      </c>
      <c r="M4" s="31">
        <f>'1 Entry Historic Flows'!CA4</f>
        <v>2739972.9677419355</v>
      </c>
      <c r="N4" s="221">
        <f>'1 Entry Historic Flows'!CH4</f>
        <v>4132491.7333333334</v>
      </c>
      <c r="O4" s="184">
        <f>'2. Forecast Normalisation'!$E$7</f>
        <v>0.95590145163737072</v>
      </c>
      <c r="P4" s="145">
        <f t="shared" ref="P4:P29" si="10">C4*O4</f>
        <v>35080587.774379998</v>
      </c>
      <c r="Q4" s="141">
        <f>'2. Forecast Normalisation'!$H$7</f>
        <v>0.96992082862896267</v>
      </c>
      <c r="R4" s="158">
        <f t="shared" ref="R4:R29" si="11">D4*Q4</f>
        <v>182716544.75449616</v>
      </c>
      <c r="S4" s="141">
        <f>'2. Forecast Normalisation'!$K$7</f>
        <v>1.0469425060508193</v>
      </c>
      <c r="T4" s="31">
        <f t="shared" ref="T4:T29" si="12">E4*S4</f>
        <v>331662518.08079684</v>
      </c>
      <c r="U4" s="141">
        <f>'2. Forecast Normalisation'!$N$7</f>
        <v>1.0194078788672591</v>
      </c>
      <c r="V4" s="221">
        <f t="shared" ref="V4:V29" si="13">F4*U4</f>
        <v>384182885.5794239</v>
      </c>
      <c r="W4" s="141">
        <f>'2. Forecast Normalisation'!$Q$7</f>
        <v>1.0526982579172701</v>
      </c>
      <c r="X4" s="221">
        <f t="shared" ref="X4:X29" si="14">G4*W4</f>
        <v>304945156.75650358</v>
      </c>
      <c r="Y4" s="141">
        <f>'2. Forecast Normalisation'!$T$7</f>
        <v>1.009839328346581</v>
      </c>
      <c r="Z4" s="221">
        <f t="shared" ref="Z4:Z29" si="15">H4*Y4</f>
        <v>162931958.6062656</v>
      </c>
      <c r="AA4" s="141">
        <f>'2. Forecast Normalisation'!$W$7</f>
        <v>0.90353101913570422</v>
      </c>
      <c r="AB4" s="221">
        <f t="shared" ref="AB4:AB29" si="16">I4*AA4</f>
        <v>37442339.493733309</v>
      </c>
      <c r="AC4" s="141">
        <f>'2. Forecast Normalisation'!$Z$7</f>
        <v>0.87502939875316132</v>
      </c>
      <c r="AD4" s="221">
        <f t="shared" ref="AD4:AD29" si="17">J4*AC4</f>
        <v>2032647.2272397627</v>
      </c>
      <c r="AE4" s="141">
        <f>'2. Forecast Normalisation'!$AC$7</f>
        <v>0.95871569728747685</v>
      </c>
      <c r="AF4" s="221">
        <f t="shared" ref="AF4:AF29" si="18">K4*AE4</f>
        <v>3601814.8539055157</v>
      </c>
      <c r="AG4" s="141">
        <f>'2. Forecast Normalisation'!$AF$7</f>
        <v>0.8644930831567913</v>
      </c>
      <c r="AH4" s="221">
        <f t="shared" ref="AH4:AH29" si="19">L4*AG4</f>
        <v>233371.75697676756</v>
      </c>
      <c r="AI4" s="141">
        <f>'2. Forecast Normalisation'!$AI$7</f>
        <v>0.98516111677492013</v>
      </c>
      <c r="AJ4" s="221">
        <f t="shared" ref="AJ4:AJ29" si="20">M4*AI4</f>
        <v>2699314.8288337374</v>
      </c>
      <c r="AK4" s="141">
        <f>'2. Forecast Normalisation'!$AL$7</f>
        <v>0.98363119553552048</v>
      </c>
      <c r="AL4" s="53">
        <f t="shared" ref="AL4:AL29" si="21">N4*AK4</f>
        <v>4064847.7841993221</v>
      </c>
      <c r="AM4" s="184">
        <f>'3. Utilisation Factor'!X4</f>
        <v>1.0602892745432102</v>
      </c>
      <c r="AN4" s="145">
        <f t="shared" ref="AN4:AN29" si="22">P4*AM4</f>
        <v>37195570.961846776</v>
      </c>
      <c r="AO4" s="142">
        <f>'3. Utilisation Factor'!X4</f>
        <v>1.0602892745432102</v>
      </c>
      <c r="AP4" s="159">
        <f t="shared" ref="AP4:AP29" si="23">R4*AO4</f>
        <v>193732392.68478674</v>
      </c>
      <c r="AQ4" s="141">
        <f>'3. Utilisation Factor'!X4</f>
        <v>1.0602892745432102</v>
      </c>
      <c r="AR4" s="3">
        <f t="shared" ref="AR4:AR29" si="24">T4*AQ4</f>
        <v>351658210.68906242</v>
      </c>
      <c r="AS4" s="142">
        <f>'3. Utilisation Factor'!X4</f>
        <v>1.0602892745432102</v>
      </c>
      <c r="AT4" s="168">
        <f t="shared" ref="AT4:AT29" si="25">V4*AS4</f>
        <v>407344993.04292452</v>
      </c>
      <c r="AU4" s="142">
        <f>'3. Utilisation Factor'!X4</f>
        <v>1.0602892745432102</v>
      </c>
      <c r="AV4" s="159">
        <f t="shared" si="0"/>
        <v>323330079.03281868</v>
      </c>
      <c r="AW4" s="142">
        <f>'3. Utilisation Factor'!X4</f>
        <v>1.0602892745432102</v>
      </c>
      <c r="AX4" s="3">
        <f t="shared" si="1"/>
        <v>172755008.19054171</v>
      </c>
      <c r="AY4" s="142">
        <f>'3. Utilisation Factor'!X4</f>
        <v>1.0602892745432102</v>
      </c>
      <c r="AZ4" s="168">
        <f t="shared" si="2"/>
        <v>39699710.979011081</v>
      </c>
      <c r="BA4" s="142">
        <f>'3. Utilisation Factor'!X4</f>
        <v>1.0602892745432102</v>
      </c>
      <c r="BB4" s="159">
        <f t="shared" si="3"/>
        <v>2155194.0539723155</v>
      </c>
      <c r="BC4" s="142">
        <f>'3. Utilisation Factor'!X4</f>
        <v>1.0602892745432102</v>
      </c>
      <c r="BD4" s="3">
        <f t="shared" si="4"/>
        <v>3818965.658486438</v>
      </c>
      <c r="BE4" s="142">
        <f>'3. Utilisation Factor'!X4</f>
        <v>1.0602892745432102</v>
      </c>
      <c r="BF4" s="168">
        <f t="shared" si="5"/>
        <v>247441.57090377124</v>
      </c>
      <c r="BG4" s="142">
        <f>'3. Utilisation Factor'!X4</f>
        <v>1.0602892745432102</v>
      </c>
      <c r="BH4" s="159">
        <f t="shared" si="6"/>
        <v>2862054.5616278532</v>
      </c>
      <c r="BI4" s="142">
        <f>'3. Utilisation Factor'!X4</f>
        <v>1.0602892745432102</v>
      </c>
      <c r="BJ4" s="159">
        <f t="shared" si="6"/>
        <v>4309914.5082372744</v>
      </c>
      <c r="BK4" s="10">
        <f>'4. Future Sold inc EC'!E4</f>
        <v>27150000</v>
      </c>
      <c r="BL4" s="3">
        <f>'4. Future Sold inc EC'!H4</f>
        <v>27150000</v>
      </c>
      <c r="BM4" s="31">
        <f>'4. Future Sold inc EC'!K4</f>
        <v>27150000</v>
      </c>
      <c r="BN4" s="221">
        <f>'4. Future Sold inc EC'!N4</f>
        <v>151502392</v>
      </c>
      <c r="BO4" s="227">
        <f>'4. Future Sold inc EC'!Q4</f>
        <v>151502392</v>
      </c>
      <c r="BP4" s="227">
        <f>'4. Future Sold inc EC'!T4</f>
        <v>151502392</v>
      </c>
      <c r="BQ4" s="227">
        <f>'4. Future Sold inc EC'!W4</f>
        <v>0</v>
      </c>
      <c r="BR4" s="227">
        <f>'4. Future Sold inc EC'!Z4</f>
        <v>0</v>
      </c>
      <c r="BS4" s="227">
        <f>'4. Future Sold inc EC'!AC4</f>
        <v>0</v>
      </c>
      <c r="BT4" s="227">
        <f>'4. Future Sold inc EC'!AF4</f>
        <v>0</v>
      </c>
      <c r="BU4" s="227">
        <f>'4. Future Sold inc EC'!AI4</f>
        <v>0</v>
      </c>
      <c r="BV4" s="52">
        <f>'4. Future Sold inc EC'!AL4</f>
        <v>0</v>
      </c>
      <c r="BW4" s="32">
        <f>'5. PARCA'!G4</f>
        <v>0</v>
      </c>
      <c r="BX4" s="31">
        <f>'5. PARCA'!H4</f>
        <v>0</v>
      </c>
      <c r="BY4" s="31">
        <f>'5. PARCA'!I4</f>
        <v>0</v>
      </c>
      <c r="BZ4" s="31">
        <f>'5. PARCA'!J4</f>
        <v>0</v>
      </c>
      <c r="CA4" s="31">
        <f>'5. PARCA'!K4</f>
        <v>0</v>
      </c>
      <c r="CB4" s="31">
        <f>'5. PARCA'!L4</f>
        <v>0</v>
      </c>
      <c r="CC4" s="31">
        <f>'5. PARCA'!M4</f>
        <v>0</v>
      </c>
      <c r="CD4" s="31">
        <f>'5. PARCA'!N4</f>
        <v>0</v>
      </c>
      <c r="CE4" s="31">
        <f>'5. PARCA'!O4</f>
        <v>0</v>
      </c>
      <c r="CF4" s="31">
        <f>'5. PARCA'!P4</f>
        <v>0</v>
      </c>
      <c r="CG4" s="31">
        <f>'5. PARCA'!Q4</f>
        <v>0</v>
      </c>
      <c r="CH4" s="52">
        <f>'5. PARCA'!R4</f>
        <v>0</v>
      </c>
      <c r="CI4" s="10">
        <f t="shared" si="7"/>
        <v>37195570.961846776</v>
      </c>
      <c r="CJ4" s="3">
        <f t="shared" si="8"/>
        <v>193732392.68478674</v>
      </c>
      <c r="CK4" s="3">
        <f t="shared" si="9"/>
        <v>351658210.68906242</v>
      </c>
      <c r="CL4" s="167">
        <f t="shared" ref="CL4:CL29" si="26">MAX(AT4,BN4,BZ4)</f>
        <v>407344993.04292452</v>
      </c>
      <c r="CM4" s="3">
        <f t="shared" ref="CM4:CM29" si="27">MAX(AV4,BO4,CA4)</f>
        <v>323330079.03281868</v>
      </c>
      <c r="CN4" s="3">
        <f t="shared" ref="CN4:CN29" si="28">MAX(AX4,BP4,CB4)</f>
        <v>172755008.19054171</v>
      </c>
      <c r="CO4" s="3">
        <f t="shared" ref="CO4:CO29" si="29">MAX(AZ4,BQ4,CC4)</f>
        <v>39699710.979011081</v>
      </c>
      <c r="CP4" s="145">
        <f t="shared" ref="CP4:CP29" si="30">MAX(BB4,BR4,CD4)</f>
        <v>2155194.0539723155</v>
      </c>
      <c r="CQ4" s="3">
        <f t="shared" ref="CQ4:CQ29" si="31">MAX(BD4,BS4,CE4)</f>
        <v>3818965.658486438</v>
      </c>
      <c r="CR4" s="31">
        <f t="shared" ref="CR4:CR29" si="32">MAX(BF4,BT4,CF4)</f>
        <v>247441.57090377124</v>
      </c>
      <c r="CS4" s="31">
        <f t="shared" ref="CS4:CS29" si="33">MAX(BH4,BU4,CG4)</f>
        <v>2862054.5616278532</v>
      </c>
      <c r="CT4" s="186">
        <f t="shared" ref="CT4:CT29" si="34">MAX(BJ4,BV4,CH4)</f>
        <v>4309914.5082372744</v>
      </c>
      <c r="CU4" s="108">
        <f t="shared" ref="CU4:CU29" si="35">SUM((CI4*31)+(CJ4*30)+(CK4*31)+(CL4*31)+(CM4*28)+(CN4*31)+(CO4*30)+(CP4*31)+(CQ4*30)+(CR4*31)+(CS4*31)+(CT4*30))/365</f>
        <v>127399573.67953922</v>
      </c>
      <c r="CV4" s="171"/>
      <c r="CX4" s="105">
        <f t="shared" ref="CX4:CX29" si="36">CU4+CV4</f>
        <v>127399573.67953922</v>
      </c>
    </row>
    <row r="5" spans="1:102" ht="18" customHeight="1" x14ac:dyDescent="0.25">
      <c r="A5" s="6">
        <v>3</v>
      </c>
      <c r="B5" s="2" t="s">
        <v>5</v>
      </c>
      <c r="C5" s="10">
        <f>'1 Entry Historic Flows'!I5</f>
        <v>349658845.87096775</v>
      </c>
      <c r="D5" s="3">
        <f>'1 Entry Historic Flows'!P5</f>
        <v>348419860.06666666</v>
      </c>
      <c r="E5" s="31">
        <f>'1 Entry Historic Flows'!W5</f>
        <v>327106457.80645162</v>
      </c>
      <c r="F5" s="221">
        <f>'1 Entry Historic Flows'!AD5</f>
        <v>382095863.74193555</v>
      </c>
      <c r="G5" s="221">
        <f>'1 Entry Historic Flows'!AK5</f>
        <v>379459960</v>
      </c>
      <c r="H5" s="221">
        <f>'1 Entry Historic Flows'!AR5</f>
        <v>363331383.16129035</v>
      </c>
      <c r="I5" s="221">
        <f>'1 Entry Historic Flows'!AY5</f>
        <v>379373019.66666669</v>
      </c>
      <c r="J5" s="221">
        <f>'1 Entry Historic Flows'!BF5</f>
        <v>354567969.16129035</v>
      </c>
      <c r="K5" s="221">
        <f>'1 Entry Historic Flows'!BM5</f>
        <v>346761145.13333333</v>
      </c>
      <c r="L5" s="221">
        <f>'1 Entry Historic Flows'!BT5</f>
        <v>359152687.54838717</v>
      </c>
      <c r="M5" s="221">
        <f>'1 Entry Historic Flows'!CA5</f>
        <v>267508614.6451613</v>
      </c>
      <c r="N5" s="53">
        <f>'1 Entry Historic Flows'!CH5</f>
        <v>300129359.19999999</v>
      </c>
      <c r="O5" s="184">
        <f>'2. Forecast Normalisation'!$E$8</f>
        <v>0.95590145163737072</v>
      </c>
      <c r="P5" s="145">
        <f t="shared" si="10"/>
        <v>334239398.34590572</v>
      </c>
      <c r="Q5" s="141">
        <f>'2. Forecast Normalisation'!$H$8</f>
        <v>0.96992082862896267</v>
      </c>
      <c r="R5" s="158">
        <f t="shared" si="11"/>
        <v>337939679.38664854</v>
      </c>
      <c r="S5" s="141">
        <f>'2. Forecast Normalisation'!$K$8</f>
        <v>1.0469425060508193</v>
      </c>
      <c r="T5" s="31">
        <f t="shared" si="12"/>
        <v>342461654.68129301</v>
      </c>
      <c r="U5" s="141">
        <f>'2. Forecast Normalisation'!$N$8</f>
        <v>1.0194078788672591</v>
      </c>
      <c r="V5" s="221">
        <f t="shared" si="13"/>
        <v>389511533.98111981</v>
      </c>
      <c r="W5" s="141">
        <f>'2. Forecast Normalisation'!$Q$8</f>
        <v>1.0526982579172701</v>
      </c>
      <c r="X5" s="221">
        <f t="shared" si="14"/>
        <v>399456838.84135699</v>
      </c>
      <c r="Y5" s="141">
        <f>'2. Forecast Normalisation'!$T$8</f>
        <v>1.009839328346581</v>
      </c>
      <c r="Z5" s="221">
        <f t="shared" si="15"/>
        <v>366906319.93883169</v>
      </c>
      <c r="AA5" s="141">
        <f>'2. Forecast Normalisation'!$W$8</f>
        <v>0.90353101913570422</v>
      </c>
      <c r="AB5" s="221">
        <f t="shared" si="16"/>
        <v>342775291.09201288</v>
      </c>
      <c r="AC5" s="141">
        <f>'2. Forecast Normalisation'!$Z$8</f>
        <v>0.87502939875316132</v>
      </c>
      <c r="AD5" s="221">
        <f t="shared" si="17"/>
        <v>310257396.87233335</v>
      </c>
      <c r="AE5" s="141">
        <f>'2. Forecast Normalisation'!$AC$8</f>
        <v>0.95871569728747685</v>
      </c>
      <c r="AF5" s="221">
        <f t="shared" si="18"/>
        <v>332445353.0487076</v>
      </c>
      <c r="AG5" s="141">
        <f>'2. Forecast Normalisation'!$AF$8</f>
        <v>0.8644930831567913</v>
      </c>
      <c r="AH5" s="221">
        <f t="shared" si="19"/>
        <v>310485014.18275297</v>
      </c>
      <c r="AI5" s="141">
        <f>'2. Forecast Normalisation'!$AI$8</f>
        <v>0.98516111677492013</v>
      </c>
      <c r="AJ5" s="221">
        <f t="shared" si="20"/>
        <v>263539085.55073887</v>
      </c>
      <c r="AK5" s="141">
        <f>'2. Forecast Normalisation'!$AL$8</f>
        <v>0.98363119553552048</v>
      </c>
      <c r="AL5" s="53">
        <f t="shared" si="21"/>
        <v>295216600.40520567</v>
      </c>
      <c r="AM5" s="184">
        <f>'3. Utilisation Factor'!X5</f>
        <v>1.0206646549968539</v>
      </c>
      <c r="AN5" s="145">
        <f t="shared" si="22"/>
        <v>341146340.19907987</v>
      </c>
      <c r="AO5" s="142">
        <f>'3. Utilisation Factor'!X5</f>
        <v>1.0206646549968539</v>
      </c>
      <c r="AP5" s="159">
        <f t="shared" si="23"/>
        <v>344923086.27092105</v>
      </c>
      <c r="AQ5" s="141">
        <f>'3. Utilisation Factor'!X5</f>
        <v>1.0206646549968539</v>
      </c>
      <c r="AR5" s="3">
        <f t="shared" si="24"/>
        <v>349538506.62493366</v>
      </c>
      <c r="AS5" s="142">
        <f>'3. Utilisation Factor'!X5</f>
        <v>1.0206646549968539</v>
      </c>
      <c r="AT5" s="168">
        <f t="shared" si="25"/>
        <v>397560655.44813496</v>
      </c>
      <c r="AU5" s="142">
        <f>'3. Utilisation Factor'!X5</f>
        <v>1.0206646549968539</v>
      </c>
      <c r="AV5" s="159">
        <f t="shared" si="0"/>
        <v>407711476.60214752</v>
      </c>
      <c r="AW5" s="142">
        <f>'3. Utilisation Factor'!X5</f>
        <v>1.0206646549968539</v>
      </c>
      <c r="AX5" s="3">
        <f t="shared" si="1"/>
        <v>374488312.45653296</v>
      </c>
      <c r="AY5" s="142">
        <f>'3. Utilisation Factor'!X5</f>
        <v>1.0206646549968539</v>
      </c>
      <c r="AZ5" s="168">
        <f t="shared" si="2"/>
        <v>349858624.22387546</v>
      </c>
      <c r="BA5" s="142">
        <f>'3. Utilisation Factor'!X5</f>
        <v>1.0206646549968539</v>
      </c>
      <c r="BB5" s="159">
        <f t="shared" si="3"/>
        <v>316668758.93892211</v>
      </c>
      <c r="BC5" s="142">
        <f>'3. Utilisation Factor'!X5</f>
        <v>1.0206646549968539</v>
      </c>
      <c r="BD5" s="3">
        <f t="shared" si="4"/>
        <v>339315221.57476646</v>
      </c>
      <c r="BE5" s="142">
        <f>'3. Utilisation Factor'!X5</f>
        <v>1.0206646549968539</v>
      </c>
      <c r="BF5" s="168">
        <f t="shared" si="5"/>
        <v>316901079.88253284</v>
      </c>
      <c r="BG5" s="142">
        <f>'3. Utilisation Factor'!X5</f>
        <v>1.0206646549968539</v>
      </c>
      <c r="BH5" s="159">
        <f t="shared" si="6"/>
        <v>268985029.83183128</v>
      </c>
      <c r="BI5" s="142">
        <f>'3. Utilisation Factor'!X5</f>
        <v>1.0206646549968539</v>
      </c>
      <c r="BJ5" s="159">
        <f t="shared" si="6"/>
        <v>301317149.60192329</v>
      </c>
      <c r="BK5" s="10">
        <f>'4. Future Sold inc EC'!E5</f>
        <v>332718455</v>
      </c>
      <c r="BL5" s="3">
        <f>'4. Future Sold inc EC'!H5</f>
        <v>332718455</v>
      </c>
      <c r="BM5" s="31">
        <f>'4. Future Sold inc EC'!K5</f>
        <v>332718455</v>
      </c>
      <c r="BN5" s="221">
        <f>'4. Future Sold inc EC'!N5</f>
        <v>485600000</v>
      </c>
      <c r="BO5" s="227">
        <f>'4. Future Sold inc EC'!Q5</f>
        <v>485600000</v>
      </c>
      <c r="BP5" s="227">
        <f>'4. Future Sold inc EC'!T5</f>
        <v>485600000</v>
      </c>
      <c r="BQ5" s="227">
        <f>'4. Future Sold inc EC'!W5</f>
        <v>23893121</v>
      </c>
      <c r="BR5" s="227">
        <f>'4. Future Sold inc EC'!Z5</f>
        <v>23893121</v>
      </c>
      <c r="BS5" s="227">
        <f>'4. Future Sold inc EC'!AC5</f>
        <v>23893121</v>
      </c>
      <c r="BT5" s="227">
        <f>'4. Future Sold inc EC'!AF5</f>
        <v>38993121</v>
      </c>
      <c r="BU5" s="227">
        <f>'4. Future Sold inc EC'!AI5</f>
        <v>38993121</v>
      </c>
      <c r="BV5" s="52">
        <f>'4. Future Sold inc EC'!AL5</f>
        <v>38993121</v>
      </c>
      <c r="BW5" s="32">
        <f>'5. PARCA'!G5</f>
        <v>0</v>
      </c>
      <c r="BX5" s="31">
        <f>'5. PARCA'!H5</f>
        <v>0</v>
      </c>
      <c r="BY5" s="31">
        <f>'5. PARCA'!I5</f>
        <v>0</v>
      </c>
      <c r="BZ5" s="31">
        <f>'5. PARCA'!J5</f>
        <v>0</v>
      </c>
      <c r="CA5" s="31">
        <f>'5. PARCA'!K5</f>
        <v>0</v>
      </c>
      <c r="CB5" s="31">
        <f>'5. PARCA'!L5</f>
        <v>0</v>
      </c>
      <c r="CC5" s="31">
        <f>'5. PARCA'!M5</f>
        <v>0</v>
      </c>
      <c r="CD5" s="31">
        <f>'5. PARCA'!N5</f>
        <v>0</v>
      </c>
      <c r="CE5" s="31">
        <f>'5. PARCA'!O5</f>
        <v>0</v>
      </c>
      <c r="CF5" s="31">
        <f>'5. PARCA'!P5</f>
        <v>0</v>
      </c>
      <c r="CG5" s="31">
        <f>'5. PARCA'!Q5</f>
        <v>0</v>
      </c>
      <c r="CH5" s="52">
        <f>'5. PARCA'!R5</f>
        <v>0</v>
      </c>
      <c r="CI5" s="10">
        <f t="shared" si="7"/>
        <v>341146340.19907987</v>
      </c>
      <c r="CJ5" s="3">
        <f t="shared" si="8"/>
        <v>344923086.27092105</v>
      </c>
      <c r="CK5" s="3">
        <f t="shared" si="9"/>
        <v>349538506.62493366</v>
      </c>
      <c r="CL5" s="167">
        <f t="shared" si="26"/>
        <v>485600000</v>
      </c>
      <c r="CM5" s="3">
        <f t="shared" si="27"/>
        <v>485600000</v>
      </c>
      <c r="CN5" s="3">
        <f t="shared" si="28"/>
        <v>485600000</v>
      </c>
      <c r="CO5" s="3">
        <f t="shared" si="29"/>
        <v>349858624.22387546</v>
      </c>
      <c r="CP5" s="145">
        <f t="shared" si="30"/>
        <v>316668758.93892211</v>
      </c>
      <c r="CQ5" s="3">
        <f t="shared" si="31"/>
        <v>339315221.57476646</v>
      </c>
      <c r="CR5" s="31">
        <f t="shared" si="32"/>
        <v>316901079.88253284</v>
      </c>
      <c r="CS5" s="31">
        <f t="shared" si="33"/>
        <v>268985029.83183128</v>
      </c>
      <c r="CT5" s="186">
        <f t="shared" si="34"/>
        <v>301317149.60192329</v>
      </c>
      <c r="CU5" s="108">
        <f t="shared" si="35"/>
        <v>364813297.61627638</v>
      </c>
      <c r="CV5" s="171"/>
      <c r="CX5" s="105">
        <f t="shared" si="36"/>
        <v>364813297.61627638</v>
      </c>
    </row>
    <row r="6" spans="1:102" ht="18" customHeight="1" x14ac:dyDescent="0.25">
      <c r="A6" s="5">
        <v>4</v>
      </c>
      <c r="B6" s="2" t="s">
        <v>6</v>
      </c>
      <c r="C6" s="10">
        <f>'1 Entry Historic Flows'!I6</f>
        <v>12963904.516129034</v>
      </c>
      <c r="D6" s="3">
        <f>'1 Entry Historic Flows'!P6</f>
        <v>16515350.866666667</v>
      </c>
      <c r="E6" s="31">
        <f>'1 Entry Historic Flows'!W6</f>
        <v>13416807.870967742</v>
      </c>
      <c r="F6" s="221">
        <f>'1 Entry Historic Flows'!AD6</f>
        <v>14327849.870967742</v>
      </c>
      <c r="G6" s="221">
        <f>'1 Entry Historic Flows'!AK6</f>
        <v>13110678.428571427</v>
      </c>
      <c r="H6" s="221">
        <f>'1 Entry Historic Flows'!AR6</f>
        <v>9111614.3870967738</v>
      </c>
      <c r="I6" s="221">
        <f>'1 Entry Historic Flows'!AY6</f>
        <v>7081379.0666666646</v>
      </c>
      <c r="J6" s="221">
        <f>'1 Entry Historic Flows'!BF6</f>
        <v>12224391.548387097</v>
      </c>
      <c r="K6" s="221">
        <f>'1 Entry Historic Flows'!BM6</f>
        <v>11934010</v>
      </c>
      <c r="L6" s="221">
        <f>'1 Entry Historic Flows'!BT6</f>
        <v>9173992.9032258056</v>
      </c>
      <c r="M6" s="221">
        <f>'1 Entry Historic Flows'!CA6</f>
        <v>10325311.806451615</v>
      </c>
      <c r="N6" s="53">
        <f>'1 Entry Historic Flows'!CH6</f>
        <v>10490785.800000001</v>
      </c>
      <c r="O6" s="184">
        <f>'2. Forecast Normalisation'!$E$9</f>
        <v>0.95590145163737072</v>
      </c>
      <c r="P6" s="145">
        <f t="shared" si="10"/>
        <v>12392215.14585601</v>
      </c>
      <c r="Q6" s="141">
        <f>'2. Forecast Normalisation'!$H$9</f>
        <v>0.96992082862896267</v>
      </c>
      <c r="R6" s="158">
        <f t="shared" si="11"/>
        <v>16018582.797695391</v>
      </c>
      <c r="S6" s="141">
        <f>'2. Forecast Normalisation'!$K$9</f>
        <v>1.0469425060508193</v>
      </c>
      <c r="T6" s="31">
        <f t="shared" si="12"/>
        <v>14046626.455633326</v>
      </c>
      <c r="U6" s="141">
        <f>'2. Forecast Normalisation'!$N$9</f>
        <v>1.0194078788672591</v>
      </c>
      <c r="V6" s="221">
        <f t="shared" si="13"/>
        <v>14605923.045691758</v>
      </c>
      <c r="W6" s="141">
        <f>'2. Forecast Normalisation'!$Q$9</f>
        <v>1.0526982579172701</v>
      </c>
      <c r="X6" s="221">
        <f t="shared" si="14"/>
        <v>13801588.341870675</v>
      </c>
      <c r="Y6" s="141">
        <f>'2. Forecast Normalisation'!$T$9</f>
        <v>1.009839328346581</v>
      </c>
      <c r="Z6" s="221">
        <f t="shared" si="15"/>
        <v>9201266.5528188497</v>
      </c>
      <c r="AA6" s="141">
        <f>'2. Forecast Normalisation'!$W$9</f>
        <v>0.90353101913570422</v>
      </c>
      <c r="AB6" s="221">
        <f t="shared" si="16"/>
        <v>6398245.6449915729</v>
      </c>
      <c r="AC6" s="141">
        <f>'2. Forecast Normalisation'!$Z$9</f>
        <v>0.87502939875316132</v>
      </c>
      <c r="AD6" s="221">
        <f t="shared" si="17"/>
        <v>10696701.986708388</v>
      </c>
      <c r="AE6" s="141">
        <f>'2. Forecast Normalisation'!$AC$9</f>
        <v>0.95871569728747685</v>
      </c>
      <c r="AF6" s="221">
        <f t="shared" si="18"/>
        <v>11441322.718585722</v>
      </c>
      <c r="AG6" s="141">
        <f>'2. Forecast Normalisation'!$AF$9</f>
        <v>0.8644930831567913</v>
      </c>
      <c r="AH6" s="221">
        <f t="shared" si="19"/>
        <v>7930853.4097681995</v>
      </c>
      <c r="AI6" s="141">
        <f>'2. Forecast Normalisation'!$AI$9</f>
        <v>0.98516111677492013</v>
      </c>
      <c r="AJ6" s="221">
        <f t="shared" si="20"/>
        <v>10172095.71029314</v>
      </c>
      <c r="AK6" s="141">
        <f>'2. Forecast Normalisation'!$AL$9</f>
        <v>0.98363119553552048</v>
      </c>
      <c r="AL6" s="53">
        <f t="shared" si="21"/>
        <v>10319064.178561062</v>
      </c>
      <c r="AM6" s="184">
        <f>'3. Utilisation Factor'!X6</f>
        <v>1.6901317545151358</v>
      </c>
      <c r="AN6" s="145">
        <f t="shared" si="22"/>
        <v>20944476.326794658</v>
      </c>
      <c r="AO6" s="142">
        <f>'3. Utilisation Factor'!X6</f>
        <v>1.6901317545151358</v>
      </c>
      <c r="AP6" s="159">
        <f t="shared" si="23"/>
        <v>27073515.448714882</v>
      </c>
      <c r="AQ6" s="141">
        <f>'3. Utilisation Factor'!X6</f>
        <v>1.6901317545151358</v>
      </c>
      <c r="AR6" s="3">
        <f t="shared" si="24"/>
        <v>23740649.416478276</v>
      </c>
      <c r="AS6" s="142">
        <f>'3. Utilisation Factor'!X6</f>
        <v>1.6901317545151358</v>
      </c>
      <c r="AT6" s="168">
        <f t="shared" si="25"/>
        <v>24685934.343528066</v>
      </c>
      <c r="AU6" s="142">
        <f>'3. Utilisation Factor'!X6</f>
        <v>1.6901317545151358</v>
      </c>
      <c r="AV6" s="159">
        <f t="shared" si="0"/>
        <v>23326502.719341528</v>
      </c>
      <c r="AW6" s="142">
        <f>'3. Utilisation Factor'!X6</f>
        <v>1.6901317545151358</v>
      </c>
      <c r="AX6" s="3">
        <f t="shared" si="1"/>
        <v>15551352.782677157</v>
      </c>
      <c r="AY6" s="142">
        <f>'3. Utilisation Factor'!X6</f>
        <v>1.6901317545151358</v>
      </c>
      <c r="AZ6" s="168">
        <f t="shared" si="2"/>
        <v>10813878.137788434</v>
      </c>
      <c r="BA6" s="142">
        <f>'3. Utilisation Factor'!X6</f>
        <v>1.6901317545151358</v>
      </c>
      <c r="BB6" s="159">
        <f t="shared" si="3"/>
        <v>18078835.696320985</v>
      </c>
      <c r="BC6" s="142">
        <f>'3. Utilisation Factor'!X6</f>
        <v>1.6901317545151358</v>
      </c>
      <c r="BD6" s="3">
        <f t="shared" si="4"/>
        <v>19337342.840337168</v>
      </c>
      <c r="BE6" s="142">
        <f>'3. Utilisation Factor'!X6</f>
        <v>1.6901317545151358</v>
      </c>
      <c r="BF6" s="168">
        <f t="shared" si="5"/>
        <v>13404187.188253874</v>
      </c>
      <c r="BG6" s="142">
        <f>'3. Utilisation Factor'!X6</f>
        <v>1.6901317545151358</v>
      </c>
      <c r="BH6" s="159">
        <f t="shared" si="6"/>
        <v>17192181.969933633</v>
      </c>
      <c r="BI6" s="142">
        <f>'3. Utilisation Factor'!X6</f>
        <v>1.6901317545151358</v>
      </c>
      <c r="BJ6" s="159">
        <f t="shared" si="6"/>
        <v>17440578.045065694</v>
      </c>
      <c r="BK6" s="10">
        <f>'4. Future Sold inc EC'!E6</f>
        <v>0</v>
      </c>
      <c r="BL6" s="3">
        <f>'4. Future Sold inc EC'!H6</f>
        <v>0</v>
      </c>
      <c r="BM6" s="31">
        <f>'4. Future Sold inc EC'!K6</f>
        <v>0</v>
      </c>
      <c r="BN6" s="221">
        <f>'4. Future Sold inc EC'!N6</f>
        <v>0</v>
      </c>
      <c r="BO6" s="227">
        <f>'4. Future Sold inc EC'!Q6</f>
        <v>0</v>
      </c>
      <c r="BP6" s="227">
        <f>'4. Future Sold inc EC'!T6</f>
        <v>0</v>
      </c>
      <c r="BQ6" s="227">
        <f>'4. Future Sold inc EC'!W6</f>
        <v>0</v>
      </c>
      <c r="BR6" s="227">
        <f>'4. Future Sold inc EC'!Z6</f>
        <v>0</v>
      </c>
      <c r="BS6" s="227">
        <f>'4. Future Sold inc EC'!AC6</f>
        <v>0</v>
      </c>
      <c r="BT6" s="227">
        <f>'4. Future Sold inc EC'!AF6</f>
        <v>0</v>
      </c>
      <c r="BU6" s="227">
        <f>'4. Future Sold inc EC'!AI6</f>
        <v>0</v>
      </c>
      <c r="BV6" s="52">
        <f>'4. Future Sold inc EC'!AL6</f>
        <v>0</v>
      </c>
      <c r="BW6" s="32">
        <f>'5. PARCA'!G6</f>
        <v>0</v>
      </c>
      <c r="BX6" s="31">
        <f>'5. PARCA'!H6</f>
        <v>0</v>
      </c>
      <c r="BY6" s="31">
        <f>'5. PARCA'!I6</f>
        <v>0</v>
      </c>
      <c r="BZ6" s="31">
        <f>'5. PARCA'!J6</f>
        <v>0</v>
      </c>
      <c r="CA6" s="31">
        <f>'5. PARCA'!K6</f>
        <v>0</v>
      </c>
      <c r="CB6" s="31">
        <f>'5. PARCA'!L6</f>
        <v>0</v>
      </c>
      <c r="CC6" s="31">
        <f>'5. PARCA'!M6</f>
        <v>0</v>
      </c>
      <c r="CD6" s="31">
        <f>'5. PARCA'!N6</f>
        <v>0</v>
      </c>
      <c r="CE6" s="31">
        <f>'5. PARCA'!O6</f>
        <v>0</v>
      </c>
      <c r="CF6" s="31">
        <f>'5. PARCA'!P6</f>
        <v>0</v>
      </c>
      <c r="CG6" s="31">
        <f>'5. PARCA'!Q6</f>
        <v>0</v>
      </c>
      <c r="CH6" s="52">
        <f>'5. PARCA'!R6</f>
        <v>0</v>
      </c>
      <c r="CI6" s="10">
        <f t="shared" si="7"/>
        <v>20944476.326794658</v>
      </c>
      <c r="CJ6" s="3">
        <f t="shared" si="8"/>
        <v>27073515.448714882</v>
      </c>
      <c r="CK6" s="3">
        <f t="shared" si="9"/>
        <v>23740649.416478276</v>
      </c>
      <c r="CL6" s="167">
        <f t="shared" si="26"/>
        <v>24685934.343528066</v>
      </c>
      <c r="CM6" s="3">
        <f t="shared" si="27"/>
        <v>23326502.719341528</v>
      </c>
      <c r="CN6" s="3">
        <f t="shared" si="28"/>
        <v>15551352.782677157</v>
      </c>
      <c r="CO6" s="3">
        <f t="shared" si="29"/>
        <v>10813878.137788434</v>
      </c>
      <c r="CP6" s="145">
        <f t="shared" si="30"/>
        <v>18078835.696320985</v>
      </c>
      <c r="CQ6" s="3">
        <f t="shared" si="31"/>
        <v>19337342.840337168</v>
      </c>
      <c r="CR6" s="31">
        <f t="shared" si="32"/>
        <v>13404187.188253874</v>
      </c>
      <c r="CS6" s="31">
        <f t="shared" si="33"/>
        <v>17192181.969933633</v>
      </c>
      <c r="CT6" s="186">
        <f t="shared" si="34"/>
        <v>17440578.045065694</v>
      </c>
      <c r="CU6" s="108">
        <f t="shared" si="35"/>
        <v>19272952.492444754</v>
      </c>
      <c r="CV6" s="171"/>
      <c r="CX6" s="105">
        <f t="shared" si="36"/>
        <v>19272952.492444754</v>
      </c>
    </row>
    <row r="7" spans="1:102" ht="18" customHeight="1" x14ac:dyDescent="0.25">
      <c r="A7" s="5">
        <v>5</v>
      </c>
      <c r="B7" s="2" t="s">
        <v>5</v>
      </c>
      <c r="C7" s="10">
        <f>'1 Entry Historic Flows'!I7</f>
        <v>13532759.935483867</v>
      </c>
      <c r="D7" s="3">
        <f>'1 Entry Historic Flows'!P7</f>
        <v>35180226.619999997</v>
      </c>
      <c r="E7" s="31">
        <f>'1 Entry Historic Flows'!W7</f>
        <v>42753693.187096775</v>
      </c>
      <c r="F7" s="221">
        <f>'1 Entry Historic Flows'!AD7</f>
        <v>45874817.574193545</v>
      </c>
      <c r="G7" s="221">
        <f>'1 Entry Historic Flows'!AK7</f>
        <v>44827690.678571425</v>
      </c>
      <c r="H7" s="221">
        <f>'1 Entry Historic Flows'!AR7</f>
        <v>42779629.483870968</v>
      </c>
      <c r="I7" s="221">
        <f>'1 Entry Historic Flows'!AY7</f>
        <v>39183702.800000004</v>
      </c>
      <c r="J7" s="221">
        <f>'1 Entry Historic Flows'!BF7</f>
        <v>37528089.677419357</v>
      </c>
      <c r="K7" s="221">
        <f>'1 Entry Historic Flows'!BM7</f>
        <v>32708446.466666665</v>
      </c>
      <c r="L7" s="221">
        <f>'1 Entry Historic Flows'!BT7</f>
        <v>23182228.193548396</v>
      </c>
      <c r="M7" s="221">
        <f>'1 Entry Historic Flows'!CA7</f>
        <v>12185052.709677419</v>
      </c>
      <c r="N7" s="53">
        <f>'1 Entry Historic Flows'!CH7</f>
        <v>7110439.5999999996</v>
      </c>
      <c r="O7" s="184">
        <f>'2. Forecast Normalisation'!$E$8</f>
        <v>0.95590145163737072</v>
      </c>
      <c r="P7" s="145">
        <f t="shared" si="10"/>
        <v>12935984.86698908</v>
      </c>
      <c r="Q7" s="142">
        <f>'2. Forecast Normalisation'!$H$8</f>
        <v>0.96992082862896267</v>
      </c>
      <c r="R7" s="159">
        <f t="shared" si="11"/>
        <v>34122034.554625086</v>
      </c>
      <c r="S7" s="141">
        <f>'2. Forecast Normalisation'!$K$8</f>
        <v>1.0469425060508193</v>
      </c>
      <c r="T7" s="3">
        <f t="shared" si="12"/>
        <v>44760658.688226938</v>
      </c>
      <c r="U7" s="142">
        <f>'2. Forecast Normalisation'!$N$8</f>
        <v>1.0194078788672591</v>
      </c>
      <c r="V7" s="221">
        <f t="shared" si="13"/>
        <v>46765150.476731107</v>
      </c>
      <c r="W7" s="142">
        <f>'2. Forecast Normalisation'!$Q$8</f>
        <v>1.0526982579172701</v>
      </c>
      <c r="X7" s="221">
        <f t="shared" si="14"/>
        <v>47190031.883786388</v>
      </c>
      <c r="Y7" s="142">
        <f>'2. Forecast Normalisation'!$T$8</f>
        <v>1.009839328346581</v>
      </c>
      <c r="Z7" s="221">
        <f t="shared" si="15"/>
        <v>43200552.304907851</v>
      </c>
      <c r="AA7" s="142">
        <f>'2. Forecast Normalisation'!$W$8</f>
        <v>0.90353101913570422</v>
      </c>
      <c r="AB7" s="221">
        <f t="shared" si="16"/>
        <v>35403690.924394548</v>
      </c>
      <c r="AC7" s="142">
        <f>'2. Forecast Normalisation'!$Z$8</f>
        <v>0.87502939875316132</v>
      </c>
      <c r="AD7" s="221">
        <f t="shared" si="17"/>
        <v>32838181.746786978</v>
      </c>
      <c r="AE7" s="142">
        <f>'2. Forecast Normalisation'!$AC$8</f>
        <v>0.95871569728747685</v>
      </c>
      <c r="AF7" s="221">
        <f t="shared" si="18"/>
        <v>31358101.06148044</v>
      </c>
      <c r="AG7" s="142">
        <f>'2. Forecast Normalisation'!$AF$8</f>
        <v>0.8644930831567913</v>
      </c>
      <c r="AH7" s="221">
        <f t="shared" si="19"/>
        <v>20040875.925484944</v>
      </c>
      <c r="AI7" s="142">
        <f>'2. Forecast Normalisation'!$AI$8</f>
        <v>0.98516111677492013</v>
      </c>
      <c r="AJ7" s="221">
        <f t="shared" si="20"/>
        <v>12004240.135427073</v>
      </c>
      <c r="AK7" s="142">
        <f>'2. Forecast Normalisation'!$AL$8</f>
        <v>0.98363119553552048</v>
      </c>
      <c r="AL7" s="53">
        <f t="shared" si="21"/>
        <v>6994050.204531108</v>
      </c>
      <c r="AM7" s="184">
        <f>'3. Utilisation Factor'!X7</f>
        <v>1.0206646549968539</v>
      </c>
      <c r="AN7" s="145">
        <f t="shared" si="22"/>
        <v>13203302.531309932</v>
      </c>
      <c r="AO7" s="142">
        <f>'3. Utilisation Factor'!X7</f>
        <v>1.0206646549968539</v>
      </c>
      <c r="AP7" s="159">
        <f t="shared" si="23"/>
        <v>34827154.626487143</v>
      </c>
      <c r="AQ7" s="141">
        <f>'3. Utilisation Factor'!X7</f>
        <v>1.0206646549968539</v>
      </c>
      <c r="AR7" s="3">
        <f t="shared" si="24"/>
        <v>45685622.25745108</v>
      </c>
      <c r="AS7" s="142">
        <f>'3. Utilisation Factor'!X7</f>
        <v>1.0206646549968539</v>
      </c>
      <c r="AT7" s="168">
        <f t="shared" si="25"/>
        <v>47731536.177208714</v>
      </c>
      <c r="AU7" s="142">
        <f>'3. Utilisation Factor'!X7</f>
        <v>1.0206646549968539</v>
      </c>
      <c r="AV7" s="159">
        <f t="shared" si="0"/>
        <v>48165197.611955367</v>
      </c>
      <c r="AW7" s="142">
        <f>'3. Utilisation Factor'!X7</f>
        <v>1.0206646549968539</v>
      </c>
      <c r="AX7" s="3">
        <f t="shared" si="1"/>
        <v>44093276.813962311</v>
      </c>
      <c r="AY7" s="142">
        <f>'3. Utilisation Factor'!X7</f>
        <v>1.0206646549968539</v>
      </c>
      <c r="AZ7" s="168">
        <f t="shared" si="2"/>
        <v>36135295.982962407</v>
      </c>
      <c r="BA7" s="142">
        <f>'3. Utilisation Factor'!X7</f>
        <v>1.0206646549968539</v>
      </c>
      <c r="BB7" s="159">
        <f t="shared" si="3"/>
        <v>33516771.443308316</v>
      </c>
      <c r="BC7" s="142">
        <f>'3. Utilisation Factor'!X7</f>
        <v>1.0206646549968539</v>
      </c>
      <c r="BD7" s="3">
        <f t="shared" si="4"/>
        <v>32006105.401272412</v>
      </c>
      <c r="BE7" s="142">
        <f>'3. Utilisation Factor'!X7</f>
        <v>1.0206646549968539</v>
      </c>
      <c r="BF7" s="168">
        <f t="shared" si="5"/>
        <v>20455013.712319843</v>
      </c>
      <c r="BG7" s="142">
        <f>'3. Utilisation Factor'!X7</f>
        <v>1.0206646549968539</v>
      </c>
      <c r="BH7" s="159">
        <f t="shared" si="6"/>
        <v>12252303.61632506</v>
      </c>
      <c r="BI7" s="142">
        <f>'3. Utilisation Factor'!X7</f>
        <v>1.0206646549968539</v>
      </c>
      <c r="BJ7" s="159">
        <f t="shared" si="6"/>
        <v>7138579.8390384186</v>
      </c>
      <c r="BK7" s="10">
        <f>'4. Future Sold inc EC'!E7</f>
        <v>12844254</v>
      </c>
      <c r="BL7" s="3">
        <f>'4. Future Sold inc EC'!H7</f>
        <v>12844254</v>
      </c>
      <c r="BM7" s="31">
        <f>'4. Future Sold inc EC'!K7</f>
        <v>12844254</v>
      </c>
      <c r="BN7" s="221">
        <f>'4. Future Sold inc EC'!N7</f>
        <v>70068930</v>
      </c>
      <c r="BO7" s="227">
        <f>'4. Future Sold inc EC'!Q7</f>
        <v>70068930</v>
      </c>
      <c r="BP7" s="227">
        <f>'4. Future Sold inc EC'!T7</f>
        <v>70068930</v>
      </c>
      <c r="BQ7" s="227">
        <f>'4. Future Sold inc EC'!W7</f>
        <v>7442443</v>
      </c>
      <c r="BR7" s="227">
        <f>'4. Future Sold inc EC'!Z7</f>
        <v>7442443</v>
      </c>
      <c r="BS7" s="227">
        <f>'4. Future Sold inc EC'!AC7</f>
        <v>7442443</v>
      </c>
      <c r="BT7" s="227">
        <f>'4. Future Sold inc EC'!AF7</f>
        <v>10992320</v>
      </c>
      <c r="BU7" s="227">
        <f>'4. Future Sold inc EC'!AI7</f>
        <v>10992320</v>
      </c>
      <c r="BV7" s="52">
        <f>'4. Future Sold inc EC'!AL7</f>
        <v>10992320</v>
      </c>
      <c r="BW7" s="32">
        <f>'5. PARCA'!G7</f>
        <v>0</v>
      </c>
      <c r="BX7" s="31">
        <f>'5. PARCA'!H7</f>
        <v>0</v>
      </c>
      <c r="BY7" s="31">
        <f>'5. PARCA'!I7</f>
        <v>0</v>
      </c>
      <c r="BZ7" s="31">
        <f>'5. PARCA'!J7</f>
        <v>0</v>
      </c>
      <c r="CA7" s="31">
        <f>'5. PARCA'!K7</f>
        <v>0</v>
      </c>
      <c r="CB7" s="31">
        <f>'5. PARCA'!L7</f>
        <v>0</v>
      </c>
      <c r="CC7" s="31">
        <f>'5. PARCA'!M7</f>
        <v>0</v>
      </c>
      <c r="CD7" s="31">
        <f>'5. PARCA'!N7</f>
        <v>0</v>
      </c>
      <c r="CE7" s="31">
        <f>'5. PARCA'!O7</f>
        <v>0</v>
      </c>
      <c r="CF7" s="31">
        <f>'5. PARCA'!P7</f>
        <v>0</v>
      </c>
      <c r="CG7" s="31">
        <f>'5. PARCA'!Q7</f>
        <v>0</v>
      </c>
      <c r="CH7" s="52">
        <f>'5. PARCA'!R7</f>
        <v>0</v>
      </c>
      <c r="CI7" s="10">
        <f t="shared" si="7"/>
        <v>13203302.531309932</v>
      </c>
      <c r="CJ7" s="3">
        <f t="shared" si="8"/>
        <v>34827154.626487143</v>
      </c>
      <c r="CK7" s="3">
        <f t="shared" si="9"/>
        <v>45685622.25745108</v>
      </c>
      <c r="CL7" s="167">
        <f t="shared" si="26"/>
        <v>70068930</v>
      </c>
      <c r="CM7" s="3">
        <f t="shared" si="27"/>
        <v>70068930</v>
      </c>
      <c r="CN7" s="3">
        <f t="shared" si="28"/>
        <v>70068930</v>
      </c>
      <c r="CO7" s="3">
        <f t="shared" si="29"/>
        <v>36135295.982962407</v>
      </c>
      <c r="CP7" s="145">
        <f t="shared" si="30"/>
        <v>33516771.443308316</v>
      </c>
      <c r="CQ7" s="3">
        <f t="shared" si="31"/>
        <v>32006105.401272412</v>
      </c>
      <c r="CR7" s="31">
        <f t="shared" si="32"/>
        <v>20455013.712319843</v>
      </c>
      <c r="CS7" s="31">
        <f t="shared" si="33"/>
        <v>12252303.61632506</v>
      </c>
      <c r="CT7" s="186">
        <f t="shared" si="34"/>
        <v>10992320</v>
      </c>
      <c r="CU7" s="108">
        <f t="shared" si="35"/>
        <v>37269954.522476159</v>
      </c>
      <c r="CV7" s="171"/>
      <c r="CX7" s="105">
        <f t="shared" si="36"/>
        <v>37269954.522476159</v>
      </c>
    </row>
    <row r="8" spans="1:102" ht="18" customHeight="1" x14ac:dyDescent="0.25">
      <c r="A8" s="6">
        <v>6</v>
      </c>
      <c r="B8" s="2" t="s">
        <v>3</v>
      </c>
      <c r="C8" s="10">
        <f>'1 Entry Historic Flows'!I8</f>
        <v>2197533.8709677421</v>
      </c>
      <c r="D8" s="3">
        <f>'1 Entry Historic Flows'!P8</f>
        <v>6263883.2666666666</v>
      </c>
      <c r="E8" s="31">
        <f>'1 Entry Historic Flows'!W8</f>
        <v>12325495.032258069</v>
      </c>
      <c r="F8" s="221">
        <f>'1 Entry Historic Flows'!AD8</f>
        <v>34030353.67741935</v>
      </c>
      <c r="G8" s="221">
        <f>'1 Entry Historic Flows'!AK8</f>
        <v>25347200.214285713</v>
      </c>
      <c r="H8" s="221">
        <f>'1 Entry Historic Flows'!AR8</f>
        <v>11642820.129032258</v>
      </c>
      <c r="I8" s="221">
        <f>'1 Entry Historic Flows'!AY8</f>
        <v>7086201.4666666668</v>
      </c>
      <c r="J8" s="221">
        <f>'1 Entry Historic Flows'!BF8</f>
        <v>636967.41935483867</v>
      </c>
      <c r="K8" s="221">
        <f>'1 Entry Historic Flows'!BM8</f>
        <v>2314905.2666666666</v>
      </c>
      <c r="L8" s="221">
        <f>'1 Entry Historic Flows'!BT8</f>
        <v>435788.06451612915</v>
      </c>
      <c r="M8" s="221">
        <f>'1 Entry Historic Flows'!CA8</f>
        <v>231683.4193548387</v>
      </c>
      <c r="N8" s="53">
        <f>'1 Entry Historic Flows'!CH8</f>
        <v>2167113.6666666665</v>
      </c>
      <c r="O8" s="184">
        <f>'2. Forecast Normalisation'!$E$6</f>
        <v>1</v>
      </c>
      <c r="P8" s="145">
        <f t="shared" si="10"/>
        <v>2197533.8709677421</v>
      </c>
      <c r="Q8" s="142">
        <f>'2. Forecast Normalisation'!$H$6</f>
        <v>1</v>
      </c>
      <c r="R8" s="159">
        <f t="shared" si="11"/>
        <v>6263883.2666666666</v>
      </c>
      <c r="S8" s="141">
        <f>'2. Forecast Normalisation'!$K$6</f>
        <v>1</v>
      </c>
      <c r="T8" s="3">
        <f t="shared" si="12"/>
        <v>12325495.032258069</v>
      </c>
      <c r="U8" s="142">
        <f>'2. Forecast Normalisation'!$N$6</f>
        <v>1</v>
      </c>
      <c r="V8" s="221">
        <f t="shared" si="13"/>
        <v>34030353.67741935</v>
      </c>
      <c r="W8" s="142">
        <f>'2. Forecast Normalisation'!$Q$6</f>
        <v>1</v>
      </c>
      <c r="X8" s="221">
        <f t="shared" si="14"/>
        <v>25347200.214285713</v>
      </c>
      <c r="Y8" s="142">
        <f>'2. Forecast Normalisation'!$T$6</f>
        <v>1</v>
      </c>
      <c r="Z8" s="221">
        <f t="shared" si="15"/>
        <v>11642820.129032258</v>
      </c>
      <c r="AA8" s="142">
        <f>'2. Forecast Normalisation'!$W$6</f>
        <v>1</v>
      </c>
      <c r="AB8" s="221">
        <f t="shared" si="16"/>
        <v>7086201.4666666668</v>
      </c>
      <c r="AC8" s="142">
        <f>'2. Forecast Normalisation'!$Z$6</f>
        <v>1</v>
      </c>
      <c r="AD8" s="221">
        <f t="shared" si="17"/>
        <v>636967.41935483867</v>
      </c>
      <c r="AE8" s="142">
        <f>'2. Forecast Normalisation'!$AC$6</f>
        <v>1</v>
      </c>
      <c r="AF8" s="221">
        <f t="shared" si="18"/>
        <v>2314905.2666666666</v>
      </c>
      <c r="AG8" s="142">
        <f>'2. Forecast Normalisation'!$AF$6</f>
        <v>1</v>
      </c>
      <c r="AH8" s="221">
        <f t="shared" si="19"/>
        <v>435788.06451612915</v>
      </c>
      <c r="AI8" s="142">
        <f>'2. Forecast Normalisation'!$AI$6</f>
        <v>1</v>
      </c>
      <c r="AJ8" s="221">
        <f t="shared" si="20"/>
        <v>231683.4193548387</v>
      </c>
      <c r="AK8" s="142">
        <f>'2. Forecast Normalisation'!$AL$6</f>
        <v>1</v>
      </c>
      <c r="AL8" s="53">
        <f t="shared" si="21"/>
        <v>2167113.6666666665</v>
      </c>
      <c r="AM8" s="184">
        <f>'3. Utilisation Factor'!X8</f>
        <v>1.0615144857669989</v>
      </c>
      <c r="AN8" s="145">
        <f t="shared" si="22"/>
        <v>2332714.0369958854</v>
      </c>
      <c r="AO8" s="142">
        <f>'3. Utilisation Factor'!X8</f>
        <v>1.0615144857669989</v>
      </c>
      <c r="AP8" s="159">
        <f t="shared" si="23"/>
        <v>6649202.8247201759</v>
      </c>
      <c r="AQ8" s="141">
        <f>'3. Utilisation Factor'!X8</f>
        <v>1.0615144857669989</v>
      </c>
      <c r="AR8" s="3">
        <f t="shared" si="24"/>
        <v>13083691.520991124</v>
      </c>
      <c r="AS8" s="142">
        <f>'3. Utilisation Factor'!X8</f>
        <v>1.0615144857669989</v>
      </c>
      <c r="AT8" s="229">
        <f t="shared" si="25"/>
        <v>36123713.384354904</v>
      </c>
      <c r="AU8" s="142">
        <f>'3. Utilisation Factor'!X8</f>
        <v>1.0615144857669989</v>
      </c>
      <c r="AV8" s="159">
        <f t="shared" si="0"/>
        <v>26906420.201100662</v>
      </c>
      <c r="AW8" s="142">
        <f>'3. Utilisation Factor'!X8</f>
        <v>1.0615144857669989</v>
      </c>
      <c r="AX8" s="3">
        <f t="shared" si="1"/>
        <v>12359022.222147342</v>
      </c>
      <c r="AY8" s="142">
        <f>'3. Utilisation Factor'!X8</f>
        <v>1.0615144857669989</v>
      </c>
      <c r="AZ8" s="229">
        <f t="shared" si="2"/>
        <v>7522105.5059300205</v>
      </c>
      <c r="BA8" s="142">
        <f>'3. Utilisation Factor'!X8</f>
        <v>1.0615144857669989</v>
      </c>
      <c r="BB8" s="159">
        <f t="shared" si="3"/>
        <v>676150.14260678389</v>
      </c>
      <c r="BC8" s="142">
        <f>'3. Utilisation Factor'!X8</f>
        <v>1.0615144857669989</v>
      </c>
      <c r="BD8" s="3">
        <f t="shared" si="4"/>
        <v>2457305.4737449843</v>
      </c>
      <c r="BE8" s="142">
        <f>'3. Utilisation Factor'!X8</f>
        <v>1.0615144857669989</v>
      </c>
      <c r="BF8" s="229">
        <f t="shared" si="5"/>
        <v>462595.34320823458</v>
      </c>
      <c r="BG8" s="142">
        <f>'3. Utilisation Factor'!X8</f>
        <v>1.0615144857669989</v>
      </c>
      <c r="BH8" s="159">
        <f t="shared" si="6"/>
        <v>245935.30575719156</v>
      </c>
      <c r="BI8" s="142">
        <f>'3. Utilisation Factor'!X8</f>
        <v>1.0615144857669989</v>
      </c>
      <c r="BJ8" s="159">
        <f t="shared" si="6"/>
        <v>2300422.5494703022</v>
      </c>
      <c r="BK8" s="10">
        <f>'4. Future Sold inc EC'!E8</f>
        <v>72000000</v>
      </c>
      <c r="BL8" s="3">
        <f>'4. Future Sold inc EC'!H8</f>
        <v>72000000</v>
      </c>
      <c r="BM8" s="31">
        <f>'4. Future Sold inc EC'!K8</f>
        <v>72000000</v>
      </c>
      <c r="BN8" s="221">
        <f>'4. Future Sold inc EC'!N8</f>
        <v>72000000</v>
      </c>
      <c r="BO8" s="227">
        <f>'4. Future Sold inc EC'!Q8</f>
        <v>72000000</v>
      </c>
      <c r="BP8" s="227">
        <f>'4. Future Sold inc EC'!T8</f>
        <v>72000000</v>
      </c>
      <c r="BQ8" s="227">
        <f>'4. Future Sold inc EC'!W8</f>
        <v>0</v>
      </c>
      <c r="BR8" s="227">
        <f>'4. Future Sold inc EC'!Z8</f>
        <v>0</v>
      </c>
      <c r="BS8" s="227">
        <f>'4. Future Sold inc EC'!AC8</f>
        <v>0</v>
      </c>
      <c r="BT8" s="227">
        <f>'4. Future Sold inc EC'!AF8</f>
        <v>0</v>
      </c>
      <c r="BU8" s="227">
        <f>'4. Future Sold inc EC'!AI8</f>
        <v>0</v>
      </c>
      <c r="BV8" s="52">
        <f>'4. Future Sold inc EC'!AL8</f>
        <v>0</v>
      </c>
      <c r="BW8" s="32">
        <f>'5. PARCA'!G8</f>
        <v>0</v>
      </c>
      <c r="BX8" s="31">
        <f>'5. PARCA'!H8</f>
        <v>0</v>
      </c>
      <c r="BY8" s="31">
        <f>'5. PARCA'!I8</f>
        <v>0</v>
      </c>
      <c r="BZ8" s="31">
        <f>'5. PARCA'!J8</f>
        <v>0</v>
      </c>
      <c r="CA8" s="31">
        <f>'5. PARCA'!K8</f>
        <v>0</v>
      </c>
      <c r="CB8" s="31">
        <f>'5. PARCA'!L8</f>
        <v>0</v>
      </c>
      <c r="CC8" s="31">
        <f>'5. PARCA'!M8</f>
        <v>0</v>
      </c>
      <c r="CD8" s="31">
        <f>'5. PARCA'!N8</f>
        <v>0</v>
      </c>
      <c r="CE8" s="31">
        <f>'5. PARCA'!O8</f>
        <v>0</v>
      </c>
      <c r="CF8" s="31">
        <f>'5. PARCA'!P8</f>
        <v>0</v>
      </c>
      <c r="CG8" s="31">
        <f>'5. PARCA'!Q8</f>
        <v>0</v>
      </c>
      <c r="CH8" s="52">
        <f>'5. PARCA'!R8</f>
        <v>0</v>
      </c>
      <c r="CI8" s="10">
        <f t="shared" si="7"/>
        <v>72000000</v>
      </c>
      <c r="CJ8" s="3">
        <f t="shared" si="8"/>
        <v>72000000</v>
      </c>
      <c r="CK8" s="3">
        <f t="shared" si="9"/>
        <v>72000000</v>
      </c>
      <c r="CL8" s="167">
        <f t="shared" si="26"/>
        <v>72000000</v>
      </c>
      <c r="CM8" s="3">
        <f t="shared" si="27"/>
        <v>72000000</v>
      </c>
      <c r="CN8" s="3">
        <f t="shared" si="28"/>
        <v>72000000</v>
      </c>
      <c r="CO8" s="3">
        <f t="shared" si="29"/>
        <v>7522105.5059300205</v>
      </c>
      <c r="CP8" s="145">
        <f t="shared" si="30"/>
        <v>676150.14260678389</v>
      </c>
      <c r="CQ8" s="3">
        <f t="shared" si="31"/>
        <v>2457305.4737449843</v>
      </c>
      <c r="CR8" s="31">
        <f t="shared" si="32"/>
        <v>462595.34320823458</v>
      </c>
      <c r="CS8" s="31">
        <f t="shared" si="33"/>
        <v>245935.30575719156</v>
      </c>
      <c r="CT8" s="186">
        <f t="shared" si="34"/>
        <v>2300422.5494703022</v>
      </c>
      <c r="CU8" s="108">
        <f t="shared" si="35"/>
        <v>37028274.275104381</v>
      </c>
      <c r="CV8" s="171"/>
      <c r="CX8" s="105">
        <f t="shared" si="36"/>
        <v>37028274.275104381</v>
      </c>
    </row>
    <row r="9" spans="1:102" ht="18" customHeight="1" x14ac:dyDescent="0.25">
      <c r="A9" s="5">
        <v>7</v>
      </c>
      <c r="B9" s="2" t="s">
        <v>6</v>
      </c>
      <c r="C9" s="10">
        <f>'1 Entry Historic Flows'!I9</f>
        <v>0</v>
      </c>
      <c r="D9" s="3">
        <f>'1 Entry Historic Flows'!P9</f>
        <v>0</v>
      </c>
      <c r="E9" s="31">
        <f>'1 Entry Historic Flows'!W9</f>
        <v>0</v>
      </c>
      <c r="F9" s="221">
        <f>'1 Entry Historic Flows'!AD9</f>
        <v>0</v>
      </c>
      <c r="G9" s="221">
        <f>'1 Entry Historic Flows'!AK9</f>
        <v>0</v>
      </c>
      <c r="H9" s="221">
        <f>'1 Entry Historic Flows'!AR9</f>
        <v>0</v>
      </c>
      <c r="I9" s="221">
        <f>'1 Entry Historic Flows'!AY9</f>
        <v>0</v>
      </c>
      <c r="J9" s="221">
        <f>'1 Entry Historic Flows'!BF9</f>
        <v>0</v>
      </c>
      <c r="K9" s="221">
        <f>'1 Entry Historic Flows'!BM9</f>
        <v>0</v>
      </c>
      <c r="L9" s="221">
        <f>'1 Entry Historic Flows'!BT9</f>
        <v>0</v>
      </c>
      <c r="M9" s="221">
        <f>'1 Entry Historic Flows'!CA9</f>
        <v>0</v>
      </c>
      <c r="N9" s="53">
        <f>'1 Entry Historic Flows'!CH9</f>
        <v>0</v>
      </c>
      <c r="O9" s="184">
        <f>'2. Forecast Normalisation'!$E$9</f>
        <v>0.95590145163737072</v>
      </c>
      <c r="P9" s="145">
        <f t="shared" si="10"/>
        <v>0</v>
      </c>
      <c r="Q9" s="142">
        <f>'2. Forecast Normalisation'!$H$9</f>
        <v>0.96992082862896267</v>
      </c>
      <c r="R9" s="159">
        <f t="shared" si="11"/>
        <v>0</v>
      </c>
      <c r="S9" s="141">
        <f>'2. Forecast Normalisation'!$K$9</f>
        <v>1.0469425060508193</v>
      </c>
      <c r="T9" s="3">
        <f t="shared" si="12"/>
        <v>0</v>
      </c>
      <c r="U9" s="142">
        <f>'2. Forecast Normalisation'!$N$9</f>
        <v>1.0194078788672591</v>
      </c>
      <c r="V9" s="221">
        <f t="shared" si="13"/>
        <v>0</v>
      </c>
      <c r="W9" s="142">
        <f>'2. Forecast Normalisation'!$Q$9</f>
        <v>1.0526982579172701</v>
      </c>
      <c r="X9" s="221">
        <f t="shared" si="14"/>
        <v>0</v>
      </c>
      <c r="Y9" s="142">
        <f>'2. Forecast Normalisation'!$T$9</f>
        <v>1.009839328346581</v>
      </c>
      <c r="Z9" s="221">
        <f t="shared" si="15"/>
        <v>0</v>
      </c>
      <c r="AA9" s="142">
        <f>'2. Forecast Normalisation'!$W$9</f>
        <v>0.90353101913570422</v>
      </c>
      <c r="AB9" s="221">
        <f t="shared" si="16"/>
        <v>0</v>
      </c>
      <c r="AC9" s="142">
        <f>'2. Forecast Normalisation'!$Z$9</f>
        <v>0.87502939875316132</v>
      </c>
      <c r="AD9" s="221">
        <f t="shared" si="17"/>
        <v>0</v>
      </c>
      <c r="AE9" s="142">
        <f>'2. Forecast Normalisation'!$AC$9</f>
        <v>0.95871569728747685</v>
      </c>
      <c r="AF9" s="221">
        <f t="shared" si="18"/>
        <v>0</v>
      </c>
      <c r="AG9" s="142">
        <f>'2. Forecast Normalisation'!$AF$9</f>
        <v>0.8644930831567913</v>
      </c>
      <c r="AH9" s="221">
        <f t="shared" si="19"/>
        <v>0</v>
      </c>
      <c r="AI9" s="142">
        <f>'2. Forecast Normalisation'!$AI$9</f>
        <v>0.98516111677492013</v>
      </c>
      <c r="AJ9" s="221">
        <f t="shared" si="20"/>
        <v>0</v>
      </c>
      <c r="AK9" s="142">
        <f>'2. Forecast Normalisation'!$AL$9</f>
        <v>0.98363119553552048</v>
      </c>
      <c r="AL9" s="53">
        <f t="shared" si="21"/>
        <v>0</v>
      </c>
      <c r="AM9" s="184">
        <f>'3. Utilisation Factor'!X9</f>
        <v>1.6901317545151358</v>
      </c>
      <c r="AN9" s="145">
        <f t="shared" si="22"/>
        <v>0</v>
      </c>
      <c r="AO9" s="142">
        <f>'3. Utilisation Factor'!X9</f>
        <v>1.6901317545151358</v>
      </c>
      <c r="AP9" s="159">
        <f t="shared" si="23"/>
        <v>0</v>
      </c>
      <c r="AQ9" s="141">
        <f>'3. Utilisation Factor'!X9</f>
        <v>1.6901317545151358</v>
      </c>
      <c r="AR9" s="3">
        <f t="shared" si="24"/>
        <v>0</v>
      </c>
      <c r="AS9" s="142">
        <f>'3. Utilisation Factor'!X9</f>
        <v>1.6901317545151358</v>
      </c>
      <c r="AT9" s="168">
        <f t="shared" si="25"/>
        <v>0</v>
      </c>
      <c r="AU9" s="142">
        <f>'3. Utilisation Factor'!X9</f>
        <v>1.6901317545151358</v>
      </c>
      <c r="AV9" s="159">
        <f t="shared" si="0"/>
        <v>0</v>
      </c>
      <c r="AW9" s="142">
        <f>'3. Utilisation Factor'!X9</f>
        <v>1.6901317545151358</v>
      </c>
      <c r="AX9" s="3">
        <f t="shared" si="1"/>
        <v>0</v>
      </c>
      <c r="AY9" s="142">
        <f>'3. Utilisation Factor'!X9</f>
        <v>1.6901317545151358</v>
      </c>
      <c r="AZ9" s="168">
        <f t="shared" si="2"/>
        <v>0</v>
      </c>
      <c r="BA9" s="142">
        <f>'3. Utilisation Factor'!X9</f>
        <v>1.6901317545151358</v>
      </c>
      <c r="BB9" s="159">
        <f t="shared" si="3"/>
        <v>0</v>
      </c>
      <c r="BC9" s="142">
        <f>'3. Utilisation Factor'!X9</f>
        <v>1.6901317545151358</v>
      </c>
      <c r="BD9" s="3">
        <f t="shared" si="4"/>
        <v>0</v>
      </c>
      <c r="BE9" s="142">
        <f>'3. Utilisation Factor'!X9</f>
        <v>1.6901317545151358</v>
      </c>
      <c r="BF9" s="168">
        <f t="shared" si="5"/>
        <v>0</v>
      </c>
      <c r="BG9" s="142">
        <f>'3. Utilisation Factor'!X9</f>
        <v>1.6901317545151358</v>
      </c>
      <c r="BH9" s="159">
        <f t="shared" si="6"/>
        <v>0</v>
      </c>
      <c r="BI9" s="142">
        <f>'3. Utilisation Factor'!X9</f>
        <v>1.6901317545151358</v>
      </c>
      <c r="BJ9" s="159">
        <f t="shared" si="6"/>
        <v>0</v>
      </c>
      <c r="BK9" s="10">
        <f>'4. Future Sold inc EC'!E9</f>
        <v>0</v>
      </c>
      <c r="BL9" s="3">
        <f>'4. Future Sold inc EC'!H9</f>
        <v>0</v>
      </c>
      <c r="BM9" s="31">
        <f>'4. Future Sold inc EC'!K9</f>
        <v>0</v>
      </c>
      <c r="BN9" s="221">
        <f>'4. Future Sold inc EC'!N9</f>
        <v>0</v>
      </c>
      <c r="BO9" s="227">
        <f>'4. Future Sold inc EC'!Q9</f>
        <v>0</v>
      </c>
      <c r="BP9" s="227">
        <f>'4. Future Sold inc EC'!T9</f>
        <v>0</v>
      </c>
      <c r="BQ9" s="227">
        <f>'4. Future Sold inc EC'!W9</f>
        <v>0</v>
      </c>
      <c r="BR9" s="227">
        <f>'4. Future Sold inc EC'!Z9</f>
        <v>0</v>
      </c>
      <c r="BS9" s="227">
        <f>'4. Future Sold inc EC'!AC9</f>
        <v>0</v>
      </c>
      <c r="BT9" s="227">
        <f>'4. Future Sold inc EC'!AF9</f>
        <v>0</v>
      </c>
      <c r="BU9" s="227">
        <f>'4. Future Sold inc EC'!AI9</f>
        <v>0</v>
      </c>
      <c r="BV9" s="52">
        <f>'4. Future Sold inc EC'!AL9</f>
        <v>0</v>
      </c>
      <c r="BW9" s="32">
        <f>'5. PARCA'!G9</f>
        <v>0</v>
      </c>
      <c r="BX9" s="31">
        <f>'5. PARCA'!H9</f>
        <v>0</v>
      </c>
      <c r="BY9" s="31">
        <f>'5. PARCA'!I9</f>
        <v>0</v>
      </c>
      <c r="BZ9" s="31">
        <f>'5. PARCA'!J9</f>
        <v>0</v>
      </c>
      <c r="CA9" s="31">
        <f>'5. PARCA'!K9</f>
        <v>0</v>
      </c>
      <c r="CB9" s="31">
        <f>'5. PARCA'!L9</f>
        <v>0</v>
      </c>
      <c r="CC9" s="31">
        <f>'5. PARCA'!M9</f>
        <v>0</v>
      </c>
      <c r="CD9" s="31">
        <f>'5. PARCA'!N9</f>
        <v>0</v>
      </c>
      <c r="CE9" s="31">
        <f>'5. PARCA'!O9</f>
        <v>0</v>
      </c>
      <c r="CF9" s="31">
        <f>'5. PARCA'!P9</f>
        <v>0</v>
      </c>
      <c r="CG9" s="31">
        <f>'5. PARCA'!Q9</f>
        <v>0</v>
      </c>
      <c r="CH9" s="52">
        <f>'5. PARCA'!R9</f>
        <v>0</v>
      </c>
      <c r="CI9" s="10">
        <f t="shared" si="7"/>
        <v>0</v>
      </c>
      <c r="CJ9" s="3">
        <f t="shared" si="8"/>
        <v>0</v>
      </c>
      <c r="CK9" s="3">
        <f t="shared" si="9"/>
        <v>0</v>
      </c>
      <c r="CL9" s="167">
        <f t="shared" si="26"/>
        <v>0</v>
      </c>
      <c r="CM9" s="3">
        <f t="shared" si="27"/>
        <v>0</v>
      </c>
      <c r="CN9" s="3">
        <f t="shared" si="28"/>
        <v>0</v>
      </c>
      <c r="CO9" s="3">
        <f t="shared" si="29"/>
        <v>0</v>
      </c>
      <c r="CP9" s="145">
        <f t="shared" si="30"/>
        <v>0</v>
      </c>
      <c r="CQ9" s="3">
        <f t="shared" si="31"/>
        <v>0</v>
      </c>
      <c r="CR9" s="31">
        <f t="shared" si="32"/>
        <v>0</v>
      </c>
      <c r="CS9" s="31">
        <f t="shared" si="33"/>
        <v>0</v>
      </c>
      <c r="CT9" s="186">
        <f t="shared" si="34"/>
        <v>0</v>
      </c>
      <c r="CU9" s="108">
        <f t="shared" si="35"/>
        <v>0</v>
      </c>
      <c r="CV9" s="171"/>
      <c r="CX9" s="105">
        <f t="shared" si="36"/>
        <v>0</v>
      </c>
    </row>
    <row r="10" spans="1:102" ht="18" customHeight="1" x14ac:dyDescent="0.25">
      <c r="A10" s="5">
        <v>8</v>
      </c>
      <c r="B10" s="2" t="s">
        <v>3</v>
      </c>
      <c r="C10" s="10">
        <f>'1 Entry Historic Flows'!I10</f>
        <v>39802336.838709675</v>
      </c>
      <c r="D10" s="3">
        <f>'1 Entry Historic Flows'!P10</f>
        <v>50153792.333333336</v>
      </c>
      <c r="E10" s="31">
        <f>'1 Entry Historic Flows'!W10</f>
        <v>61660974.774193548</v>
      </c>
      <c r="F10" s="221">
        <f>'1 Entry Historic Flows'!AD10</f>
        <v>86112544.774193555</v>
      </c>
      <c r="G10" s="221">
        <f>'1 Entry Historic Flows'!AK10</f>
        <v>98704986.285714284</v>
      </c>
      <c r="H10" s="221">
        <f>'1 Entry Historic Flows'!AR10</f>
        <v>73975665.67741935</v>
      </c>
      <c r="I10" s="221">
        <f>'1 Entry Historic Flows'!AY10</f>
        <v>48422619.666666672</v>
      </c>
      <c r="J10" s="221">
        <f>'1 Entry Historic Flows'!BF10</f>
        <v>46472809.22580646</v>
      </c>
      <c r="K10" s="221">
        <f>'1 Entry Historic Flows'!BM10</f>
        <v>42973554.066666678</v>
      </c>
      <c r="L10" s="221">
        <f>'1 Entry Historic Flows'!BT10</f>
        <v>26320094.580645163</v>
      </c>
      <c r="M10" s="221">
        <f>'1 Entry Historic Flows'!CA10</f>
        <v>41863257.096774191</v>
      </c>
      <c r="N10" s="53">
        <f>'1 Entry Historic Flows'!CH10</f>
        <v>57992943.799999997</v>
      </c>
      <c r="O10" s="184">
        <f>'2. Forecast Normalisation'!$E$6</f>
        <v>1</v>
      </c>
      <c r="P10" s="145">
        <f t="shared" si="10"/>
        <v>39802336.838709675</v>
      </c>
      <c r="Q10" s="142">
        <f>'2. Forecast Normalisation'!$H$6</f>
        <v>1</v>
      </c>
      <c r="R10" s="159">
        <f t="shared" si="11"/>
        <v>50153792.333333336</v>
      </c>
      <c r="S10" s="141">
        <f>'2. Forecast Normalisation'!$K$6</f>
        <v>1</v>
      </c>
      <c r="T10" s="3">
        <f t="shared" si="12"/>
        <v>61660974.774193548</v>
      </c>
      <c r="U10" s="142">
        <f>'2. Forecast Normalisation'!$N$6</f>
        <v>1</v>
      </c>
      <c r="V10" s="221">
        <f t="shared" si="13"/>
        <v>86112544.774193555</v>
      </c>
      <c r="W10" s="142">
        <f>'2. Forecast Normalisation'!$Q$6</f>
        <v>1</v>
      </c>
      <c r="X10" s="221">
        <f t="shared" si="14"/>
        <v>98704986.285714284</v>
      </c>
      <c r="Y10" s="142">
        <f>'2. Forecast Normalisation'!$T$6</f>
        <v>1</v>
      </c>
      <c r="Z10" s="221">
        <f t="shared" si="15"/>
        <v>73975665.67741935</v>
      </c>
      <c r="AA10" s="142">
        <f>'2. Forecast Normalisation'!$W$6</f>
        <v>1</v>
      </c>
      <c r="AB10" s="221">
        <f t="shared" si="16"/>
        <v>48422619.666666672</v>
      </c>
      <c r="AC10" s="142">
        <f>'2. Forecast Normalisation'!$Z$6</f>
        <v>1</v>
      </c>
      <c r="AD10" s="221">
        <f t="shared" si="17"/>
        <v>46472809.22580646</v>
      </c>
      <c r="AE10" s="142">
        <f>'2. Forecast Normalisation'!$AC$6</f>
        <v>1</v>
      </c>
      <c r="AF10" s="221">
        <f t="shared" si="18"/>
        <v>42973554.066666678</v>
      </c>
      <c r="AG10" s="142">
        <f>'2. Forecast Normalisation'!$AF$6</f>
        <v>1</v>
      </c>
      <c r="AH10" s="221">
        <f t="shared" si="19"/>
        <v>26320094.580645163</v>
      </c>
      <c r="AI10" s="142">
        <f>'2. Forecast Normalisation'!$AI$6</f>
        <v>1</v>
      </c>
      <c r="AJ10" s="221">
        <f t="shared" si="20"/>
        <v>41863257.096774191</v>
      </c>
      <c r="AK10" s="142">
        <f>'2. Forecast Normalisation'!$AL$6</f>
        <v>1</v>
      </c>
      <c r="AL10" s="53">
        <f t="shared" si="21"/>
        <v>57992943.799999997</v>
      </c>
      <c r="AM10" s="184">
        <f>'3. Utilisation Factor'!X10</f>
        <v>1.0615144857669989</v>
      </c>
      <c r="AN10" s="145">
        <f t="shared" si="22"/>
        <v>42250757.12166778</v>
      </c>
      <c r="AO10" s="142">
        <f>'3. Utilisation Factor'!X10</f>
        <v>1.0615144857669989</v>
      </c>
      <c r="AP10" s="159">
        <f t="shared" si="23"/>
        <v>53238977.077983186</v>
      </c>
      <c r="AQ10" s="141">
        <f>'3. Utilisation Factor'!X10</f>
        <v>1.0615144857669989</v>
      </c>
      <c r="AR10" s="3">
        <f t="shared" si="24"/>
        <v>65454017.929319955</v>
      </c>
      <c r="AS10" s="142">
        <f>'3. Utilisation Factor'!X10</f>
        <v>1.0615144857669989</v>
      </c>
      <c r="AT10" s="168">
        <f t="shared" si="25"/>
        <v>91409713.684065744</v>
      </c>
      <c r="AU10" s="142">
        <f>'3. Utilisation Factor'!X10</f>
        <v>1.0615144857669989</v>
      </c>
      <c r="AV10" s="159">
        <f t="shared" si="0"/>
        <v>104776772.75971867</v>
      </c>
      <c r="AW10" s="142">
        <f>'3. Utilisation Factor'!X10</f>
        <v>1.0615144857669989</v>
      </c>
      <c r="AX10" s="3">
        <f t="shared" si="1"/>
        <v>78526240.71083723</v>
      </c>
      <c r="AY10" s="142">
        <f>'3. Utilisation Factor'!X10</f>
        <v>1.0615144857669989</v>
      </c>
      <c r="AZ10" s="168">
        <f t="shared" si="2"/>
        <v>51401312.21495264</v>
      </c>
      <c r="BA10" s="142">
        <f>'3. Utilisation Factor'!X10</f>
        <v>1.0615144857669989</v>
      </c>
      <c r="BB10" s="159">
        <f t="shared" si="3"/>
        <v>49331560.187479787</v>
      </c>
      <c r="BC10" s="142">
        <f>'3. Utilisation Factor'!X10</f>
        <v>1.0615144857669989</v>
      </c>
      <c r="BD10" s="3">
        <f t="shared" si="4"/>
        <v>45617050.146658003</v>
      </c>
      <c r="BE10" s="142">
        <f>'3. Utilisation Factor'!X10</f>
        <v>1.0615144857669989</v>
      </c>
      <c r="BF10" s="168">
        <f t="shared" si="5"/>
        <v>27939161.664112326</v>
      </c>
      <c r="BG10" s="142">
        <f>'3. Utilisation Factor'!X10</f>
        <v>1.0615144857669989</v>
      </c>
      <c r="BH10" s="159">
        <f t="shared" si="6"/>
        <v>44438453.829613924</v>
      </c>
      <c r="BI10" s="142">
        <f>'3. Utilisation Factor'!X10</f>
        <v>1.0615144857669989</v>
      </c>
      <c r="BJ10" s="159">
        <f t="shared" si="6"/>
        <v>61560349.915971465</v>
      </c>
      <c r="BK10" s="10">
        <f>'4. Future Sold inc EC'!E10</f>
        <v>541245000</v>
      </c>
      <c r="BL10" s="3">
        <f>'4. Future Sold inc EC'!H10</f>
        <v>541245000</v>
      </c>
      <c r="BM10" s="31">
        <f>'4. Future Sold inc EC'!K10</f>
        <v>541245000</v>
      </c>
      <c r="BN10" s="221">
        <f>'4. Future Sold inc EC'!N10</f>
        <v>541245000</v>
      </c>
      <c r="BO10" s="227">
        <f>'4. Future Sold inc EC'!Q10</f>
        <v>541245000</v>
      </c>
      <c r="BP10" s="227">
        <f>'4. Future Sold inc EC'!T10</f>
        <v>541245000</v>
      </c>
      <c r="BQ10" s="227">
        <f>'4. Future Sold inc EC'!W10</f>
        <v>541245000</v>
      </c>
      <c r="BR10" s="227">
        <f>'4. Future Sold inc EC'!Z10</f>
        <v>541245000</v>
      </c>
      <c r="BS10" s="227">
        <f>'4. Future Sold inc EC'!AC10</f>
        <v>541245000</v>
      </c>
      <c r="BT10" s="227">
        <f>'4. Future Sold inc EC'!AF10</f>
        <v>541245000</v>
      </c>
      <c r="BU10" s="227">
        <f>'4. Future Sold inc EC'!AI10</f>
        <v>541245000</v>
      </c>
      <c r="BV10" s="52">
        <f>'4. Future Sold inc EC'!AL10</f>
        <v>541245000</v>
      </c>
      <c r="BW10" s="32">
        <f>'5. PARCA'!G10</f>
        <v>0</v>
      </c>
      <c r="BX10" s="31">
        <f>'5. PARCA'!H10</f>
        <v>0</v>
      </c>
      <c r="BY10" s="31">
        <f>'5. PARCA'!I10</f>
        <v>0</v>
      </c>
      <c r="BZ10" s="31">
        <f>'5. PARCA'!J10</f>
        <v>0</v>
      </c>
      <c r="CA10" s="31">
        <f>'5. PARCA'!K10</f>
        <v>0</v>
      </c>
      <c r="CB10" s="31">
        <f>'5. PARCA'!L10</f>
        <v>0</v>
      </c>
      <c r="CC10" s="31">
        <f>'5. PARCA'!M10</f>
        <v>0</v>
      </c>
      <c r="CD10" s="31">
        <f>'5. PARCA'!N10</f>
        <v>0</v>
      </c>
      <c r="CE10" s="31">
        <f>'5. PARCA'!O10</f>
        <v>0</v>
      </c>
      <c r="CF10" s="31">
        <f>'5. PARCA'!P10</f>
        <v>0</v>
      </c>
      <c r="CG10" s="31">
        <f>'5. PARCA'!Q10</f>
        <v>0</v>
      </c>
      <c r="CH10" s="52">
        <f>'5. PARCA'!R10</f>
        <v>0</v>
      </c>
      <c r="CI10" s="10">
        <f t="shared" si="7"/>
        <v>541245000</v>
      </c>
      <c r="CJ10" s="3">
        <f t="shared" si="8"/>
        <v>541245000</v>
      </c>
      <c r="CK10" s="3">
        <f t="shared" si="9"/>
        <v>541245000</v>
      </c>
      <c r="CL10" s="167">
        <f t="shared" si="26"/>
        <v>541245000</v>
      </c>
      <c r="CM10" s="3">
        <f t="shared" si="27"/>
        <v>541245000</v>
      </c>
      <c r="CN10" s="3">
        <f t="shared" si="28"/>
        <v>541245000</v>
      </c>
      <c r="CO10" s="3">
        <f t="shared" si="29"/>
        <v>541245000</v>
      </c>
      <c r="CP10" s="145">
        <f t="shared" si="30"/>
        <v>541245000</v>
      </c>
      <c r="CQ10" s="3">
        <f t="shared" si="31"/>
        <v>541245000</v>
      </c>
      <c r="CR10" s="31">
        <f t="shared" si="32"/>
        <v>541245000</v>
      </c>
      <c r="CS10" s="31">
        <f t="shared" si="33"/>
        <v>541245000</v>
      </c>
      <c r="CT10" s="186">
        <f t="shared" si="34"/>
        <v>541245000</v>
      </c>
      <c r="CU10" s="108">
        <f t="shared" si="35"/>
        <v>541245000</v>
      </c>
      <c r="CV10" s="171"/>
      <c r="CX10" s="105">
        <f t="shared" si="36"/>
        <v>541245000</v>
      </c>
    </row>
    <row r="11" spans="1:102" ht="18" customHeight="1" x14ac:dyDescent="0.25">
      <c r="A11" s="6">
        <v>9</v>
      </c>
      <c r="B11" s="2" t="s">
        <v>3</v>
      </c>
      <c r="C11" s="10">
        <f>'1 Entry Historic Flows'!I11</f>
        <v>0</v>
      </c>
      <c r="D11" s="3">
        <f>'1 Entry Historic Flows'!P11</f>
        <v>0</v>
      </c>
      <c r="E11" s="31">
        <f>'1 Entry Historic Flows'!W11</f>
        <v>0</v>
      </c>
      <c r="F11" s="221">
        <f>'1 Entry Historic Flows'!AD11</f>
        <v>0</v>
      </c>
      <c r="G11" s="221">
        <f>'1 Entry Historic Flows'!AK11</f>
        <v>0</v>
      </c>
      <c r="H11" s="221">
        <f>'1 Entry Historic Flows'!AR11</f>
        <v>0</v>
      </c>
      <c r="I11" s="221">
        <f>'1 Entry Historic Flows'!AY11</f>
        <v>0</v>
      </c>
      <c r="J11" s="221">
        <f>'1 Entry Historic Flows'!BF11</f>
        <v>0</v>
      </c>
      <c r="K11" s="221">
        <f>'1 Entry Historic Flows'!BM11</f>
        <v>0</v>
      </c>
      <c r="L11" s="221">
        <f>'1 Entry Historic Flows'!BT11</f>
        <v>0</v>
      </c>
      <c r="M11" s="221">
        <f>'1 Entry Historic Flows'!CA11</f>
        <v>0</v>
      </c>
      <c r="N11" s="53">
        <f>'1 Entry Historic Flows'!CH11</f>
        <v>0</v>
      </c>
      <c r="O11" s="184">
        <f>'2. Forecast Normalisation'!$E$6</f>
        <v>1</v>
      </c>
      <c r="P11" s="145">
        <f t="shared" si="10"/>
        <v>0</v>
      </c>
      <c r="Q11" s="142">
        <f>'2. Forecast Normalisation'!$H$6</f>
        <v>1</v>
      </c>
      <c r="R11" s="159">
        <f t="shared" si="11"/>
        <v>0</v>
      </c>
      <c r="S11" s="141">
        <f>'2. Forecast Normalisation'!$K$6</f>
        <v>1</v>
      </c>
      <c r="T11" s="3">
        <f t="shared" si="12"/>
        <v>0</v>
      </c>
      <c r="U11" s="142">
        <f>'2. Forecast Normalisation'!$N$6</f>
        <v>1</v>
      </c>
      <c r="V11" s="221">
        <f t="shared" si="13"/>
        <v>0</v>
      </c>
      <c r="W11" s="142">
        <f>'2. Forecast Normalisation'!$Q$6</f>
        <v>1</v>
      </c>
      <c r="X11" s="221">
        <f t="shared" si="14"/>
        <v>0</v>
      </c>
      <c r="Y11" s="142">
        <f>'2. Forecast Normalisation'!$T$6</f>
        <v>1</v>
      </c>
      <c r="Z11" s="221">
        <f t="shared" si="15"/>
        <v>0</v>
      </c>
      <c r="AA11" s="142">
        <f>'2. Forecast Normalisation'!$W$6</f>
        <v>1</v>
      </c>
      <c r="AB11" s="221">
        <f t="shared" si="16"/>
        <v>0</v>
      </c>
      <c r="AC11" s="142">
        <f>'2. Forecast Normalisation'!$Z$6</f>
        <v>1</v>
      </c>
      <c r="AD11" s="221">
        <f t="shared" si="17"/>
        <v>0</v>
      </c>
      <c r="AE11" s="142">
        <f>'2. Forecast Normalisation'!$AC$6</f>
        <v>1</v>
      </c>
      <c r="AF11" s="221">
        <f t="shared" si="18"/>
        <v>0</v>
      </c>
      <c r="AG11" s="142">
        <f>'2. Forecast Normalisation'!$AF$6</f>
        <v>1</v>
      </c>
      <c r="AH11" s="221">
        <f t="shared" si="19"/>
        <v>0</v>
      </c>
      <c r="AI11" s="142">
        <f>'2. Forecast Normalisation'!$AI$6</f>
        <v>1</v>
      </c>
      <c r="AJ11" s="221">
        <f t="shared" si="20"/>
        <v>0</v>
      </c>
      <c r="AK11" s="142">
        <f>'2. Forecast Normalisation'!$AL$6</f>
        <v>1</v>
      </c>
      <c r="AL11" s="53">
        <f t="shared" si="21"/>
        <v>0</v>
      </c>
      <c r="AM11" s="184">
        <f>'3. Utilisation Factor'!X11</f>
        <v>1.0615144857669989</v>
      </c>
      <c r="AN11" s="145">
        <f t="shared" si="22"/>
        <v>0</v>
      </c>
      <c r="AO11" s="142">
        <f>'3. Utilisation Factor'!X11</f>
        <v>1.0615144857669989</v>
      </c>
      <c r="AP11" s="159">
        <f t="shared" si="23"/>
        <v>0</v>
      </c>
      <c r="AQ11" s="141">
        <f>'3. Utilisation Factor'!X11</f>
        <v>1.0615144857669989</v>
      </c>
      <c r="AR11" s="3">
        <f t="shared" si="24"/>
        <v>0</v>
      </c>
      <c r="AS11" s="142">
        <f>'3. Utilisation Factor'!X11</f>
        <v>1.0615144857669989</v>
      </c>
      <c r="AT11" s="229">
        <f t="shared" si="25"/>
        <v>0</v>
      </c>
      <c r="AU11" s="142">
        <f>'3. Utilisation Factor'!X11</f>
        <v>1.0615144857669989</v>
      </c>
      <c r="AV11" s="159">
        <f t="shared" si="0"/>
        <v>0</v>
      </c>
      <c r="AW11" s="142">
        <f>'3. Utilisation Factor'!X11</f>
        <v>1.0615144857669989</v>
      </c>
      <c r="AX11" s="3">
        <f t="shared" si="1"/>
        <v>0</v>
      </c>
      <c r="AY11" s="142">
        <f>'3. Utilisation Factor'!X11</f>
        <v>1.0615144857669989</v>
      </c>
      <c r="AZ11" s="229">
        <f t="shared" si="2"/>
        <v>0</v>
      </c>
      <c r="BA11" s="142">
        <f>'3. Utilisation Factor'!X11</f>
        <v>1.0615144857669989</v>
      </c>
      <c r="BB11" s="159">
        <f t="shared" si="3"/>
        <v>0</v>
      </c>
      <c r="BC11" s="142">
        <f>'3. Utilisation Factor'!X11</f>
        <v>1.0615144857669989</v>
      </c>
      <c r="BD11" s="3">
        <f t="shared" si="4"/>
        <v>0</v>
      </c>
      <c r="BE11" s="142">
        <f>'3. Utilisation Factor'!X11</f>
        <v>1.0615144857669989</v>
      </c>
      <c r="BF11" s="229">
        <f t="shared" si="5"/>
        <v>0</v>
      </c>
      <c r="BG11" s="142">
        <f>'3. Utilisation Factor'!X11</f>
        <v>1.0615144857669989</v>
      </c>
      <c r="BH11" s="159">
        <f t="shared" si="6"/>
        <v>0</v>
      </c>
      <c r="BI11" s="142">
        <f>'3. Utilisation Factor'!X11</f>
        <v>1.0615144857669989</v>
      </c>
      <c r="BJ11" s="159">
        <f t="shared" si="6"/>
        <v>0</v>
      </c>
      <c r="BK11" s="10">
        <f>'4. Future Sold inc EC'!E11</f>
        <v>90000000</v>
      </c>
      <c r="BL11" s="3">
        <f>'4. Future Sold inc EC'!H11</f>
        <v>90000000</v>
      </c>
      <c r="BM11" s="31">
        <f>'4. Future Sold inc EC'!K11</f>
        <v>90000000</v>
      </c>
      <c r="BN11" s="221">
        <f>'4. Future Sold inc EC'!N11</f>
        <v>90000000</v>
      </c>
      <c r="BO11" s="227">
        <f>'4. Future Sold inc EC'!Q11</f>
        <v>90000000</v>
      </c>
      <c r="BP11" s="227">
        <f>'4. Future Sold inc EC'!T11</f>
        <v>90000000</v>
      </c>
      <c r="BQ11" s="227">
        <f>'4. Future Sold inc EC'!W11</f>
        <v>90000000</v>
      </c>
      <c r="BR11" s="227">
        <f>'4. Future Sold inc EC'!Z11</f>
        <v>90000000</v>
      </c>
      <c r="BS11" s="227">
        <f>'4. Future Sold inc EC'!AC11</f>
        <v>90000000</v>
      </c>
      <c r="BT11" s="227">
        <f>'4. Future Sold inc EC'!AF11</f>
        <v>90000000</v>
      </c>
      <c r="BU11" s="227">
        <f>'4. Future Sold inc EC'!AI11</f>
        <v>90000000</v>
      </c>
      <c r="BV11" s="52">
        <f>'4. Future Sold inc EC'!AL11</f>
        <v>90000000</v>
      </c>
      <c r="BW11" s="32">
        <f>'5. PARCA'!G11</f>
        <v>0</v>
      </c>
      <c r="BX11" s="31">
        <f>'5. PARCA'!H11</f>
        <v>0</v>
      </c>
      <c r="BY11" s="31">
        <f>'5. PARCA'!I11</f>
        <v>0</v>
      </c>
      <c r="BZ11" s="31">
        <f>'5. PARCA'!J11</f>
        <v>0</v>
      </c>
      <c r="CA11" s="31">
        <f>'5. PARCA'!K11</f>
        <v>0</v>
      </c>
      <c r="CB11" s="31">
        <f>'5. PARCA'!L11</f>
        <v>0</v>
      </c>
      <c r="CC11" s="31">
        <f>'5. PARCA'!M11</f>
        <v>0</v>
      </c>
      <c r="CD11" s="31">
        <f>'5. PARCA'!N11</f>
        <v>0</v>
      </c>
      <c r="CE11" s="31">
        <f>'5. PARCA'!O11</f>
        <v>0</v>
      </c>
      <c r="CF11" s="31">
        <f>'5. PARCA'!P11</f>
        <v>0</v>
      </c>
      <c r="CG11" s="31">
        <f>'5. PARCA'!Q11</f>
        <v>0</v>
      </c>
      <c r="CH11" s="52">
        <f>'5. PARCA'!R11</f>
        <v>0</v>
      </c>
      <c r="CI11" s="10">
        <f t="shared" si="7"/>
        <v>90000000</v>
      </c>
      <c r="CJ11" s="3">
        <f t="shared" si="8"/>
        <v>90000000</v>
      </c>
      <c r="CK11" s="3">
        <f t="shared" si="9"/>
        <v>90000000</v>
      </c>
      <c r="CL11" s="167">
        <f t="shared" si="26"/>
        <v>90000000</v>
      </c>
      <c r="CM11" s="3">
        <f t="shared" si="27"/>
        <v>90000000</v>
      </c>
      <c r="CN11" s="3">
        <f t="shared" si="28"/>
        <v>90000000</v>
      </c>
      <c r="CO11" s="3">
        <f t="shared" si="29"/>
        <v>90000000</v>
      </c>
      <c r="CP11" s="145">
        <f t="shared" si="30"/>
        <v>90000000</v>
      </c>
      <c r="CQ11" s="3">
        <f t="shared" si="31"/>
        <v>90000000</v>
      </c>
      <c r="CR11" s="31">
        <f t="shared" si="32"/>
        <v>90000000</v>
      </c>
      <c r="CS11" s="31">
        <f t="shared" si="33"/>
        <v>90000000</v>
      </c>
      <c r="CT11" s="186">
        <f t="shared" si="34"/>
        <v>90000000</v>
      </c>
      <c r="CU11" s="108">
        <f t="shared" si="35"/>
        <v>90000000</v>
      </c>
      <c r="CV11" s="171"/>
      <c r="CX11" s="105">
        <f t="shared" si="36"/>
        <v>90000000</v>
      </c>
    </row>
    <row r="12" spans="1:102" ht="18" customHeight="1" x14ac:dyDescent="0.25">
      <c r="A12" s="5">
        <v>10</v>
      </c>
      <c r="B12" s="2" t="s">
        <v>3</v>
      </c>
      <c r="C12" s="10">
        <f>'1 Entry Historic Flows'!I12</f>
        <v>0</v>
      </c>
      <c r="D12" s="3">
        <f>'1 Entry Historic Flows'!P12</f>
        <v>0</v>
      </c>
      <c r="E12" s="31">
        <f>'1 Entry Historic Flows'!W12</f>
        <v>0</v>
      </c>
      <c r="F12" s="221">
        <f>'1 Entry Historic Flows'!AD12</f>
        <v>0</v>
      </c>
      <c r="G12" s="221">
        <f>'1 Entry Historic Flows'!AK12</f>
        <v>0</v>
      </c>
      <c r="H12" s="221">
        <f>'1 Entry Historic Flows'!AR12</f>
        <v>0</v>
      </c>
      <c r="I12" s="221">
        <f>'1 Entry Historic Flows'!AY12</f>
        <v>0</v>
      </c>
      <c r="J12" s="221">
        <f>'1 Entry Historic Flows'!BF12</f>
        <v>0</v>
      </c>
      <c r="K12" s="221">
        <f>'1 Entry Historic Flows'!BM12</f>
        <v>0</v>
      </c>
      <c r="L12" s="221">
        <f>'1 Entry Historic Flows'!BT12</f>
        <v>0</v>
      </c>
      <c r="M12" s="221">
        <f>'1 Entry Historic Flows'!CA12</f>
        <v>0</v>
      </c>
      <c r="N12" s="53">
        <f>'1 Entry Historic Flows'!CH12</f>
        <v>0</v>
      </c>
      <c r="O12" s="184">
        <f>'2. Forecast Normalisation'!$E$6</f>
        <v>1</v>
      </c>
      <c r="P12" s="145">
        <f t="shared" si="10"/>
        <v>0</v>
      </c>
      <c r="Q12" s="142">
        <f>'2. Forecast Normalisation'!$H$6</f>
        <v>1</v>
      </c>
      <c r="R12" s="159">
        <f t="shared" si="11"/>
        <v>0</v>
      </c>
      <c r="S12" s="141">
        <f>'2. Forecast Normalisation'!$K$6</f>
        <v>1</v>
      </c>
      <c r="T12" s="3">
        <f t="shared" si="12"/>
        <v>0</v>
      </c>
      <c r="U12" s="142">
        <f>'2. Forecast Normalisation'!$N$6</f>
        <v>1</v>
      </c>
      <c r="V12" s="221">
        <f t="shared" si="13"/>
        <v>0</v>
      </c>
      <c r="W12" s="142">
        <f>'2. Forecast Normalisation'!$Q$6</f>
        <v>1</v>
      </c>
      <c r="X12" s="221">
        <f t="shared" si="14"/>
        <v>0</v>
      </c>
      <c r="Y12" s="142">
        <f>'2. Forecast Normalisation'!$T$6</f>
        <v>1</v>
      </c>
      <c r="Z12" s="221">
        <f t="shared" si="15"/>
        <v>0</v>
      </c>
      <c r="AA12" s="142">
        <f>'2. Forecast Normalisation'!$W$6</f>
        <v>1</v>
      </c>
      <c r="AB12" s="221">
        <f t="shared" si="16"/>
        <v>0</v>
      </c>
      <c r="AC12" s="142">
        <f>'2. Forecast Normalisation'!$Z$6</f>
        <v>1</v>
      </c>
      <c r="AD12" s="221">
        <f t="shared" si="17"/>
        <v>0</v>
      </c>
      <c r="AE12" s="142">
        <f>'2. Forecast Normalisation'!$AC$6</f>
        <v>1</v>
      </c>
      <c r="AF12" s="221">
        <f t="shared" si="18"/>
        <v>0</v>
      </c>
      <c r="AG12" s="142">
        <f>'2. Forecast Normalisation'!$AF$6</f>
        <v>1</v>
      </c>
      <c r="AH12" s="221">
        <f t="shared" si="19"/>
        <v>0</v>
      </c>
      <c r="AI12" s="142">
        <f>'2. Forecast Normalisation'!$AI$6</f>
        <v>1</v>
      </c>
      <c r="AJ12" s="221">
        <f t="shared" si="20"/>
        <v>0</v>
      </c>
      <c r="AK12" s="142">
        <f>'2. Forecast Normalisation'!$AL$6</f>
        <v>1</v>
      </c>
      <c r="AL12" s="53">
        <f t="shared" si="21"/>
        <v>0</v>
      </c>
      <c r="AM12" s="184">
        <f>'3. Utilisation Factor'!X12</f>
        <v>1.0615144857669989</v>
      </c>
      <c r="AN12" s="145">
        <f t="shared" si="22"/>
        <v>0</v>
      </c>
      <c r="AO12" s="142">
        <f>'3. Utilisation Factor'!X12</f>
        <v>1.0615144857669989</v>
      </c>
      <c r="AP12" s="159">
        <f t="shared" si="23"/>
        <v>0</v>
      </c>
      <c r="AQ12" s="141">
        <f>'3. Utilisation Factor'!X12</f>
        <v>1.0615144857669989</v>
      </c>
      <c r="AR12" s="3">
        <f t="shared" si="24"/>
        <v>0</v>
      </c>
      <c r="AS12" s="142">
        <f>'3. Utilisation Factor'!X12</f>
        <v>1.0615144857669989</v>
      </c>
      <c r="AT12" s="168">
        <f t="shared" si="25"/>
        <v>0</v>
      </c>
      <c r="AU12" s="142">
        <f>'3. Utilisation Factor'!X12</f>
        <v>1.0615144857669989</v>
      </c>
      <c r="AV12" s="159">
        <f t="shared" si="0"/>
        <v>0</v>
      </c>
      <c r="AW12" s="142">
        <f>'3. Utilisation Factor'!X12</f>
        <v>1.0615144857669989</v>
      </c>
      <c r="AX12" s="3">
        <f t="shared" si="1"/>
        <v>0</v>
      </c>
      <c r="AY12" s="142">
        <f>'3. Utilisation Factor'!X12</f>
        <v>1.0615144857669989</v>
      </c>
      <c r="AZ12" s="168">
        <f t="shared" si="2"/>
        <v>0</v>
      </c>
      <c r="BA12" s="142">
        <f>'3. Utilisation Factor'!X12</f>
        <v>1.0615144857669989</v>
      </c>
      <c r="BB12" s="159">
        <f t="shared" si="3"/>
        <v>0</v>
      </c>
      <c r="BC12" s="142">
        <f>'3. Utilisation Factor'!X12</f>
        <v>1.0615144857669989</v>
      </c>
      <c r="BD12" s="3">
        <f t="shared" si="4"/>
        <v>0</v>
      </c>
      <c r="BE12" s="142">
        <f>'3. Utilisation Factor'!X12</f>
        <v>1.0615144857669989</v>
      </c>
      <c r="BF12" s="168">
        <f t="shared" si="5"/>
        <v>0</v>
      </c>
      <c r="BG12" s="142">
        <f>'3. Utilisation Factor'!X12</f>
        <v>1.0615144857669989</v>
      </c>
      <c r="BH12" s="159">
        <f t="shared" si="6"/>
        <v>0</v>
      </c>
      <c r="BI12" s="142">
        <f>'3. Utilisation Factor'!X12</f>
        <v>1.0615144857669989</v>
      </c>
      <c r="BJ12" s="159">
        <f t="shared" si="6"/>
        <v>0</v>
      </c>
      <c r="BK12" s="10">
        <f>'4. Future Sold inc EC'!E12</f>
        <v>0</v>
      </c>
      <c r="BL12" s="3">
        <f>'4. Future Sold inc EC'!H12</f>
        <v>0</v>
      </c>
      <c r="BM12" s="31">
        <f>'4. Future Sold inc EC'!K12</f>
        <v>0</v>
      </c>
      <c r="BN12" s="221">
        <f>'4. Future Sold inc EC'!N12</f>
        <v>0</v>
      </c>
      <c r="BO12" s="227">
        <f>'4. Future Sold inc EC'!Q12</f>
        <v>0</v>
      </c>
      <c r="BP12" s="227">
        <f>'4. Future Sold inc EC'!T12</f>
        <v>0</v>
      </c>
      <c r="BQ12" s="227">
        <f>'4. Future Sold inc EC'!W12</f>
        <v>0</v>
      </c>
      <c r="BR12" s="227">
        <f>'4. Future Sold inc EC'!Z12</f>
        <v>0</v>
      </c>
      <c r="BS12" s="227">
        <f>'4. Future Sold inc EC'!AC12</f>
        <v>0</v>
      </c>
      <c r="BT12" s="227">
        <f>'4. Future Sold inc EC'!AF12</f>
        <v>0</v>
      </c>
      <c r="BU12" s="227">
        <f>'4. Future Sold inc EC'!AI12</f>
        <v>0</v>
      </c>
      <c r="BV12" s="52">
        <f>'4. Future Sold inc EC'!AL12</f>
        <v>0</v>
      </c>
      <c r="BW12" s="32">
        <f>'5. PARCA'!G12</f>
        <v>0</v>
      </c>
      <c r="BX12" s="31">
        <f>'5. PARCA'!H12</f>
        <v>0</v>
      </c>
      <c r="BY12" s="31">
        <f>'5. PARCA'!I12</f>
        <v>0</v>
      </c>
      <c r="BZ12" s="31">
        <f>'5. PARCA'!J12</f>
        <v>0</v>
      </c>
      <c r="CA12" s="31">
        <f>'5. PARCA'!K12</f>
        <v>0</v>
      </c>
      <c r="CB12" s="31">
        <f>'5. PARCA'!L12</f>
        <v>0</v>
      </c>
      <c r="CC12" s="31">
        <f>'5. PARCA'!M12</f>
        <v>0</v>
      </c>
      <c r="CD12" s="31">
        <f>'5. PARCA'!N12</f>
        <v>0</v>
      </c>
      <c r="CE12" s="31">
        <f>'5. PARCA'!O12</f>
        <v>0</v>
      </c>
      <c r="CF12" s="31">
        <f>'5. PARCA'!P12</f>
        <v>0</v>
      </c>
      <c r="CG12" s="31">
        <f>'5. PARCA'!Q12</f>
        <v>0</v>
      </c>
      <c r="CH12" s="52">
        <f>'5. PARCA'!R12</f>
        <v>0</v>
      </c>
      <c r="CI12" s="10">
        <f t="shared" si="7"/>
        <v>0</v>
      </c>
      <c r="CJ12" s="3">
        <f t="shared" si="8"/>
        <v>0</v>
      </c>
      <c r="CK12" s="3">
        <f t="shared" si="9"/>
        <v>0</v>
      </c>
      <c r="CL12" s="167">
        <f t="shared" si="26"/>
        <v>0</v>
      </c>
      <c r="CM12" s="3">
        <f t="shared" si="27"/>
        <v>0</v>
      </c>
      <c r="CN12" s="3">
        <f t="shared" si="28"/>
        <v>0</v>
      </c>
      <c r="CO12" s="3">
        <f t="shared" si="29"/>
        <v>0</v>
      </c>
      <c r="CP12" s="145">
        <f t="shared" si="30"/>
        <v>0</v>
      </c>
      <c r="CQ12" s="3">
        <f t="shared" si="31"/>
        <v>0</v>
      </c>
      <c r="CR12" s="31">
        <f t="shared" si="32"/>
        <v>0</v>
      </c>
      <c r="CS12" s="31">
        <f t="shared" si="33"/>
        <v>0</v>
      </c>
      <c r="CT12" s="186">
        <f t="shared" si="34"/>
        <v>0</v>
      </c>
      <c r="CU12" s="108">
        <f t="shared" si="35"/>
        <v>0</v>
      </c>
      <c r="CV12" s="171"/>
      <c r="CX12" s="105">
        <f t="shared" si="36"/>
        <v>0</v>
      </c>
    </row>
    <row r="13" spans="1:102" ht="18" customHeight="1" x14ac:dyDescent="0.25">
      <c r="A13" s="5">
        <v>11</v>
      </c>
      <c r="B13" s="2" t="s">
        <v>5</v>
      </c>
      <c r="C13" s="10">
        <f>'1 Entry Historic Flows'!I13</f>
        <v>648731853.35483873</v>
      </c>
      <c r="D13" s="3">
        <f>'1 Entry Historic Flows'!P13</f>
        <v>831000673.79999995</v>
      </c>
      <c r="E13" s="31">
        <f>'1 Entry Historic Flows'!W13</f>
        <v>858606691.16129029</v>
      </c>
      <c r="F13" s="221">
        <f>'1 Entry Historic Flows'!AD13</f>
        <v>946762209.16129029</v>
      </c>
      <c r="G13" s="221">
        <f>'1 Entry Historic Flows'!AK13</f>
        <v>929444440.57142854</v>
      </c>
      <c r="H13" s="221">
        <f>'1 Entry Historic Flows'!AR13</f>
        <v>873328619.93548381</v>
      </c>
      <c r="I13" s="221">
        <f>'1 Entry Historic Flows'!AY13</f>
        <v>574919151.39999998</v>
      </c>
      <c r="J13" s="221">
        <f>'1 Entry Historic Flows'!BF13</f>
        <v>406009033.4193548</v>
      </c>
      <c r="K13" s="221">
        <f>'1 Entry Historic Flows'!BM13</f>
        <v>408704426.53333336</v>
      </c>
      <c r="L13" s="221">
        <f>'1 Entry Historic Flows'!BT13</f>
        <v>409122732.45161289</v>
      </c>
      <c r="M13" s="221">
        <f>'1 Entry Historic Flows'!CA13</f>
        <v>413794545.99999988</v>
      </c>
      <c r="N13" s="53">
        <f>'1 Entry Historic Flows'!CH13</f>
        <v>319366533.19999999</v>
      </c>
      <c r="O13" s="184">
        <f>'2. Forecast Normalisation'!$E$8</f>
        <v>0.95590145163737072</v>
      </c>
      <c r="P13" s="145">
        <f t="shared" si="10"/>
        <v>620123720.34529221</v>
      </c>
      <c r="Q13" s="142">
        <f>'2. Forecast Normalisation'!$H$8</f>
        <v>0.96992082862896267</v>
      </c>
      <c r="R13" s="159">
        <f t="shared" si="11"/>
        <v>806004862.12332225</v>
      </c>
      <c r="S13" s="141">
        <f>'2. Forecast Normalisation'!$K$8</f>
        <v>1.0469425060508193</v>
      </c>
      <c r="T13" s="3">
        <f t="shared" si="12"/>
        <v>898911840.95640314</v>
      </c>
      <c r="U13" s="142">
        <f>'2. Forecast Normalisation'!$N$8</f>
        <v>1.0194078788672591</v>
      </c>
      <c r="V13" s="221">
        <f t="shared" si="13"/>
        <v>965136855.43279123</v>
      </c>
      <c r="W13" s="142">
        <f>'2. Forecast Normalisation'!$Q$8</f>
        <v>1.0526982579172701</v>
      </c>
      <c r="X13" s="221">
        <f t="shared" si="14"/>
        <v>978424543.42043447</v>
      </c>
      <c r="Y13" s="142">
        <f>'2. Forecast Normalisation'!$T$8</f>
        <v>1.009839328346581</v>
      </c>
      <c r="Z13" s="221">
        <f t="shared" si="15"/>
        <v>881921586.9814955</v>
      </c>
      <c r="AA13" s="142">
        <f>'2. Forecast Normalisation'!$W$8</f>
        <v>0.90353101913570422</v>
      </c>
      <c r="AB13" s="221">
        <f t="shared" si="16"/>
        <v>519457286.7850762</v>
      </c>
      <c r="AC13" s="142">
        <f>'2. Forecast Normalisation'!$Z$8</f>
        <v>0.87502939875316132</v>
      </c>
      <c r="AD13" s="221">
        <f t="shared" si="17"/>
        <v>355269840.40129024</v>
      </c>
      <c r="AE13" s="142">
        <f>'2. Forecast Normalisation'!$AC$8</f>
        <v>0.95871569728747685</v>
      </c>
      <c r="AF13" s="221">
        <f t="shared" si="18"/>
        <v>391831349.26838303</v>
      </c>
      <c r="AG13" s="142">
        <f>'2. Forecast Normalisation'!$AF$8</f>
        <v>0.8644930831567913</v>
      </c>
      <c r="AH13" s="221">
        <f t="shared" si="19"/>
        <v>353683772.36662585</v>
      </c>
      <c r="AI13" s="142">
        <f>'2. Forecast Normalisation'!$AI$8</f>
        <v>0.98516111677492013</v>
      </c>
      <c r="AJ13" s="221">
        <f t="shared" si="20"/>
        <v>407654297.05273092</v>
      </c>
      <c r="AK13" s="142">
        <f>'2. Forecast Normalisation'!$AL$8</f>
        <v>0.98363119553552048</v>
      </c>
      <c r="AL13" s="53">
        <f t="shared" si="21"/>
        <v>314138884.86555046</v>
      </c>
      <c r="AM13" s="184">
        <f>'3. Utilisation Factor'!X13</f>
        <v>1.0206646549968539</v>
      </c>
      <c r="AN13" s="145">
        <f t="shared" si="22"/>
        <v>632938363.08159316</v>
      </c>
      <c r="AO13" s="142">
        <f>'3. Utilisation Factor'!X13</f>
        <v>1.0206646549968539</v>
      </c>
      <c r="AP13" s="159">
        <f t="shared" si="23"/>
        <v>822660674.52488744</v>
      </c>
      <c r="AQ13" s="141">
        <f>'3. Utilisation Factor'!X13</f>
        <v>1.0206646549968539</v>
      </c>
      <c r="AR13" s="3">
        <f t="shared" si="24"/>
        <v>917487544.02235401</v>
      </c>
      <c r="AS13" s="142">
        <f>'3. Utilisation Factor'!X13</f>
        <v>1.0206646549968539</v>
      </c>
      <c r="AT13" s="168">
        <f t="shared" si="25"/>
        <v>985081075.57505834</v>
      </c>
      <c r="AU13" s="142">
        <f>'3. Utilisation Factor'!X13</f>
        <v>1.0206646549968539</v>
      </c>
      <c r="AV13" s="159">
        <f t="shared" si="0"/>
        <v>998643349.05067205</v>
      </c>
      <c r="AW13" s="142">
        <f>'3. Utilisation Factor'!X13</f>
        <v>1.0206646549968539</v>
      </c>
      <c r="AX13" s="3">
        <f t="shared" si="1"/>
        <v>900146192.31074595</v>
      </c>
      <c r="AY13" s="142">
        <f>'3. Utilisation Factor'!X13</f>
        <v>1.0206646549968539</v>
      </c>
      <c r="AZ13" s="168">
        <f t="shared" si="2"/>
        <v>530191692.40209156</v>
      </c>
      <c r="BA13" s="142">
        <f>'3. Utilisation Factor'!X13</f>
        <v>1.0206646549968539</v>
      </c>
      <c r="BB13" s="159">
        <f t="shared" si="3"/>
        <v>362611369.08397025</v>
      </c>
      <c r="BC13" s="142">
        <f>'3. Utilisation Factor'!X13</f>
        <v>1.0206646549968539</v>
      </c>
      <c r="BD13" s="3">
        <f t="shared" si="4"/>
        <v>399928408.91796589</v>
      </c>
      <c r="BE13" s="142">
        <f>'3. Utilisation Factor'!X13</f>
        <v>1.0206646549968539</v>
      </c>
      <c r="BF13" s="168">
        <f t="shared" si="5"/>
        <v>360992525.50056797</v>
      </c>
      <c r="BG13" s="142">
        <f>'3. Utilisation Factor'!X13</f>
        <v>1.0206646549968539</v>
      </c>
      <c r="BH13" s="159">
        <f t="shared" si="6"/>
        <v>416078332.45931059</v>
      </c>
      <c r="BI13" s="142">
        <f>'3. Utilisation Factor'!X13</f>
        <v>1.0206646549968539</v>
      </c>
      <c r="BJ13" s="159">
        <f t="shared" si="6"/>
        <v>320630456.54239345</v>
      </c>
      <c r="BK13" s="10">
        <f>'4. Future Sold inc EC'!E13</f>
        <v>1017755291</v>
      </c>
      <c r="BL13" s="3">
        <f>'4. Future Sold inc EC'!H13</f>
        <v>1017755291</v>
      </c>
      <c r="BM13" s="31">
        <f>'4. Future Sold inc EC'!K13</f>
        <v>1017755291</v>
      </c>
      <c r="BN13" s="221">
        <f>'4. Future Sold inc EC'!N13</f>
        <v>1266435000</v>
      </c>
      <c r="BO13" s="227">
        <f>'4. Future Sold inc EC'!Q13</f>
        <v>1266435000</v>
      </c>
      <c r="BP13" s="227">
        <f>'4. Future Sold inc EC'!T13</f>
        <v>1266435000</v>
      </c>
      <c r="BQ13" s="227">
        <f>'4. Future Sold inc EC'!W13</f>
        <v>42473436</v>
      </c>
      <c r="BR13" s="227">
        <f>'4. Future Sold inc EC'!Z13</f>
        <v>42473436</v>
      </c>
      <c r="BS13" s="227">
        <f>'4. Future Sold inc EC'!AC13</f>
        <v>42473436</v>
      </c>
      <c r="BT13" s="227">
        <f>'4. Future Sold inc EC'!AF13</f>
        <v>41973436</v>
      </c>
      <c r="BU13" s="227">
        <f>'4. Future Sold inc EC'!AI13</f>
        <v>41973436</v>
      </c>
      <c r="BV13" s="52">
        <f>'4. Future Sold inc EC'!AL13</f>
        <v>41973436</v>
      </c>
      <c r="BW13" s="32">
        <f>'5. PARCA'!G13</f>
        <v>0</v>
      </c>
      <c r="BX13" s="31">
        <f>'5. PARCA'!H13</f>
        <v>0</v>
      </c>
      <c r="BY13" s="31">
        <f>'5. PARCA'!I13</f>
        <v>0</v>
      </c>
      <c r="BZ13" s="31">
        <f>'5. PARCA'!J13</f>
        <v>0</v>
      </c>
      <c r="CA13" s="31">
        <f>'5. PARCA'!K13</f>
        <v>0</v>
      </c>
      <c r="CB13" s="31">
        <f>'5. PARCA'!L13</f>
        <v>0</v>
      </c>
      <c r="CC13" s="31">
        <f>'5. PARCA'!M13</f>
        <v>0</v>
      </c>
      <c r="CD13" s="31">
        <f>'5. PARCA'!N13</f>
        <v>0</v>
      </c>
      <c r="CE13" s="31">
        <f>'5. PARCA'!O13</f>
        <v>0</v>
      </c>
      <c r="CF13" s="31">
        <f>'5. PARCA'!P13</f>
        <v>0</v>
      </c>
      <c r="CG13" s="31">
        <f>'5. PARCA'!Q13</f>
        <v>0</v>
      </c>
      <c r="CH13" s="52">
        <f>'5. PARCA'!R13</f>
        <v>0</v>
      </c>
      <c r="CI13" s="10">
        <f t="shared" si="7"/>
        <v>1017755291</v>
      </c>
      <c r="CJ13" s="3">
        <f t="shared" si="8"/>
        <v>1017755291</v>
      </c>
      <c r="CK13" s="3">
        <f t="shared" si="9"/>
        <v>1017755291</v>
      </c>
      <c r="CL13" s="167">
        <f t="shared" si="26"/>
        <v>1266435000</v>
      </c>
      <c r="CM13" s="3">
        <f t="shared" si="27"/>
        <v>1266435000</v>
      </c>
      <c r="CN13" s="3">
        <f t="shared" si="28"/>
        <v>1266435000</v>
      </c>
      <c r="CO13" s="3">
        <f t="shared" si="29"/>
        <v>530191692.40209156</v>
      </c>
      <c r="CP13" s="145">
        <f t="shared" si="30"/>
        <v>362611369.08397025</v>
      </c>
      <c r="CQ13" s="3">
        <f t="shared" si="31"/>
        <v>399928408.91796589</v>
      </c>
      <c r="CR13" s="31">
        <f t="shared" si="32"/>
        <v>360992525.50056797</v>
      </c>
      <c r="CS13" s="31">
        <f t="shared" si="33"/>
        <v>416078332.45931059</v>
      </c>
      <c r="CT13" s="186">
        <f t="shared" si="34"/>
        <v>320630456.54239345</v>
      </c>
      <c r="CU13" s="108">
        <f t="shared" si="35"/>
        <v>768398089.16776121</v>
      </c>
      <c r="CV13" s="171"/>
      <c r="CX13" s="105">
        <f t="shared" si="36"/>
        <v>768398089.16776121</v>
      </c>
    </row>
    <row r="14" spans="1:102" ht="18" customHeight="1" x14ac:dyDescent="0.25">
      <c r="A14" s="6">
        <v>12</v>
      </c>
      <c r="B14" s="2" t="s">
        <v>3</v>
      </c>
      <c r="C14" s="10">
        <f>'1 Entry Historic Flows'!I14</f>
        <v>0</v>
      </c>
      <c r="D14" s="3">
        <f>'1 Entry Historic Flows'!P14</f>
        <v>0</v>
      </c>
      <c r="E14" s="31">
        <f>'1 Entry Historic Flows'!W14</f>
        <v>0</v>
      </c>
      <c r="F14" s="222">
        <f>'1 Entry Historic Flows'!AD14</f>
        <v>0</v>
      </c>
      <c r="G14" s="222">
        <f>'1 Entry Historic Flows'!AK14</f>
        <v>0</v>
      </c>
      <c r="H14" s="222">
        <f>'1 Entry Historic Flows'!AR14</f>
        <v>0</v>
      </c>
      <c r="I14" s="222">
        <f>'1 Entry Historic Flows'!AY14</f>
        <v>0</v>
      </c>
      <c r="J14" s="222">
        <f>'1 Entry Historic Flows'!BF14</f>
        <v>0</v>
      </c>
      <c r="K14" s="222">
        <f>'1 Entry Historic Flows'!BM14</f>
        <v>0</v>
      </c>
      <c r="L14" s="222">
        <f>'1 Entry Historic Flows'!BT14</f>
        <v>0</v>
      </c>
      <c r="M14" s="222">
        <f>'1 Entry Historic Flows'!CA14</f>
        <v>0</v>
      </c>
      <c r="N14" s="54">
        <f>'1 Entry Historic Flows'!CH14</f>
        <v>0</v>
      </c>
      <c r="O14" s="184">
        <f>'2. Forecast Normalisation'!$E$6</f>
        <v>1</v>
      </c>
      <c r="P14" s="145">
        <f t="shared" si="10"/>
        <v>0</v>
      </c>
      <c r="Q14" s="142">
        <f>'2. Forecast Normalisation'!$H$6</f>
        <v>1</v>
      </c>
      <c r="R14" s="159">
        <f t="shared" si="11"/>
        <v>0</v>
      </c>
      <c r="S14" s="141">
        <f>'2. Forecast Normalisation'!$K$6</f>
        <v>1</v>
      </c>
      <c r="T14" s="3">
        <f t="shared" si="12"/>
        <v>0</v>
      </c>
      <c r="U14" s="142">
        <f>'2. Forecast Normalisation'!$N$6</f>
        <v>1</v>
      </c>
      <c r="V14" s="221">
        <f t="shared" si="13"/>
        <v>0</v>
      </c>
      <c r="W14" s="142">
        <f>'2. Forecast Normalisation'!$Q$6</f>
        <v>1</v>
      </c>
      <c r="X14" s="221">
        <f t="shared" si="14"/>
        <v>0</v>
      </c>
      <c r="Y14" s="142">
        <f>'2. Forecast Normalisation'!$T$6</f>
        <v>1</v>
      </c>
      <c r="Z14" s="221">
        <f t="shared" si="15"/>
        <v>0</v>
      </c>
      <c r="AA14" s="142">
        <f>'2. Forecast Normalisation'!$W$6</f>
        <v>1</v>
      </c>
      <c r="AB14" s="221">
        <f t="shared" si="16"/>
        <v>0</v>
      </c>
      <c r="AC14" s="142">
        <f>'2. Forecast Normalisation'!$Z$6</f>
        <v>1</v>
      </c>
      <c r="AD14" s="221">
        <f t="shared" si="17"/>
        <v>0</v>
      </c>
      <c r="AE14" s="142">
        <f>'2. Forecast Normalisation'!$AC$6</f>
        <v>1</v>
      </c>
      <c r="AF14" s="221">
        <f t="shared" si="18"/>
        <v>0</v>
      </c>
      <c r="AG14" s="142">
        <f>'2. Forecast Normalisation'!$AF$6</f>
        <v>1</v>
      </c>
      <c r="AH14" s="221">
        <f t="shared" si="19"/>
        <v>0</v>
      </c>
      <c r="AI14" s="142">
        <f>'2. Forecast Normalisation'!$AI$6</f>
        <v>1</v>
      </c>
      <c r="AJ14" s="221">
        <f t="shared" si="20"/>
        <v>0</v>
      </c>
      <c r="AK14" s="142">
        <f>'2. Forecast Normalisation'!$AL$6</f>
        <v>1</v>
      </c>
      <c r="AL14" s="53">
        <f t="shared" si="21"/>
        <v>0</v>
      </c>
      <c r="AM14" s="184">
        <f>'3. Utilisation Factor'!X14</f>
        <v>1.0615144857669989</v>
      </c>
      <c r="AN14" s="145">
        <f t="shared" si="22"/>
        <v>0</v>
      </c>
      <c r="AO14" s="142">
        <f>'3. Utilisation Factor'!X14</f>
        <v>1.0615144857669989</v>
      </c>
      <c r="AP14" s="159">
        <f t="shared" si="23"/>
        <v>0</v>
      </c>
      <c r="AQ14" s="141">
        <f>'3. Utilisation Factor'!X14</f>
        <v>1.0615144857669989</v>
      </c>
      <c r="AR14" s="3">
        <f t="shared" si="24"/>
        <v>0</v>
      </c>
      <c r="AS14" s="142">
        <f>'3. Utilisation Factor'!X14</f>
        <v>1.0615144857669989</v>
      </c>
      <c r="AT14" s="168">
        <f t="shared" si="25"/>
        <v>0</v>
      </c>
      <c r="AU14" s="142">
        <f>'3. Utilisation Factor'!X14</f>
        <v>1.0615144857669989</v>
      </c>
      <c r="AV14" s="159">
        <f t="shared" si="0"/>
        <v>0</v>
      </c>
      <c r="AW14" s="142">
        <f>'3. Utilisation Factor'!X14</f>
        <v>1.0615144857669989</v>
      </c>
      <c r="AX14" s="3">
        <f t="shared" si="1"/>
        <v>0</v>
      </c>
      <c r="AY14" s="142">
        <f>'3. Utilisation Factor'!X14</f>
        <v>1.0615144857669989</v>
      </c>
      <c r="AZ14" s="168">
        <f t="shared" si="2"/>
        <v>0</v>
      </c>
      <c r="BA14" s="142">
        <f>'3. Utilisation Factor'!X14</f>
        <v>1.0615144857669989</v>
      </c>
      <c r="BB14" s="159">
        <f t="shared" si="3"/>
        <v>0</v>
      </c>
      <c r="BC14" s="142">
        <f>'3. Utilisation Factor'!X14</f>
        <v>1.0615144857669989</v>
      </c>
      <c r="BD14" s="3">
        <f t="shared" si="4"/>
        <v>0</v>
      </c>
      <c r="BE14" s="142">
        <f>'3. Utilisation Factor'!X14</f>
        <v>1.0615144857669989</v>
      </c>
      <c r="BF14" s="168">
        <f t="shared" si="5"/>
        <v>0</v>
      </c>
      <c r="BG14" s="142">
        <f>'3. Utilisation Factor'!X14</f>
        <v>1.0615144857669989</v>
      </c>
      <c r="BH14" s="159">
        <f t="shared" si="6"/>
        <v>0</v>
      </c>
      <c r="BI14" s="142">
        <f>'3. Utilisation Factor'!X14</f>
        <v>1.0615144857669989</v>
      </c>
      <c r="BJ14" s="159">
        <f t="shared" si="6"/>
        <v>0</v>
      </c>
      <c r="BK14" s="10">
        <f>'4. Future Sold inc EC'!E14</f>
        <v>20350000</v>
      </c>
      <c r="BL14" s="3">
        <f>'4. Future Sold inc EC'!H14</f>
        <v>20350000</v>
      </c>
      <c r="BM14" s="31">
        <f>'4. Future Sold inc EC'!K14</f>
        <v>20350000</v>
      </c>
      <c r="BN14" s="221">
        <f>'4. Future Sold inc EC'!N14</f>
        <v>20450000</v>
      </c>
      <c r="BO14" s="227">
        <f>'4. Future Sold inc EC'!Q14</f>
        <v>20450000</v>
      </c>
      <c r="BP14" s="227">
        <f>'4. Future Sold inc EC'!T14</f>
        <v>20450000</v>
      </c>
      <c r="BQ14" s="227">
        <f>'4. Future Sold inc EC'!W14</f>
        <v>20350000</v>
      </c>
      <c r="BR14" s="227">
        <f>'4. Future Sold inc EC'!Z14</f>
        <v>20350000</v>
      </c>
      <c r="BS14" s="227">
        <f>'4. Future Sold inc EC'!AC14</f>
        <v>20350000</v>
      </c>
      <c r="BT14" s="227">
        <f>'4. Future Sold inc EC'!AF14</f>
        <v>20350000</v>
      </c>
      <c r="BU14" s="227">
        <f>'4. Future Sold inc EC'!AI14</f>
        <v>20350000</v>
      </c>
      <c r="BV14" s="52">
        <f>'4. Future Sold inc EC'!AL14</f>
        <v>20350000</v>
      </c>
      <c r="BW14" s="32">
        <f>'5. PARCA'!G14</f>
        <v>0</v>
      </c>
      <c r="BX14" s="31">
        <f>'5. PARCA'!H14</f>
        <v>0</v>
      </c>
      <c r="BY14" s="31">
        <f>'5. PARCA'!I14</f>
        <v>0</v>
      </c>
      <c r="BZ14" s="31">
        <f>'5. PARCA'!J14</f>
        <v>0</v>
      </c>
      <c r="CA14" s="31">
        <f>'5. PARCA'!K14</f>
        <v>0</v>
      </c>
      <c r="CB14" s="31">
        <f>'5. PARCA'!L14</f>
        <v>0</v>
      </c>
      <c r="CC14" s="31">
        <f>'5. PARCA'!M14</f>
        <v>0</v>
      </c>
      <c r="CD14" s="31">
        <f>'5. PARCA'!N14</f>
        <v>0</v>
      </c>
      <c r="CE14" s="31">
        <f>'5. PARCA'!O14</f>
        <v>0</v>
      </c>
      <c r="CF14" s="31">
        <f>'5. PARCA'!P14</f>
        <v>0</v>
      </c>
      <c r="CG14" s="31">
        <f>'5. PARCA'!Q14</f>
        <v>0</v>
      </c>
      <c r="CH14" s="52">
        <f>'5. PARCA'!R14</f>
        <v>0</v>
      </c>
      <c r="CI14" s="10">
        <f t="shared" si="7"/>
        <v>20350000</v>
      </c>
      <c r="CJ14" s="3">
        <f t="shared" si="8"/>
        <v>20350000</v>
      </c>
      <c r="CK14" s="3">
        <f t="shared" si="9"/>
        <v>20350000</v>
      </c>
      <c r="CL14" s="167">
        <f t="shared" si="26"/>
        <v>20450000</v>
      </c>
      <c r="CM14" s="3">
        <f t="shared" si="27"/>
        <v>20450000</v>
      </c>
      <c r="CN14" s="3">
        <f t="shared" si="28"/>
        <v>20450000</v>
      </c>
      <c r="CO14" s="3">
        <f t="shared" si="29"/>
        <v>20350000</v>
      </c>
      <c r="CP14" s="145">
        <f t="shared" si="30"/>
        <v>20350000</v>
      </c>
      <c r="CQ14" s="3">
        <f t="shared" si="31"/>
        <v>20350000</v>
      </c>
      <c r="CR14" s="31">
        <f t="shared" si="32"/>
        <v>20350000</v>
      </c>
      <c r="CS14" s="31">
        <f t="shared" si="33"/>
        <v>20350000</v>
      </c>
      <c r="CT14" s="186">
        <f t="shared" si="34"/>
        <v>20350000</v>
      </c>
      <c r="CU14" s="108">
        <f t="shared" si="35"/>
        <v>20374657.534246575</v>
      </c>
      <c r="CV14" s="171"/>
      <c r="CX14" s="105">
        <f t="shared" si="36"/>
        <v>20374657.534246575</v>
      </c>
    </row>
    <row r="15" spans="1:102" ht="18" customHeight="1" x14ac:dyDescent="0.25">
      <c r="A15" s="5">
        <v>13</v>
      </c>
      <c r="B15" s="2" t="s">
        <v>3</v>
      </c>
      <c r="C15" s="10">
        <f>'1 Entry Historic Flows'!I15</f>
        <v>0</v>
      </c>
      <c r="D15" s="3">
        <f>'1 Entry Historic Flows'!P15</f>
        <v>0</v>
      </c>
      <c r="E15" s="31">
        <f>'1 Entry Historic Flows'!W15</f>
        <v>0</v>
      </c>
      <c r="F15" s="222">
        <f>'1 Entry Historic Flows'!AD15</f>
        <v>0</v>
      </c>
      <c r="G15" s="222">
        <f>'1 Entry Historic Flows'!AK15</f>
        <v>0</v>
      </c>
      <c r="H15" s="222">
        <f>'1 Entry Historic Flows'!AR15</f>
        <v>0</v>
      </c>
      <c r="I15" s="222">
        <f>'1 Entry Historic Flows'!AY15</f>
        <v>0</v>
      </c>
      <c r="J15" s="222">
        <f>'1 Entry Historic Flows'!BF15</f>
        <v>0</v>
      </c>
      <c r="K15" s="222">
        <f>'1 Entry Historic Flows'!BM15</f>
        <v>0</v>
      </c>
      <c r="L15" s="222">
        <f>'1 Entry Historic Flows'!BT15</f>
        <v>0</v>
      </c>
      <c r="M15" s="222">
        <f>'1 Entry Historic Flows'!CA15</f>
        <v>0</v>
      </c>
      <c r="N15" s="54">
        <f>'1 Entry Historic Flows'!CH15</f>
        <v>0</v>
      </c>
      <c r="O15" s="184">
        <f>'2. Forecast Normalisation'!$E$6</f>
        <v>1</v>
      </c>
      <c r="P15" s="145">
        <f t="shared" si="10"/>
        <v>0</v>
      </c>
      <c r="Q15" s="142">
        <f>'2. Forecast Normalisation'!$H$6</f>
        <v>1</v>
      </c>
      <c r="R15" s="159">
        <f t="shared" si="11"/>
        <v>0</v>
      </c>
      <c r="S15" s="141">
        <f>'2. Forecast Normalisation'!$K$6</f>
        <v>1</v>
      </c>
      <c r="T15" s="3">
        <f t="shared" si="12"/>
        <v>0</v>
      </c>
      <c r="U15" s="142">
        <f>'2. Forecast Normalisation'!$N$6</f>
        <v>1</v>
      </c>
      <c r="V15" s="221">
        <f t="shared" si="13"/>
        <v>0</v>
      </c>
      <c r="W15" s="142">
        <f>'2. Forecast Normalisation'!$Q$6</f>
        <v>1</v>
      </c>
      <c r="X15" s="221">
        <f t="shared" si="14"/>
        <v>0</v>
      </c>
      <c r="Y15" s="142">
        <f>'2. Forecast Normalisation'!$T$6</f>
        <v>1</v>
      </c>
      <c r="Z15" s="221">
        <f t="shared" si="15"/>
        <v>0</v>
      </c>
      <c r="AA15" s="142">
        <f>'2. Forecast Normalisation'!$W$6</f>
        <v>1</v>
      </c>
      <c r="AB15" s="221">
        <f t="shared" si="16"/>
        <v>0</v>
      </c>
      <c r="AC15" s="142">
        <f>'2. Forecast Normalisation'!$Z$6</f>
        <v>1</v>
      </c>
      <c r="AD15" s="221">
        <f t="shared" si="17"/>
        <v>0</v>
      </c>
      <c r="AE15" s="142">
        <f>'2. Forecast Normalisation'!$AC$6</f>
        <v>1</v>
      </c>
      <c r="AF15" s="221">
        <f t="shared" si="18"/>
        <v>0</v>
      </c>
      <c r="AG15" s="142">
        <f>'2. Forecast Normalisation'!$AF$6</f>
        <v>1</v>
      </c>
      <c r="AH15" s="221">
        <f t="shared" si="19"/>
        <v>0</v>
      </c>
      <c r="AI15" s="142">
        <f>'2. Forecast Normalisation'!$AI$6</f>
        <v>1</v>
      </c>
      <c r="AJ15" s="221">
        <f t="shared" si="20"/>
        <v>0</v>
      </c>
      <c r="AK15" s="142">
        <f>'2. Forecast Normalisation'!$AL$6</f>
        <v>1</v>
      </c>
      <c r="AL15" s="53">
        <f t="shared" si="21"/>
        <v>0</v>
      </c>
      <c r="AM15" s="184">
        <f>'3. Utilisation Factor'!X15</f>
        <v>1.0615144857669989</v>
      </c>
      <c r="AN15" s="145">
        <f t="shared" si="22"/>
        <v>0</v>
      </c>
      <c r="AO15" s="142">
        <f>'3. Utilisation Factor'!X15</f>
        <v>1.0615144857669989</v>
      </c>
      <c r="AP15" s="159">
        <f t="shared" si="23"/>
        <v>0</v>
      </c>
      <c r="AQ15" s="141">
        <f>'3. Utilisation Factor'!X15</f>
        <v>1.0615144857669989</v>
      </c>
      <c r="AR15" s="3">
        <f t="shared" si="24"/>
        <v>0</v>
      </c>
      <c r="AS15" s="142">
        <f>'3. Utilisation Factor'!X15</f>
        <v>1.0615144857669989</v>
      </c>
      <c r="AT15" s="168">
        <f t="shared" si="25"/>
        <v>0</v>
      </c>
      <c r="AU15" s="142">
        <f>'3. Utilisation Factor'!X15</f>
        <v>1.0615144857669989</v>
      </c>
      <c r="AV15" s="159">
        <f t="shared" si="0"/>
        <v>0</v>
      </c>
      <c r="AW15" s="142">
        <f>'3. Utilisation Factor'!X15</f>
        <v>1.0615144857669989</v>
      </c>
      <c r="AX15" s="3">
        <f t="shared" si="1"/>
        <v>0</v>
      </c>
      <c r="AY15" s="142">
        <f>'3. Utilisation Factor'!X15</f>
        <v>1.0615144857669989</v>
      </c>
      <c r="AZ15" s="168">
        <f t="shared" si="2"/>
        <v>0</v>
      </c>
      <c r="BA15" s="142">
        <f>'3. Utilisation Factor'!X15</f>
        <v>1.0615144857669989</v>
      </c>
      <c r="BB15" s="159">
        <f t="shared" si="3"/>
        <v>0</v>
      </c>
      <c r="BC15" s="142">
        <f>'3. Utilisation Factor'!X15</f>
        <v>1.0615144857669989</v>
      </c>
      <c r="BD15" s="3">
        <f t="shared" si="4"/>
        <v>0</v>
      </c>
      <c r="BE15" s="142">
        <f>'3. Utilisation Factor'!X15</f>
        <v>1.0615144857669989</v>
      </c>
      <c r="BF15" s="168">
        <f t="shared" si="5"/>
        <v>0</v>
      </c>
      <c r="BG15" s="142">
        <f>'3. Utilisation Factor'!X15</f>
        <v>1.0615144857669989</v>
      </c>
      <c r="BH15" s="159">
        <f t="shared" si="6"/>
        <v>0</v>
      </c>
      <c r="BI15" s="142">
        <f>'3. Utilisation Factor'!X15</f>
        <v>1.0615144857669989</v>
      </c>
      <c r="BJ15" s="159">
        <f t="shared" si="6"/>
        <v>0</v>
      </c>
      <c r="BK15" s="10">
        <f>'4. Future Sold inc EC'!E15</f>
        <v>0</v>
      </c>
      <c r="BL15" s="3">
        <f>'4. Future Sold inc EC'!H15</f>
        <v>0</v>
      </c>
      <c r="BM15" s="31">
        <f>'4. Future Sold inc EC'!K15</f>
        <v>0</v>
      </c>
      <c r="BN15" s="221">
        <f>'4. Future Sold inc EC'!N15</f>
        <v>0</v>
      </c>
      <c r="BO15" s="227">
        <f>'4. Future Sold inc EC'!Q15</f>
        <v>0</v>
      </c>
      <c r="BP15" s="227">
        <f>'4. Future Sold inc EC'!T15</f>
        <v>0</v>
      </c>
      <c r="BQ15" s="227">
        <f>'4. Future Sold inc EC'!W15</f>
        <v>0</v>
      </c>
      <c r="BR15" s="227">
        <f>'4. Future Sold inc EC'!Z15</f>
        <v>0</v>
      </c>
      <c r="BS15" s="227">
        <f>'4. Future Sold inc EC'!AC15</f>
        <v>0</v>
      </c>
      <c r="BT15" s="227">
        <f>'4. Future Sold inc EC'!AF15</f>
        <v>0</v>
      </c>
      <c r="BU15" s="227">
        <f>'4. Future Sold inc EC'!AI15</f>
        <v>0</v>
      </c>
      <c r="BV15" s="52">
        <f>'4. Future Sold inc EC'!AL15</f>
        <v>0</v>
      </c>
      <c r="BW15" s="32">
        <f>'5. PARCA'!G15</f>
        <v>0</v>
      </c>
      <c r="BX15" s="31">
        <f>'5. PARCA'!H15</f>
        <v>0</v>
      </c>
      <c r="BY15" s="31">
        <f>'5. PARCA'!I15</f>
        <v>0</v>
      </c>
      <c r="BZ15" s="31">
        <f>'5. PARCA'!J15</f>
        <v>0</v>
      </c>
      <c r="CA15" s="31">
        <f>'5. PARCA'!K15</f>
        <v>0</v>
      </c>
      <c r="CB15" s="31">
        <f>'5. PARCA'!L15</f>
        <v>0</v>
      </c>
      <c r="CC15" s="31">
        <f>'5. PARCA'!M15</f>
        <v>0</v>
      </c>
      <c r="CD15" s="31">
        <f>'5. PARCA'!N15</f>
        <v>0</v>
      </c>
      <c r="CE15" s="31">
        <f>'5. PARCA'!O15</f>
        <v>0</v>
      </c>
      <c r="CF15" s="31">
        <f>'5. PARCA'!P15</f>
        <v>0</v>
      </c>
      <c r="CG15" s="31">
        <f>'5. PARCA'!Q15</f>
        <v>0</v>
      </c>
      <c r="CH15" s="52">
        <f>'5. PARCA'!R15</f>
        <v>0</v>
      </c>
      <c r="CI15" s="10">
        <f t="shared" si="7"/>
        <v>0</v>
      </c>
      <c r="CJ15" s="3">
        <f t="shared" si="8"/>
        <v>0</v>
      </c>
      <c r="CK15" s="3">
        <f t="shared" si="9"/>
        <v>0</v>
      </c>
      <c r="CL15" s="167">
        <f t="shared" si="26"/>
        <v>0</v>
      </c>
      <c r="CM15" s="3">
        <f t="shared" si="27"/>
        <v>0</v>
      </c>
      <c r="CN15" s="3">
        <f t="shared" si="28"/>
        <v>0</v>
      </c>
      <c r="CO15" s="3">
        <f t="shared" si="29"/>
        <v>0</v>
      </c>
      <c r="CP15" s="145">
        <f t="shared" si="30"/>
        <v>0</v>
      </c>
      <c r="CQ15" s="3">
        <f t="shared" si="31"/>
        <v>0</v>
      </c>
      <c r="CR15" s="31">
        <f t="shared" si="32"/>
        <v>0</v>
      </c>
      <c r="CS15" s="31">
        <f t="shared" si="33"/>
        <v>0</v>
      </c>
      <c r="CT15" s="186">
        <f t="shared" si="34"/>
        <v>0</v>
      </c>
      <c r="CU15" s="108">
        <f t="shared" si="35"/>
        <v>0</v>
      </c>
      <c r="CV15" s="171"/>
      <c r="CX15" s="105">
        <f t="shared" si="36"/>
        <v>0</v>
      </c>
    </row>
    <row r="16" spans="1:102" ht="18" customHeight="1" x14ac:dyDescent="0.25">
      <c r="A16" s="5">
        <v>14</v>
      </c>
      <c r="B16" s="2" t="s">
        <v>3</v>
      </c>
      <c r="C16" s="10">
        <f>'1 Entry Historic Flows'!I16</f>
        <v>17319550.38709677</v>
      </c>
      <c r="D16" s="3">
        <f>'1 Entry Historic Flows'!P16</f>
        <v>21767720.333333332</v>
      </c>
      <c r="E16" s="31">
        <f>'1 Entry Historic Flows'!W16</f>
        <v>30427059.548387095</v>
      </c>
      <c r="F16" s="221">
        <f>'1 Entry Historic Flows'!AD16</f>
        <v>32313842</v>
      </c>
      <c r="G16" s="221">
        <f>'1 Entry Historic Flows'!AK16</f>
        <v>33267309.428571422</v>
      </c>
      <c r="H16" s="221">
        <f>'1 Entry Historic Flows'!AR16</f>
        <v>26483979.677419353</v>
      </c>
      <c r="I16" s="221">
        <f>'1 Entry Historic Flows'!AY16</f>
        <v>33214281.466666665</v>
      </c>
      <c r="J16" s="221">
        <f>'1 Entry Historic Flows'!BF16</f>
        <v>12366902.580645161</v>
      </c>
      <c r="K16" s="221">
        <f>'1 Entry Historic Flows'!BM16</f>
        <v>21704284.800000001</v>
      </c>
      <c r="L16" s="221">
        <f>'1 Entry Historic Flows'!BT16</f>
        <v>12995280.774193548</v>
      </c>
      <c r="M16" s="221">
        <f>'1 Entry Historic Flows'!CA16</f>
        <v>15797373.935483871</v>
      </c>
      <c r="N16" s="53">
        <f>'1 Entry Historic Flows'!CH16</f>
        <v>34472766.533333331</v>
      </c>
      <c r="O16" s="184">
        <f>'2. Forecast Normalisation'!$E$6</f>
        <v>1</v>
      </c>
      <c r="P16" s="145">
        <f t="shared" si="10"/>
        <v>17319550.38709677</v>
      </c>
      <c r="Q16" s="142">
        <f>'2. Forecast Normalisation'!$H$6</f>
        <v>1</v>
      </c>
      <c r="R16" s="159">
        <f t="shared" si="11"/>
        <v>21767720.333333332</v>
      </c>
      <c r="S16" s="141">
        <f>'2. Forecast Normalisation'!$K$6</f>
        <v>1</v>
      </c>
      <c r="T16" s="3">
        <f t="shared" si="12"/>
        <v>30427059.548387095</v>
      </c>
      <c r="U16" s="142">
        <f>'2. Forecast Normalisation'!$N$6</f>
        <v>1</v>
      </c>
      <c r="V16" s="221">
        <f t="shared" si="13"/>
        <v>32313842</v>
      </c>
      <c r="W16" s="142">
        <f>'2. Forecast Normalisation'!$Q$6</f>
        <v>1</v>
      </c>
      <c r="X16" s="221">
        <f t="shared" si="14"/>
        <v>33267309.428571422</v>
      </c>
      <c r="Y16" s="142">
        <f>'2. Forecast Normalisation'!$T$6</f>
        <v>1</v>
      </c>
      <c r="Z16" s="221">
        <f t="shared" si="15"/>
        <v>26483979.677419353</v>
      </c>
      <c r="AA16" s="142">
        <f>'2. Forecast Normalisation'!$W$6</f>
        <v>1</v>
      </c>
      <c r="AB16" s="221">
        <f t="shared" si="16"/>
        <v>33214281.466666665</v>
      </c>
      <c r="AC16" s="142">
        <f>'2. Forecast Normalisation'!$Z$6</f>
        <v>1</v>
      </c>
      <c r="AD16" s="221">
        <f t="shared" si="17"/>
        <v>12366902.580645161</v>
      </c>
      <c r="AE16" s="142">
        <f>'2. Forecast Normalisation'!$AC$6</f>
        <v>1</v>
      </c>
      <c r="AF16" s="221">
        <f t="shared" si="18"/>
        <v>21704284.800000001</v>
      </c>
      <c r="AG16" s="142">
        <f>'2. Forecast Normalisation'!$AF$6</f>
        <v>1</v>
      </c>
      <c r="AH16" s="221">
        <f t="shared" si="19"/>
        <v>12995280.774193548</v>
      </c>
      <c r="AI16" s="142">
        <f>'2. Forecast Normalisation'!$AI$6</f>
        <v>1</v>
      </c>
      <c r="AJ16" s="221">
        <f t="shared" si="20"/>
        <v>15797373.935483871</v>
      </c>
      <c r="AK16" s="142">
        <f>'2. Forecast Normalisation'!$AL$6</f>
        <v>1</v>
      </c>
      <c r="AL16" s="53">
        <f t="shared" si="21"/>
        <v>34472766.533333331</v>
      </c>
      <c r="AM16" s="184">
        <f>'3. Utilisation Factor'!X16</f>
        <v>1.0615144857669989</v>
      </c>
      <c r="AN16" s="145">
        <f t="shared" si="22"/>
        <v>18384953.622874655</v>
      </c>
      <c r="AO16" s="142">
        <f>'3. Utilisation Factor'!X16</f>
        <v>1.0615144857669989</v>
      </c>
      <c r="AP16" s="159">
        <f t="shared" si="23"/>
        <v>23106750.455958176</v>
      </c>
      <c r="AQ16" s="141">
        <f>'3. Utilisation Factor'!X16</f>
        <v>1.0615144857669989</v>
      </c>
      <c r="AR16" s="3">
        <f t="shared" si="24"/>
        <v>32298764.46990798</v>
      </c>
      <c r="AS16" s="142">
        <f>'3. Utilisation Factor'!X16</f>
        <v>1.0615144857669989</v>
      </c>
      <c r="AT16" s="231">
        <f t="shared" si="25"/>
        <v>34301611.373786055</v>
      </c>
      <c r="AU16" s="142">
        <f>'3. Utilisation Factor'!X16</f>
        <v>1.0615144857669989</v>
      </c>
      <c r="AV16" s="159">
        <f t="shared" si="0"/>
        <v>35313730.860921629</v>
      </c>
      <c r="AW16" s="142">
        <f>'3. Utilisation Factor'!X16</f>
        <v>1.0615144857669989</v>
      </c>
      <c r="AX16" s="3">
        <f t="shared" si="1"/>
        <v>28113128.068339456</v>
      </c>
      <c r="AY16" s="142">
        <f>'3. Utilisation Factor'!X16</f>
        <v>1.0615144857669989</v>
      </c>
      <c r="AZ16" s="231">
        <f t="shared" si="2"/>
        <v>35257440.911209024</v>
      </c>
      <c r="BA16" s="142">
        <f>'3. Utilisation Factor'!X16</f>
        <v>1.0615144857669989</v>
      </c>
      <c r="BB16" s="159">
        <f t="shared" si="3"/>
        <v>13127646.23342412</v>
      </c>
      <c r="BC16" s="142">
        <f>'3. Utilisation Factor'!X16</f>
        <v>1.0615144857669989</v>
      </c>
      <c r="BD16" s="3">
        <f t="shared" si="4"/>
        <v>23039412.718412492</v>
      </c>
      <c r="BE16" s="142">
        <f>'3. Utilisation Factor'!X16</f>
        <v>1.0615144857669989</v>
      </c>
      <c r="BF16" s="231">
        <f t="shared" si="5"/>
        <v>13794678.788415831</v>
      </c>
      <c r="BG16" s="142">
        <f>'3. Utilisation Factor'!X16</f>
        <v>1.0615144857669989</v>
      </c>
      <c r="BH16" s="159">
        <f t="shared" si="6"/>
        <v>16769141.269594153</v>
      </c>
      <c r="BI16" s="142">
        <f>'3. Utilisation Factor'!X16</f>
        <v>1.0615144857669989</v>
      </c>
      <c r="BJ16" s="159">
        <f t="shared" si="6"/>
        <v>36593341.039597139</v>
      </c>
      <c r="BK16" s="10">
        <f>'4. Future Sold inc EC'!E16</f>
        <v>420000000</v>
      </c>
      <c r="BL16" s="3">
        <f>'4. Future Sold inc EC'!H16</f>
        <v>420000000</v>
      </c>
      <c r="BM16" s="31">
        <f>'4. Future Sold inc EC'!K16</f>
        <v>420000000</v>
      </c>
      <c r="BN16" s="221">
        <f>'4. Future Sold inc EC'!N16</f>
        <v>420000000</v>
      </c>
      <c r="BO16" s="227">
        <f>'4. Future Sold inc EC'!Q16</f>
        <v>420000000</v>
      </c>
      <c r="BP16" s="227">
        <f>'4. Future Sold inc EC'!T16</f>
        <v>420000000</v>
      </c>
      <c r="BQ16" s="227">
        <f>'4. Future Sold inc EC'!W16</f>
        <v>420000000</v>
      </c>
      <c r="BR16" s="227">
        <f>'4. Future Sold inc EC'!Z16</f>
        <v>420000000</v>
      </c>
      <c r="BS16" s="227">
        <f>'4. Future Sold inc EC'!AC16</f>
        <v>420000000</v>
      </c>
      <c r="BT16" s="227">
        <f>'4. Future Sold inc EC'!AF16</f>
        <v>420000000</v>
      </c>
      <c r="BU16" s="227">
        <f>'4. Future Sold inc EC'!AI16</f>
        <v>420000000</v>
      </c>
      <c r="BV16" s="52">
        <f>'4. Future Sold inc EC'!AL16</f>
        <v>420000000</v>
      </c>
      <c r="BW16" s="32">
        <f>'5. PARCA'!G16</f>
        <v>0</v>
      </c>
      <c r="BX16" s="31">
        <f>'5. PARCA'!H16</f>
        <v>0</v>
      </c>
      <c r="BY16" s="31">
        <f>'5. PARCA'!I16</f>
        <v>0</v>
      </c>
      <c r="BZ16" s="31">
        <f>'5. PARCA'!J16</f>
        <v>0</v>
      </c>
      <c r="CA16" s="31">
        <f>'5. PARCA'!K16</f>
        <v>0</v>
      </c>
      <c r="CB16" s="31">
        <f>'5. PARCA'!L16</f>
        <v>0</v>
      </c>
      <c r="CC16" s="31">
        <f>'5. PARCA'!M16</f>
        <v>0</v>
      </c>
      <c r="CD16" s="31">
        <f>'5. PARCA'!N16</f>
        <v>0</v>
      </c>
      <c r="CE16" s="31">
        <f>'5. PARCA'!O16</f>
        <v>0</v>
      </c>
      <c r="CF16" s="31">
        <f>'5. PARCA'!P16</f>
        <v>0</v>
      </c>
      <c r="CG16" s="31">
        <f>'5. PARCA'!Q16</f>
        <v>0</v>
      </c>
      <c r="CH16" s="52">
        <f>'5. PARCA'!R16</f>
        <v>0</v>
      </c>
      <c r="CI16" s="10">
        <f t="shared" si="7"/>
        <v>420000000</v>
      </c>
      <c r="CJ16" s="3">
        <f t="shared" si="8"/>
        <v>420000000</v>
      </c>
      <c r="CK16" s="3">
        <f t="shared" si="9"/>
        <v>420000000</v>
      </c>
      <c r="CL16" s="167">
        <f t="shared" si="26"/>
        <v>420000000</v>
      </c>
      <c r="CM16" s="3">
        <f t="shared" si="27"/>
        <v>420000000</v>
      </c>
      <c r="CN16" s="3">
        <f t="shared" si="28"/>
        <v>420000000</v>
      </c>
      <c r="CO16" s="3">
        <f t="shared" si="29"/>
        <v>420000000</v>
      </c>
      <c r="CP16" s="145">
        <f t="shared" si="30"/>
        <v>420000000</v>
      </c>
      <c r="CQ16" s="3">
        <f t="shared" si="31"/>
        <v>420000000</v>
      </c>
      <c r="CR16" s="31">
        <f t="shared" si="32"/>
        <v>420000000</v>
      </c>
      <c r="CS16" s="31">
        <f t="shared" si="33"/>
        <v>420000000</v>
      </c>
      <c r="CT16" s="186">
        <f t="shared" si="34"/>
        <v>420000000</v>
      </c>
      <c r="CU16" s="108">
        <f t="shared" si="35"/>
        <v>420000000</v>
      </c>
      <c r="CV16" s="171"/>
      <c r="CX16" s="105">
        <f t="shared" si="36"/>
        <v>420000000</v>
      </c>
    </row>
    <row r="17" spans="1:102" ht="18" customHeight="1" x14ac:dyDescent="0.25">
      <c r="A17" s="6">
        <v>15</v>
      </c>
      <c r="B17" s="2" t="s">
        <v>3</v>
      </c>
      <c r="C17" s="10">
        <f>'1 Entry Historic Flows'!I17</f>
        <v>7024730.5806451617</v>
      </c>
      <c r="D17" s="3">
        <f>'1 Entry Historic Flows'!P17</f>
        <v>5666243</v>
      </c>
      <c r="E17" s="31">
        <f>'1 Entry Historic Flows'!W17</f>
        <v>7814063.6129032262</v>
      </c>
      <c r="F17" s="221">
        <f>'1 Entry Historic Flows'!AD17</f>
        <v>11246238.903225806</v>
      </c>
      <c r="G17" s="221">
        <f>'1 Entry Historic Flows'!AK17</f>
        <v>12372914.714285715</v>
      </c>
      <c r="H17" s="221">
        <f>'1 Entry Historic Flows'!AR17</f>
        <v>6550566.7096774196</v>
      </c>
      <c r="I17" s="221">
        <f>'1 Entry Historic Flows'!AY17</f>
        <v>7020109.7999999989</v>
      </c>
      <c r="J17" s="221">
        <f>'1 Entry Historic Flows'!BF17</f>
        <v>5410063.2903225804</v>
      </c>
      <c r="K17" s="221">
        <f>'1 Entry Historic Flows'!BM17</f>
        <v>4513916</v>
      </c>
      <c r="L17" s="221">
        <f>'1 Entry Historic Flows'!BT17</f>
        <v>2917735.0967741935</v>
      </c>
      <c r="M17" s="221">
        <f>'1 Entry Historic Flows'!CA17</f>
        <v>7412166.9032258065</v>
      </c>
      <c r="N17" s="53">
        <f>'1 Entry Historic Flows'!CH17</f>
        <v>10933060.6</v>
      </c>
      <c r="O17" s="184">
        <f>'2. Forecast Normalisation'!$E$6</f>
        <v>1</v>
      </c>
      <c r="P17" s="145">
        <f t="shared" si="10"/>
        <v>7024730.5806451617</v>
      </c>
      <c r="Q17" s="142">
        <f>'2. Forecast Normalisation'!$H$6</f>
        <v>1</v>
      </c>
      <c r="R17" s="159">
        <f t="shared" si="11"/>
        <v>5666243</v>
      </c>
      <c r="S17" s="141">
        <f>'2. Forecast Normalisation'!$K$6</f>
        <v>1</v>
      </c>
      <c r="T17" s="3">
        <f t="shared" si="12"/>
        <v>7814063.6129032262</v>
      </c>
      <c r="U17" s="142">
        <f>'2. Forecast Normalisation'!$N$6</f>
        <v>1</v>
      </c>
      <c r="V17" s="221">
        <f t="shared" si="13"/>
        <v>11246238.903225806</v>
      </c>
      <c r="W17" s="142">
        <f>'2. Forecast Normalisation'!$Q$6</f>
        <v>1</v>
      </c>
      <c r="X17" s="221">
        <f t="shared" si="14"/>
        <v>12372914.714285715</v>
      </c>
      <c r="Y17" s="142">
        <f>'2. Forecast Normalisation'!$T$6</f>
        <v>1</v>
      </c>
      <c r="Z17" s="221">
        <f t="shared" si="15"/>
        <v>6550566.7096774196</v>
      </c>
      <c r="AA17" s="142">
        <f>'2. Forecast Normalisation'!$W$6</f>
        <v>1</v>
      </c>
      <c r="AB17" s="221">
        <f t="shared" si="16"/>
        <v>7020109.7999999989</v>
      </c>
      <c r="AC17" s="142">
        <f>'2. Forecast Normalisation'!$Z$6</f>
        <v>1</v>
      </c>
      <c r="AD17" s="221">
        <f t="shared" si="17"/>
        <v>5410063.2903225804</v>
      </c>
      <c r="AE17" s="142">
        <f>'2. Forecast Normalisation'!$AC$6</f>
        <v>1</v>
      </c>
      <c r="AF17" s="221">
        <f t="shared" si="18"/>
        <v>4513916</v>
      </c>
      <c r="AG17" s="142">
        <f>'2. Forecast Normalisation'!$AF$6</f>
        <v>1</v>
      </c>
      <c r="AH17" s="221">
        <f t="shared" si="19"/>
        <v>2917735.0967741935</v>
      </c>
      <c r="AI17" s="142">
        <f>'2. Forecast Normalisation'!$AI$6</f>
        <v>1</v>
      </c>
      <c r="AJ17" s="221">
        <f t="shared" si="20"/>
        <v>7412166.9032258065</v>
      </c>
      <c r="AK17" s="142">
        <f>'2. Forecast Normalisation'!$AL$6</f>
        <v>1</v>
      </c>
      <c r="AL17" s="53">
        <f t="shared" si="21"/>
        <v>10933060.6</v>
      </c>
      <c r="AM17" s="184">
        <f>'3. Utilisation Factor'!X17</f>
        <v>1.0615144857669989</v>
      </c>
      <c r="AN17" s="145">
        <f t="shared" si="22"/>
        <v>7456853.2699652603</v>
      </c>
      <c r="AO17" s="142">
        <f>'3. Utilisation Factor'!X17</f>
        <v>1.0615144857669989</v>
      </c>
      <c r="AP17" s="159">
        <f t="shared" si="23"/>
        <v>6014799.0243758569</v>
      </c>
      <c r="AQ17" s="141">
        <f>'3. Utilisation Factor'!X17</f>
        <v>1.0615144857669989</v>
      </c>
      <c r="AR17" s="3">
        <f t="shared" si="24"/>
        <v>8294741.7178015858</v>
      </c>
      <c r="AS17" s="142">
        <f>'3. Utilisation Factor'!X17</f>
        <v>1.0615144857669989</v>
      </c>
      <c r="AT17" s="231">
        <f t="shared" si="25"/>
        <v>11938045.50617056</v>
      </c>
      <c r="AU17" s="142">
        <f>'3. Utilisation Factor'!X17</f>
        <v>1.0615144857669989</v>
      </c>
      <c r="AV17" s="159">
        <f t="shared" si="0"/>
        <v>13134028.200373935</v>
      </c>
      <c r="AW17" s="142">
        <f>'3. Utilisation Factor'!X17</f>
        <v>1.0615144857669989</v>
      </c>
      <c r="AX17" s="3">
        <f t="shared" si="1"/>
        <v>6953521.4523056485</v>
      </c>
      <c r="AY17" s="142">
        <f>'3. Utilisation Factor'!X17</f>
        <v>1.0615144857669989</v>
      </c>
      <c r="AZ17" s="231">
        <f t="shared" si="2"/>
        <v>7451948.2443748685</v>
      </c>
      <c r="BA17" s="142">
        <f>'3. Utilisation Factor'!X17</f>
        <v>1.0615144857669989</v>
      </c>
      <c r="BB17" s="159">
        <f t="shared" si="3"/>
        <v>5742860.551593692</v>
      </c>
      <c r="BC17" s="142">
        <f>'3. Utilisation Factor'!X17</f>
        <v>1.0615144857669989</v>
      </c>
      <c r="BD17" s="3">
        <f t="shared" si="4"/>
        <v>4791587.2215354284</v>
      </c>
      <c r="BE17" s="142">
        <f>'3. Utilisation Factor'!X17</f>
        <v>1.0615144857669989</v>
      </c>
      <c r="BF17" s="231">
        <f t="shared" si="5"/>
        <v>3097218.0708565828</v>
      </c>
      <c r="BG17" s="142">
        <f>'3. Utilisation Factor'!X17</f>
        <v>1.0615144857669989</v>
      </c>
      <c r="BH17" s="159">
        <f t="shared" si="6"/>
        <v>7868122.5386969112</v>
      </c>
      <c r="BI17" s="142">
        <f>'3. Utilisation Factor'!X17</f>
        <v>1.0615144857669989</v>
      </c>
      <c r="BJ17" s="159">
        <f t="shared" si="6"/>
        <v>11605602.200668436</v>
      </c>
      <c r="BK17" s="10">
        <f>'4. Future Sold inc EC'!E17</f>
        <v>283440000</v>
      </c>
      <c r="BL17" s="3">
        <f>'4. Future Sold inc EC'!H17</f>
        <v>283440000</v>
      </c>
      <c r="BM17" s="31">
        <f>'4. Future Sold inc EC'!K17</f>
        <v>283440000</v>
      </c>
      <c r="BN17" s="221">
        <f>'4. Future Sold inc EC'!N17</f>
        <v>283440000</v>
      </c>
      <c r="BO17" s="227">
        <f>'4. Future Sold inc EC'!Q17</f>
        <v>283440000</v>
      </c>
      <c r="BP17" s="227">
        <f>'4. Future Sold inc EC'!T17</f>
        <v>283440000</v>
      </c>
      <c r="BQ17" s="227">
        <f>'4. Future Sold inc EC'!W17</f>
        <v>283440000</v>
      </c>
      <c r="BR17" s="227">
        <f>'4. Future Sold inc EC'!Z17</f>
        <v>283440000</v>
      </c>
      <c r="BS17" s="227">
        <f>'4. Future Sold inc EC'!AC17</f>
        <v>283440000</v>
      </c>
      <c r="BT17" s="227">
        <f>'4. Future Sold inc EC'!AF17</f>
        <v>283440000</v>
      </c>
      <c r="BU17" s="227">
        <f>'4. Future Sold inc EC'!AI17</f>
        <v>283440000</v>
      </c>
      <c r="BV17" s="52">
        <f>'4. Future Sold inc EC'!AL17</f>
        <v>283440000</v>
      </c>
      <c r="BW17" s="32">
        <f>'5. PARCA'!G17</f>
        <v>0</v>
      </c>
      <c r="BX17" s="31">
        <f>'5. PARCA'!H17</f>
        <v>0</v>
      </c>
      <c r="BY17" s="31">
        <f>'5. PARCA'!I17</f>
        <v>0</v>
      </c>
      <c r="BZ17" s="31">
        <f>'5. PARCA'!J17</f>
        <v>0</v>
      </c>
      <c r="CA17" s="31">
        <f>'5. PARCA'!K17</f>
        <v>0</v>
      </c>
      <c r="CB17" s="31">
        <f>'5. PARCA'!L17</f>
        <v>0</v>
      </c>
      <c r="CC17" s="31">
        <f>'5. PARCA'!M17</f>
        <v>0</v>
      </c>
      <c r="CD17" s="31">
        <f>'5. PARCA'!N17</f>
        <v>0</v>
      </c>
      <c r="CE17" s="31">
        <f>'5. PARCA'!O17</f>
        <v>0</v>
      </c>
      <c r="CF17" s="31">
        <f>'5. PARCA'!P17</f>
        <v>0</v>
      </c>
      <c r="CG17" s="31">
        <f>'5. PARCA'!Q17</f>
        <v>0</v>
      </c>
      <c r="CH17" s="52">
        <f>'5. PARCA'!R17</f>
        <v>0</v>
      </c>
      <c r="CI17" s="10">
        <f t="shared" si="7"/>
        <v>283440000</v>
      </c>
      <c r="CJ17" s="3">
        <f t="shared" si="8"/>
        <v>283440000</v>
      </c>
      <c r="CK17" s="3">
        <f t="shared" si="9"/>
        <v>283440000</v>
      </c>
      <c r="CL17" s="167">
        <f t="shared" si="26"/>
        <v>283440000</v>
      </c>
      <c r="CM17" s="3">
        <f t="shared" si="27"/>
        <v>283440000</v>
      </c>
      <c r="CN17" s="3">
        <f t="shared" si="28"/>
        <v>283440000</v>
      </c>
      <c r="CO17" s="3">
        <f t="shared" si="29"/>
        <v>283440000</v>
      </c>
      <c r="CP17" s="145">
        <f t="shared" si="30"/>
        <v>283440000</v>
      </c>
      <c r="CQ17" s="3">
        <f t="shared" si="31"/>
        <v>283440000</v>
      </c>
      <c r="CR17" s="31">
        <f t="shared" si="32"/>
        <v>283440000</v>
      </c>
      <c r="CS17" s="31">
        <f t="shared" si="33"/>
        <v>283440000</v>
      </c>
      <c r="CT17" s="186">
        <f t="shared" si="34"/>
        <v>283440000</v>
      </c>
      <c r="CU17" s="108">
        <f t="shared" si="35"/>
        <v>283440000</v>
      </c>
      <c r="CV17" s="171"/>
      <c r="CX17" s="105">
        <f t="shared" si="36"/>
        <v>283440000</v>
      </c>
    </row>
    <row r="18" spans="1:102" ht="18" customHeight="1" x14ac:dyDescent="0.25">
      <c r="A18" s="5">
        <v>16</v>
      </c>
      <c r="B18" s="2" t="s">
        <v>6</v>
      </c>
      <c r="C18" s="10">
        <f>'1 Entry Historic Flows'!I18</f>
        <v>0</v>
      </c>
      <c r="D18" s="3">
        <f>'1 Entry Historic Flows'!P18</f>
        <v>0</v>
      </c>
      <c r="E18" s="31">
        <f>'1 Entry Historic Flows'!W18</f>
        <v>0</v>
      </c>
      <c r="F18" s="221">
        <f>'1 Entry Historic Flows'!AD18</f>
        <v>0</v>
      </c>
      <c r="G18" s="221">
        <f>'1 Entry Historic Flows'!AK18</f>
        <v>0</v>
      </c>
      <c r="H18" s="221">
        <f>'1 Entry Historic Flows'!AR18</f>
        <v>0</v>
      </c>
      <c r="I18" s="221">
        <f>'1 Entry Historic Flows'!AY18</f>
        <v>0</v>
      </c>
      <c r="J18" s="221">
        <f>'1 Entry Historic Flows'!BF18</f>
        <v>0</v>
      </c>
      <c r="K18" s="221">
        <f>'1 Entry Historic Flows'!BM18</f>
        <v>0</v>
      </c>
      <c r="L18" s="221">
        <f>'1 Entry Historic Flows'!BT18</f>
        <v>0</v>
      </c>
      <c r="M18" s="221">
        <f>'1 Entry Historic Flows'!CA18</f>
        <v>0</v>
      </c>
      <c r="N18" s="53">
        <f>'1 Entry Historic Flows'!CH18</f>
        <v>0</v>
      </c>
      <c r="O18" s="184">
        <f>'2. Forecast Normalisation'!$E$9</f>
        <v>0.95590145163737072</v>
      </c>
      <c r="P18" s="145">
        <f t="shared" si="10"/>
        <v>0</v>
      </c>
      <c r="Q18" s="142">
        <f>'2. Forecast Normalisation'!$H$9</f>
        <v>0.96992082862896267</v>
      </c>
      <c r="R18" s="159">
        <f t="shared" si="11"/>
        <v>0</v>
      </c>
      <c r="S18" s="141">
        <f>'2. Forecast Normalisation'!$K$9</f>
        <v>1.0469425060508193</v>
      </c>
      <c r="T18" s="3">
        <f t="shared" si="12"/>
        <v>0</v>
      </c>
      <c r="U18" s="142">
        <f>'2. Forecast Normalisation'!$N$9</f>
        <v>1.0194078788672591</v>
      </c>
      <c r="V18" s="226">
        <f t="shared" si="13"/>
        <v>0</v>
      </c>
      <c r="W18" s="142">
        <f>'2. Forecast Normalisation'!$Q$9</f>
        <v>1.0526982579172701</v>
      </c>
      <c r="X18" s="226">
        <f t="shared" si="14"/>
        <v>0</v>
      </c>
      <c r="Y18" s="142">
        <f>'2. Forecast Normalisation'!$T$9</f>
        <v>1.009839328346581</v>
      </c>
      <c r="Z18" s="226">
        <f t="shared" si="15"/>
        <v>0</v>
      </c>
      <c r="AA18" s="142">
        <f>'2. Forecast Normalisation'!$W$9</f>
        <v>0.90353101913570422</v>
      </c>
      <c r="AB18" s="226">
        <f t="shared" si="16"/>
        <v>0</v>
      </c>
      <c r="AC18" s="142">
        <f>'2. Forecast Normalisation'!$Z$9</f>
        <v>0.87502939875316132</v>
      </c>
      <c r="AD18" s="226">
        <f t="shared" si="17"/>
        <v>0</v>
      </c>
      <c r="AE18" s="142">
        <f>'2. Forecast Normalisation'!$AC$9</f>
        <v>0.95871569728747685</v>
      </c>
      <c r="AF18" s="226">
        <f t="shared" si="18"/>
        <v>0</v>
      </c>
      <c r="AG18" s="142">
        <f>'2. Forecast Normalisation'!$AF$9</f>
        <v>0.8644930831567913</v>
      </c>
      <c r="AH18" s="226">
        <f t="shared" si="19"/>
        <v>0</v>
      </c>
      <c r="AI18" s="142">
        <f>'2. Forecast Normalisation'!$AI$9</f>
        <v>0.98516111677492013</v>
      </c>
      <c r="AJ18" s="226">
        <f t="shared" si="20"/>
        <v>0</v>
      </c>
      <c r="AK18" s="142">
        <f>'2. Forecast Normalisation'!$AL$9</f>
        <v>0.98363119553552048</v>
      </c>
      <c r="AL18" s="228">
        <f t="shared" si="21"/>
        <v>0</v>
      </c>
      <c r="AM18" s="184">
        <f>'3. Utilisation Factor'!X18</f>
        <v>1.6901317545151358</v>
      </c>
      <c r="AN18" s="145">
        <f t="shared" si="22"/>
        <v>0</v>
      </c>
      <c r="AO18" s="142">
        <f>'3. Utilisation Factor'!X18</f>
        <v>1.6901317545151358</v>
      </c>
      <c r="AP18" s="159">
        <f t="shared" si="23"/>
        <v>0</v>
      </c>
      <c r="AQ18" s="141">
        <f>'3. Utilisation Factor'!X18</f>
        <v>1.6901317545151358</v>
      </c>
      <c r="AR18" s="3">
        <f t="shared" si="24"/>
        <v>0</v>
      </c>
      <c r="AS18" s="142">
        <f>'3. Utilisation Factor'!X18</f>
        <v>1.6901317545151358</v>
      </c>
      <c r="AT18" s="168">
        <f t="shared" si="25"/>
        <v>0</v>
      </c>
      <c r="AU18" s="142">
        <f>'3. Utilisation Factor'!X18</f>
        <v>1.6901317545151358</v>
      </c>
      <c r="AV18" s="159">
        <f t="shared" si="0"/>
        <v>0</v>
      </c>
      <c r="AW18" s="142">
        <f>'3. Utilisation Factor'!X18</f>
        <v>1.6901317545151358</v>
      </c>
      <c r="AX18" s="3">
        <f t="shared" si="1"/>
        <v>0</v>
      </c>
      <c r="AY18" s="142">
        <f>'3. Utilisation Factor'!X18</f>
        <v>1.6901317545151358</v>
      </c>
      <c r="AZ18" s="168">
        <f t="shared" si="2"/>
        <v>0</v>
      </c>
      <c r="BA18" s="142">
        <f>'3. Utilisation Factor'!X18</f>
        <v>1.6901317545151358</v>
      </c>
      <c r="BB18" s="159">
        <f t="shared" si="3"/>
        <v>0</v>
      </c>
      <c r="BC18" s="142">
        <f>'3. Utilisation Factor'!X18</f>
        <v>1.6901317545151358</v>
      </c>
      <c r="BD18" s="3">
        <f t="shared" si="4"/>
        <v>0</v>
      </c>
      <c r="BE18" s="142">
        <f>'3. Utilisation Factor'!X18</f>
        <v>1.6901317545151358</v>
      </c>
      <c r="BF18" s="168">
        <f t="shared" si="5"/>
        <v>0</v>
      </c>
      <c r="BG18" s="142">
        <f>'3. Utilisation Factor'!X18</f>
        <v>1.6901317545151358</v>
      </c>
      <c r="BH18" s="159">
        <f t="shared" si="6"/>
        <v>0</v>
      </c>
      <c r="BI18" s="142">
        <f>'3. Utilisation Factor'!X18</f>
        <v>1.6901317545151358</v>
      </c>
      <c r="BJ18" s="159">
        <f t="shared" si="6"/>
        <v>0</v>
      </c>
      <c r="BK18" s="10">
        <f>'4. Future Sold inc EC'!E18</f>
        <v>0</v>
      </c>
      <c r="BL18" s="3">
        <f>'4. Future Sold inc EC'!H18</f>
        <v>0</v>
      </c>
      <c r="BM18" s="31">
        <f>'4. Future Sold inc EC'!K18</f>
        <v>0</v>
      </c>
      <c r="BN18" s="221">
        <f>'4. Future Sold inc EC'!N18</f>
        <v>0</v>
      </c>
      <c r="BO18" s="227">
        <f>'4. Future Sold inc EC'!Q18</f>
        <v>0</v>
      </c>
      <c r="BP18" s="227">
        <f>'4. Future Sold inc EC'!T18</f>
        <v>0</v>
      </c>
      <c r="BQ18" s="227">
        <f>'4. Future Sold inc EC'!W18</f>
        <v>0</v>
      </c>
      <c r="BR18" s="227">
        <f>'4. Future Sold inc EC'!Z18</f>
        <v>0</v>
      </c>
      <c r="BS18" s="227">
        <f>'4. Future Sold inc EC'!AC18</f>
        <v>0</v>
      </c>
      <c r="BT18" s="227">
        <f>'4. Future Sold inc EC'!AF18</f>
        <v>0</v>
      </c>
      <c r="BU18" s="227">
        <f>'4. Future Sold inc EC'!AI18</f>
        <v>0</v>
      </c>
      <c r="BV18" s="52">
        <f>'4. Future Sold inc EC'!AL18</f>
        <v>0</v>
      </c>
      <c r="BW18" s="32">
        <f>'5. PARCA'!G18</f>
        <v>0</v>
      </c>
      <c r="BX18" s="31">
        <f>'5. PARCA'!H18</f>
        <v>0</v>
      </c>
      <c r="BY18" s="31">
        <f>'5. PARCA'!I18</f>
        <v>0</v>
      </c>
      <c r="BZ18" s="31">
        <f>'5. PARCA'!J18</f>
        <v>0</v>
      </c>
      <c r="CA18" s="31">
        <f>'5. PARCA'!K18</f>
        <v>0</v>
      </c>
      <c r="CB18" s="31">
        <f>'5. PARCA'!L18</f>
        <v>0</v>
      </c>
      <c r="CC18" s="31">
        <f>'5. PARCA'!M18</f>
        <v>0</v>
      </c>
      <c r="CD18" s="31">
        <f>'5. PARCA'!N18</f>
        <v>0</v>
      </c>
      <c r="CE18" s="31">
        <f>'5. PARCA'!O18</f>
        <v>0</v>
      </c>
      <c r="CF18" s="31">
        <f>'5. PARCA'!P18</f>
        <v>0</v>
      </c>
      <c r="CG18" s="31">
        <f>'5. PARCA'!Q18</f>
        <v>0</v>
      </c>
      <c r="CH18" s="52">
        <f>'5. PARCA'!R18</f>
        <v>0</v>
      </c>
      <c r="CI18" s="10">
        <f t="shared" si="7"/>
        <v>0</v>
      </c>
      <c r="CJ18" s="3">
        <f t="shared" si="8"/>
        <v>0</v>
      </c>
      <c r="CK18" s="3">
        <f t="shared" si="9"/>
        <v>0</v>
      </c>
      <c r="CL18" s="167">
        <f t="shared" si="26"/>
        <v>0</v>
      </c>
      <c r="CM18" s="3">
        <f t="shared" si="27"/>
        <v>0</v>
      </c>
      <c r="CN18" s="3">
        <f t="shared" si="28"/>
        <v>0</v>
      </c>
      <c r="CO18" s="3">
        <f t="shared" si="29"/>
        <v>0</v>
      </c>
      <c r="CP18" s="145">
        <f t="shared" si="30"/>
        <v>0</v>
      </c>
      <c r="CQ18" s="3">
        <f t="shared" si="31"/>
        <v>0</v>
      </c>
      <c r="CR18" s="31">
        <f t="shared" si="32"/>
        <v>0</v>
      </c>
      <c r="CS18" s="31">
        <f t="shared" si="33"/>
        <v>0</v>
      </c>
      <c r="CT18" s="186">
        <f t="shared" si="34"/>
        <v>0</v>
      </c>
      <c r="CU18" s="108">
        <f t="shared" si="35"/>
        <v>0</v>
      </c>
      <c r="CV18" s="171"/>
      <c r="CX18" s="105">
        <f t="shared" si="36"/>
        <v>0</v>
      </c>
    </row>
    <row r="19" spans="1:102" ht="18" customHeight="1" x14ac:dyDescent="0.25">
      <c r="A19" s="5">
        <v>17</v>
      </c>
      <c r="B19" s="2" t="s">
        <v>3</v>
      </c>
      <c r="C19" s="10">
        <f>'1 Entry Historic Flows'!I19</f>
        <v>2637604.1290322579</v>
      </c>
      <c r="D19" s="3">
        <f>'1 Entry Historic Flows'!P19</f>
        <v>4004814.7333333334</v>
      </c>
      <c r="E19" s="31">
        <f>'1 Entry Historic Flows'!W19</f>
        <v>10539911.161290323</v>
      </c>
      <c r="F19" s="221">
        <f>'1 Entry Historic Flows'!AD19</f>
        <v>11331139.741935484</v>
      </c>
      <c r="G19" s="221">
        <f>'1 Entry Historic Flows'!AK19</f>
        <v>22678362.928571429</v>
      </c>
      <c r="H19" s="221">
        <f>'1 Entry Historic Flows'!AR19</f>
        <v>22691614.567741938</v>
      </c>
      <c r="I19" s="221">
        <f>'1 Entry Historic Flows'!AY19</f>
        <v>8479211.4000000004</v>
      </c>
      <c r="J19" s="221">
        <f>'1 Entry Historic Flows'!BF19</f>
        <v>5844441.2258064514</v>
      </c>
      <c r="K19" s="221">
        <f>'1 Entry Historic Flows'!BM19</f>
        <v>1518489.8666666667</v>
      </c>
      <c r="L19" s="221">
        <f>'1 Entry Historic Flows'!BT19</f>
        <v>746341.48387096776</v>
      </c>
      <c r="M19" s="221">
        <f>'1 Entry Historic Flows'!CA19</f>
        <v>2390946.5161290318</v>
      </c>
      <c r="N19" s="53">
        <f>'1 Entry Historic Flows'!CH19</f>
        <v>7582164.333333333</v>
      </c>
      <c r="O19" s="184">
        <f>'2. Forecast Normalisation'!$E$6</f>
        <v>1</v>
      </c>
      <c r="P19" s="145">
        <f t="shared" si="10"/>
        <v>2637604.1290322579</v>
      </c>
      <c r="Q19" s="142">
        <f>'2. Forecast Normalisation'!$H$6</f>
        <v>1</v>
      </c>
      <c r="R19" s="159">
        <f t="shared" si="11"/>
        <v>4004814.7333333334</v>
      </c>
      <c r="S19" s="141">
        <f>'2. Forecast Normalisation'!$K$6</f>
        <v>1</v>
      </c>
      <c r="T19" s="3">
        <f t="shared" si="12"/>
        <v>10539911.161290323</v>
      </c>
      <c r="U19" s="142">
        <f>'2. Forecast Normalisation'!$N$6</f>
        <v>1</v>
      </c>
      <c r="V19" s="221">
        <f t="shared" si="13"/>
        <v>11331139.741935484</v>
      </c>
      <c r="W19" s="142">
        <f>'2. Forecast Normalisation'!$Q$6</f>
        <v>1</v>
      </c>
      <c r="X19" s="221">
        <f t="shared" si="14"/>
        <v>22678362.928571429</v>
      </c>
      <c r="Y19" s="142">
        <f>'2. Forecast Normalisation'!$T$6</f>
        <v>1</v>
      </c>
      <c r="Z19" s="221">
        <f t="shared" si="15"/>
        <v>22691614.567741938</v>
      </c>
      <c r="AA19" s="142">
        <f>'2. Forecast Normalisation'!$W$6</f>
        <v>1</v>
      </c>
      <c r="AB19" s="221">
        <f t="shared" si="16"/>
        <v>8479211.4000000004</v>
      </c>
      <c r="AC19" s="142">
        <f>'2. Forecast Normalisation'!$Z$6</f>
        <v>1</v>
      </c>
      <c r="AD19" s="221">
        <f t="shared" si="17"/>
        <v>5844441.2258064514</v>
      </c>
      <c r="AE19" s="142">
        <f>'2. Forecast Normalisation'!$AC$6</f>
        <v>1</v>
      </c>
      <c r="AF19" s="221">
        <f t="shared" si="18"/>
        <v>1518489.8666666667</v>
      </c>
      <c r="AG19" s="142">
        <f>'2. Forecast Normalisation'!$AF$6</f>
        <v>1</v>
      </c>
      <c r="AH19" s="221">
        <f t="shared" si="19"/>
        <v>746341.48387096776</v>
      </c>
      <c r="AI19" s="142">
        <f>'2. Forecast Normalisation'!$AI$6</f>
        <v>1</v>
      </c>
      <c r="AJ19" s="221">
        <f t="shared" si="20"/>
        <v>2390946.5161290318</v>
      </c>
      <c r="AK19" s="142">
        <f>'2. Forecast Normalisation'!$AL$6</f>
        <v>1</v>
      </c>
      <c r="AL19" s="53">
        <f t="shared" si="21"/>
        <v>7582164.333333333</v>
      </c>
      <c r="AM19" s="184">
        <f>'3. Utilisation Factor'!X19</f>
        <v>1.0615144857669989</v>
      </c>
      <c r="AN19" s="145">
        <f t="shared" si="22"/>
        <v>2799854.9906865903</v>
      </c>
      <c r="AO19" s="142">
        <f>'3. Utilisation Factor'!X19</f>
        <v>1.0615144857669989</v>
      </c>
      <c r="AP19" s="159">
        <f t="shared" si="23"/>
        <v>4251168.8522464344</v>
      </c>
      <c r="AQ19" s="141">
        <f>'3. Utilisation Factor'!X19</f>
        <v>1.0615144857669989</v>
      </c>
      <c r="AR19" s="3">
        <f t="shared" si="24"/>
        <v>11188268.376406951</v>
      </c>
      <c r="AS19" s="142">
        <f>'3. Utilisation Factor'!X19</f>
        <v>1.0615144857669989</v>
      </c>
      <c r="AT19" s="231">
        <f t="shared" si="25"/>
        <v>12028168.976314651</v>
      </c>
      <c r="AU19" s="142">
        <f>'3. Utilisation Factor'!X19</f>
        <v>1.0615144857669989</v>
      </c>
      <c r="AV19" s="159">
        <f t="shared" si="0"/>
        <v>24073410.762159873</v>
      </c>
      <c r="AW19" s="142">
        <f>'3. Utilisation Factor'!X19</f>
        <v>1.0615144857669989</v>
      </c>
      <c r="AX19" s="3">
        <f t="shared" si="1"/>
        <v>24087477.569099523</v>
      </c>
      <c r="AY19" s="142">
        <f>'3. Utilisation Factor'!X19</f>
        <v>1.0615144857669989</v>
      </c>
      <c r="AZ19" s="231">
        <f t="shared" si="2"/>
        <v>9000805.7289806753</v>
      </c>
      <c r="BA19" s="142">
        <f>'3. Utilisation Factor'!X19</f>
        <v>1.0615144857669989</v>
      </c>
      <c r="BB19" s="159">
        <f t="shared" si="3"/>
        <v>6203959.0224073837</v>
      </c>
      <c r="BC19" s="142">
        <f>'3. Utilisation Factor'!X19</f>
        <v>1.0615144857669989</v>
      </c>
      <c r="BD19" s="3">
        <f t="shared" si="4"/>
        <v>1611898.9899570656</v>
      </c>
      <c r="BE19" s="142">
        <f>'3. Utilisation Factor'!X19</f>
        <v>1.0615144857669989</v>
      </c>
      <c r="BF19" s="231">
        <f t="shared" si="5"/>
        <v>792252.29645786923</v>
      </c>
      <c r="BG19" s="142">
        <f>'3. Utilisation Factor'!X19</f>
        <v>1.0615144857669989</v>
      </c>
      <c r="BH19" s="159">
        <f t="shared" si="6"/>
        <v>2538024.3615651065</v>
      </c>
      <c r="BI19" s="142">
        <f>'3. Utilisation Factor'!X19</f>
        <v>1.0615144857669989</v>
      </c>
      <c r="BJ19" s="159">
        <f t="shared" si="6"/>
        <v>8048577.2732992135</v>
      </c>
      <c r="BK19" s="10">
        <f>'4. Future Sold inc EC'!E19</f>
        <v>0</v>
      </c>
      <c r="BL19" s="3">
        <f>'4. Future Sold inc EC'!H19</f>
        <v>0</v>
      </c>
      <c r="BM19" s="31">
        <f>'4. Future Sold inc EC'!K19</f>
        <v>0</v>
      </c>
      <c r="BN19" s="221">
        <f>'4. Future Sold inc EC'!N19</f>
        <v>205790000</v>
      </c>
      <c r="BO19" s="227">
        <f>'4. Future Sold inc EC'!Q19</f>
        <v>205790000</v>
      </c>
      <c r="BP19" s="227">
        <f>'4. Future Sold inc EC'!T19</f>
        <v>205790000</v>
      </c>
      <c r="BQ19" s="227">
        <f>'4. Future Sold inc EC'!W19</f>
        <v>0</v>
      </c>
      <c r="BR19" s="227">
        <f>'4. Future Sold inc EC'!Z19</f>
        <v>0</v>
      </c>
      <c r="BS19" s="227">
        <f>'4. Future Sold inc EC'!AC19</f>
        <v>0</v>
      </c>
      <c r="BT19" s="227">
        <f>'4. Future Sold inc EC'!AF19</f>
        <v>0</v>
      </c>
      <c r="BU19" s="227">
        <f>'4. Future Sold inc EC'!AI19</f>
        <v>0</v>
      </c>
      <c r="BV19" s="52">
        <f>'4. Future Sold inc EC'!AL19</f>
        <v>0</v>
      </c>
      <c r="BW19" s="32">
        <f>'5. PARCA'!G19</f>
        <v>0</v>
      </c>
      <c r="BX19" s="31">
        <f>'5. PARCA'!H19</f>
        <v>0</v>
      </c>
      <c r="BY19" s="31">
        <f>'5. PARCA'!I19</f>
        <v>0</v>
      </c>
      <c r="BZ19" s="31">
        <f>'5. PARCA'!J19</f>
        <v>0</v>
      </c>
      <c r="CA19" s="31">
        <f>'5. PARCA'!K19</f>
        <v>0</v>
      </c>
      <c r="CB19" s="31">
        <f>'5. PARCA'!L19</f>
        <v>0</v>
      </c>
      <c r="CC19" s="31">
        <f>'5. PARCA'!M19</f>
        <v>0</v>
      </c>
      <c r="CD19" s="31">
        <f>'5. PARCA'!N19</f>
        <v>0</v>
      </c>
      <c r="CE19" s="31">
        <f>'5. PARCA'!O19</f>
        <v>0</v>
      </c>
      <c r="CF19" s="31">
        <f>'5. PARCA'!P19</f>
        <v>0</v>
      </c>
      <c r="CG19" s="31">
        <f>'5. PARCA'!Q19</f>
        <v>0</v>
      </c>
      <c r="CH19" s="52">
        <f>'5. PARCA'!R19</f>
        <v>0</v>
      </c>
      <c r="CI19" s="10">
        <f t="shared" si="7"/>
        <v>2799854.9906865903</v>
      </c>
      <c r="CJ19" s="3">
        <f t="shared" si="8"/>
        <v>4251168.8522464344</v>
      </c>
      <c r="CK19" s="3">
        <f t="shared" si="9"/>
        <v>11188268.376406951</v>
      </c>
      <c r="CL19" s="167">
        <f t="shared" si="26"/>
        <v>205790000</v>
      </c>
      <c r="CM19" s="3">
        <f t="shared" si="27"/>
        <v>205790000</v>
      </c>
      <c r="CN19" s="3">
        <f t="shared" si="28"/>
        <v>205790000</v>
      </c>
      <c r="CO19" s="3">
        <f t="shared" si="29"/>
        <v>9000805.7289806753</v>
      </c>
      <c r="CP19" s="145">
        <f t="shared" si="30"/>
        <v>6203959.0224073837</v>
      </c>
      <c r="CQ19" s="3">
        <f t="shared" si="31"/>
        <v>1611898.9899570656</v>
      </c>
      <c r="CR19" s="31">
        <f t="shared" si="32"/>
        <v>792252.29645786923</v>
      </c>
      <c r="CS19" s="31">
        <f t="shared" si="33"/>
        <v>2538024.3615651065</v>
      </c>
      <c r="CT19" s="186">
        <f t="shared" si="34"/>
        <v>8048577.2732992135</v>
      </c>
      <c r="CU19" s="108">
        <f t="shared" si="35"/>
        <v>54623744.262486957</v>
      </c>
      <c r="CV19" s="171"/>
      <c r="CX19" s="105">
        <f t="shared" si="36"/>
        <v>54623744.262486957</v>
      </c>
    </row>
    <row r="20" spans="1:102" ht="18" customHeight="1" x14ac:dyDescent="0.25">
      <c r="A20" s="6">
        <v>18</v>
      </c>
      <c r="B20" s="2" t="s">
        <v>3</v>
      </c>
      <c r="C20" s="10">
        <f>'1 Entry Historic Flows'!I20</f>
        <v>650958.70967741939</v>
      </c>
      <c r="D20" s="3">
        <f>'1 Entry Historic Flows'!P20</f>
        <v>907865.93333333335</v>
      </c>
      <c r="E20" s="31">
        <f>'1 Entry Historic Flows'!W20</f>
        <v>2439702.064516129</v>
      </c>
      <c r="F20" s="221">
        <f>'1 Entry Historic Flows'!AD20</f>
        <v>8158121.612903228</v>
      </c>
      <c r="G20" s="221">
        <f>'1 Entry Historic Flows'!AK20</f>
        <v>8340371.2857142854</v>
      </c>
      <c r="H20" s="221">
        <f>'1 Entry Historic Flows'!AR20</f>
        <v>4419174.064516129</v>
      </c>
      <c r="I20" s="221">
        <f>'1 Entry Historic Flows'!AY20</f>
        <v>3099191.3333333326</v>
      </c>
      <c r="J20" s="221">
        <f>'1 Entry Historic Flows'!BF20</f>
        <v>789423.87096774194</v>
      </c>
      <c r="K20" s="221">
        <f>'1 Entry Historic Flows'!BM20</f>
        <v>1295059.3333333333</v>
      </c>
      <c r="L20" s="221">
        <f>'1 Entry Historic Flows'!BT20</f>
        <v>126393.54838709674</v>
      </c>
      <c r="M20" s="221">
        <f>'1 Entry Historic Flows'!CA20</f>
        <v>361658.70967741939</v>
      </c>
      <c r="N20" s="53">
        <f>'1 Entry Historic Flows'!CH20</f>
        <v>1684613.333333333</v>
      </c>
      <c r="O20" s="184">
        <f>'2. Forecast Normalisation'!$E$6</f>
        <v>1</v>
      </c>
      <c r="P20" s="145">
        <f t="shared" si="10"/>
        <v>650958.70967741939</v>
      </c>
      <c r="Q20" s="142">
        <f>'2. Forecast Normalisation'!$H$6</f>
        <v>1</v>
      </c>
      <c r="R20" s="159">
        <f t="shared" si="11"/>
        <v>907865.93333333335</v>
      </c>
      <c r="S20" s="141">
        <f>'2. Forecast Normalisation'!$K$6</f>
        <v>1</v>
      </c>
      <c r="T20" s="3">
        <f t="shared" si="12"/>
        <v>2439702.064516129</v>
      </c>
      <c r="U20" s="142">
        <f>'2. Forecast Normalisation'!$N$6</f>
        <v>1</v>
      </c>
      <c r="V20" s="221">
        <f t="shared" si="13"/>
        <v>8158121.612903228</v>
      </c>
      <c r="W20" s="142">
        <f>'2. Forecast Normalisation'!$Q$6</f>
        <v>1</v>
      </c>
      <c r="X20" s="221">
        <f t="shared" si="14"/>
        <v>8340371.2857142854</v>
      </c>
      <c r="Y20" s="142">
        <f>'2. Forecast Normalisation'!$T$6</f>
        <v>1</v>
      </c>
      <c r="Z20" s="221">
        <f t="shared" si="15"/>
        <v>4419174.064516129</v>
      </c>
      <c r="AA20" s="142">
        <f>'2. Forecast Normalisation'!$W$6</f>
        <v>1</v>
      </c>
      <c r="AB20" s="221">
        <f t="shared" si="16"/>
        <v>3099191.3333333326</v>
      </c>
      <c r="AC20" s="142">
        <f>'2. Forecast Normalisation'!$Z$6</f>
        <v>1</v>
      </c>
      <c r="AD20" s="221">
        <f t="shared" si="17"/>
        <v>789423.87096774194</v>
      </c>
      <c r="AE20" s="142">
        <f>'2. Forecast Normalisation'!$AC$6</f>
        <v>1</v>
      </c>
      <c r="AF20" s="221">
        <f t="shared" si="18"/>
        <v>1295059.3333333333</v>
      </c>
      <c r="AG20" s="142">
        <f>'2. Forecast Normalisation'!$AF$6</f>
        <v>1</v>
      </c>
      <c r="AH20" s="221">
        <f t="shared" si="19"/>
        <v>126393.54838709674</v>
      </c>
      <c r="AI20" s="142">
        <f>'2. Forecast Normalisation'!$AI$6</f>
        <v>1</v>
      </c>
      <c r="AJ20" s="221">
        <f t="shared" si="20"/>
        <v>361658.70967741939</v>
      </c>
      <c r="AK20" s="142">
        <f>'2. Forecast Normalisation'!$AL$6</f>
        <v>1</v>
      </c>
      <c r="AL20" s="53">
        <f t="shared" si="21"/>
        <v>1684613.333333333</v>
      </c>
      <c r="AM20" s="184">
        <f>'3. Utilisation Factor'!X20</f>
        <v>1.0615144857669989</v>
      </c>
      <c r="AN20" s="145">
        <f t="shared" si="22"/>
        <v>691002.09995877498</v>
      </c>
      <c r="AO20" s="142">
        <f>'3. Utilisation Factor'!X20</f>
        <v>1.0615144857669989</v>
      </c>
      <c r="AP20" s="159">
        <f t="shared" si="23"/>
        <v>963712.83936770982</v>
      </c>
      <c r="AQ20" s="141">
        <f>'3. Utilisation Factor'!X20</f>
        <v>1.0615144857669989</v>
      </c>
      <c r="AR20" s="3">
        <f t="shared" si="24"/>
        <v>2589779.0824395241</v>
      </c>
      <c r="AS20" s="142">
        <f>'3. Utilisation Factor'!X20</f>
        <v>1.0615144857669989</v>
      </c>
      <c r="AT20" s="231">
        <f t="shared" si="25"/>
        <v>8659964.2687456105</v>
      </c>
      <c r="AU20" s="142">
        <f>'3. Utilisation Factor'!X20</f>
        <v>1.0615144857669989</v>
      </c>
      <c r="AV20" s="159">
        <f t="shared" si="0"/>
        <v>8853424.9364608433</v>
      </c>
      <c r="AW20" s="142">
        <f>'3. Utilisation Factor'!X20</f>
        <v>1.0615144857669989</v>
      </c>
      <c r="AX20" s="3">
        <f t="shared" si="1"/>
        <v>4691017.2846096968</v>
      </c>
      <c r="AY20" s="142">
        <f>'3. Utilisation Factor'!X20</f>
        <v>1.0615144857669989</v>
      </c>
      <c r="AZ20" s="231">
        <f t="shared" si="2"/>
        <v>3289836.4944968722</v>
      </c>
      <c r="BA20" s="142">
        <f>'3. Utilisation Factor'!X20</f>
        <v>1.0615144857669989</v>
      </c>
      <c r="BB20" s="159">
        <f t="shared" si="3"/>
        <v>837984.87444251624</v>
      </c>
      <c r="BC20" s="142">
        <f>'3. Utilisation Factor'!X20</f>
        <v>1.0615144857669989</v>
      </c>
      <c r="BD20" s="3">
        <f t="shared" si="4"/>
        <v>1374724.2422610857</v>
      </c>
      <c r="BE20" s="142">
        <f>'3. Utilisation Factor'!X20</f>
        <v>1.0615144857669989</v>
      </c>
      <c r="BF20" s="231">
        <f t="shared" si="5"/>
        <v>134168.58252039528</v>
      </c>
      <c r="BG20" s="142">
        <f>'3. Utilisation Factor'!X20</f>
        <v>1.0615144857669989</v>
      </c>
      <c r="BH20" s="159">
        <f t="shared" si="6"/>
        <v>383905.9592263822</v>
      </c>
      <c r="BI20" s="142">
        <f>'3. Utilisation Factor'!X20</f>
        <v>1.0615144857669989</v>
      </c>
      <c r="BJ20" s="159">
        <f t="shared" si="6"/>
        <v>1788241.456249563</v>
      </c>
      <c r="BK20" s="10">
        <f>'4. Future Sold inc EC'!E20</f>
        <v>0</v>
      </c>
      <c r="BL20" s="3">
        <f>'4. Future Sold inc EC'!H20</f>
        <v>0</v>
      </c>
      <c r="BM20" s="31">
        <f>'4. Future Sold inc EC'!K20</f>
        <v>0</v>
      </c>
      <c r="BN20" s="221">
        <f>'4. Future Sold inc EC'!N20</f>
        <v>22000000</v>
      </c>
      <c r="BO20" s="227">
        <f>'4. Future Sold inc EC'!Q20</f>
        <v>22000000</v>
      </c>
      <c r="BP20" s="227">
        <f>'4. Future Sold inc EC'!T20</f>
        <v>22000000</v>
      </c>
      <c r="BQ20" s="227">
        <f>'4. Future Sold inc EC'!W20</f>
        <v>0</v>
      </c>
      <c r="BR20" s="227">
        <f>'4. Future Sold inc EC'!Z20</f>
        <v>0</v>
      </c>
      <c r="BS20" s="227">
        <f>'4. Future Sold inc EC'!AC20</f>
        <v>0</v>
      </c>
      <c r="BT20" s="227">
        <f>'4. Future Sold inc EC'!AF20</f>
        <v>0</v>
      </c>
      <c r="BU20" s="227">
        <f>'4. Future Sold inc EC'!AI20</f>
        <v>0</v>
      </c>
      <c r="BV20" s="52">
        <f>'4. Future Sold inc EC'!AL20</f>
        <v>0</v>
      </c>
      <c r="BW20" s="32">
        <f>'5. PARCA'!G20</f>
        <v>0</v>
      </c>
      <c r="BX20" s="31">
        <f>'5. PARCA'!H20</f>
        <v>0</v>
      </c>
      <c r="BY20" s="31">
        <f>'5. PARCA'!I20</f>
        <v>0</v>
      </c>
      <c r="BZ20" s="31">
        <f>'5. PARCA'!J20</f>
        <v>0</v>
      </c>
      <c r="CA20" s="31">
        <f>'5. PARCA'!K20</f>
        <v>0</v>
      </c>
      <c r="CB20" s="31">
        <f>'5. PARCA'!L20</f>
        <v>0</v>
      </c>
      <c r="CC20" s="31">
        <f>'5. PARCA'!M20</f>
        <v>0</v>
      </c>
      <c r="CD20" s="31">
        <f>'5. PARCA'!N20</f>
        <v>0</v>
      </c>
      <c r="CE20" s="31">
        <f>'5. PARCA'!O20</f>
        <v>0</v>
      </c>
      <c r="CF20" s="31">
        <f>'5. PARCA'!P20</f>
        <v>0</v>
      </c>
      <c r="CG20" s="31">
        <f>'5. PARCA'!Q20</f>
        <v>0</v>
      </c>
      <c r="CH20" s="52">
        <f>'5. PARCA'!R20</f>
        <v>0</v>
      </c>
      <c r="CI20" s="10">
        <f t="shared" si="7"/>
        <v>691002.09995877498</v>
      </c>
      <c r="CJ20" s="3">
        <f t="shared" si="8"/>
        <v>963712.83936770982</v>
      </c>
      <c r="CK20" s="3">
        <f t="shared" si="9"/>
        <v>2589779.0824395241</v>
      </c>
      <c r="CL20" s="167">
        <f t="shared" si="26"/>
        <v>22000000</v>
      </c>
      <c r="CM20" s="3">
        <f t="shared" si="27"/>
        <v>22000000</v>
      </c>
      <c r="CN20" s="3">
        <f t="shared" si="28"/>
        <v>22000000</v>
      </c>
      <c r="CO20" s="3">
        <f t="shared" si="29"/>
        <v>3289836.4944968722</v>
      </c>
      <c r="CP20" s="145">
        <f t="shared" si="30"/>
        <v>837984.87444251624</v>
      </c>
      <c r="CQ20" s="3">
        <f t="shared" si="31"/>
        <v>1374724.2422610857</v>
      </c>
      <c r="CR20" s="31">
        <f t="shared" si="32"/>
        <v>134168.58252039528</v>
      </c>
      <c r="CS20" s="31">
        <f t="shared" si="33"/>
        <v>383905.9592263822</v>
      </c>
      <c r="CT20" s="186">
        <f t="shared" si="34"/>
        <v>1788241.456249563</v>
      </c>
      <c r="CU20" s="108">
        <f t="shared" si="35"/>
        <v>6428047.9713081438</v>
      </c>
      <c r="CV20" s="171"/>
      <c r="CX20" s="105">
        <f t="shared" si="36"/>
        <v>6428047.9713081438</v>
      </c>
    </row>
    <row r="21" spans="1:102" ht="25.5" x14ac:dyDescent="0.25">
      <c r="A21" s="5">
        <v>19</v>
      </c>
      <c r="B21" s="2" t="s">
        <v>7</v>
      </c>
      <c r="C21" s="10">
        <f>'1 Entry Historic Flows'!I21</f>
        <v>43610055.677419357</v>
      </c>
      <c r="D21" s="3">
        <f>'1 Entry Historic Flows'!P21</f>
        <v>112482472.66666664</v>
      </c>
      <c r="E21" s="31">
        <f>'1 Entry Historic Flows'!W21</f>
        <v>115469984.90322581</v>
      </c>
      <c r="F21" s="221">
        <f>'1 Entry Historic Flows'!AD21</f>
        <v>94579703.935483873</v>
      </c>
      <c r="G21" s="221">
        <f>'1 Entry Historic Flows'!AK21</f>
        <v>119446491.99999999</v>
      </c>
      <c r="H21" s="221">
        <f>'1 Entry Historic Flows'!AR21</f>
        <v>92661435.935483873</v>
      </c>
      <c r="I21" s="221">
        <f>'1 Entry Historic Flows'!AY21</f>
        <v>52965222.93333333</v>
      </c>
      <c r="J21" s="221">
        <f>'1 Entry Historic Flows'!BF21</f>
        <v>14672809.870967746</v>
      </c>
      <c r="K21" s="221">
        <f>'1 Entry Historic Flows'!BM21</f>
        <v>6636695.9999999981</v>
      </c>
      <c r="L21" s="221">
        <f>'1 Entry Historic Flows'!BT21</f>
        <v>902347.74193548388</v>
      </c>
      <c r="M21" s="221">
        <f>'1 Entry Historic Flows'!CA21</f>
        <v>1250318.9032258063</v>
      </c>
      <c r="N21" s="53">
        <f>'1 Entry Historic Flows'!CH21</f>
        <v>18958321.066666663</v>
      </c>
      <c r="O21" s="184">
        <f>'2. Forecast Normalisation'!$E$11</f>
        <v>0.95590145163737072</v>
      </c>
      <c r="P21" s="145">
        <f t="shared" si="10"/>
        <v>41686915.528031722</v>
      </c>
      <c r="Q21" s="142">
        <f>'2. Forecast Normalisation'!$H$11</f>
        <v>0.96992082862896267</v>
      </c>
      <c r="R21" s="159">
        <f t="shared" si="11"/>
        <v>109099093.09508796</v>
      </c>
      <c r="S21" s="141">
        <f>'2. Forecast Normalisation'!$K$11</f>
        <v>1.0469425060508193</v>
      </c>
      <c r="T21" s="3">
        <f t="shared" si="12"/>
        <v>120890435.3682335</v>
      </c>
      <c r="U21" s="142">
        <f>'2. Forecast Normalisation'!$N$11</f>
        <v>1.0194078788672591</v>
      </c>
      <c r="V21" s="221">
        <f t="shared" si="13"/>
        <v>96415295.372764975</v>
      </c>
      <c r="W21" s="142">
        <f>'2. Forecast Normalisation'!$Q$11</f>
        <v>1.0526982579172701</v>
      </c>
      <c r="X21" s="221">
        <f t="shared" si="14"/>
        <v>125741114.04272912</v>
      </c>
      <c r="Y21" s="142">
        <f>'2. Forecast Normalisation'!$T$11</f>
        <v>1.009839328346581</v>
      </c>
      <c r="Z21" s="221">
        <f t="shared" si="15"/>
        <v>93573162.228718773</v>
      </c>
      <c r="AA21" s="142">
        <f>'2. Forecast Normalisation'!$W$11</f>
        <v>0.90353101913570422</v>
      </c>
      <c r="AB21" s="221">
        <f t="shared" si="16"/>
        <v>47855721.855704434</v>
      </c>
      <c r="AC21" s="142">
        <f>'2. Forecast Normalisation'!$Z$11</f>
        <v>0.87502939875316132</v>
      </c>
      <c r="AD21" s="221">
        <f t="shared" si="17"/>
        <v>12839139.999412358</v>
      </c>
      <c r="AE21" s="142">
        <f>'2. Forecast Normalisation'!$AC$11</f>
        <v>0.95871569728747685</v>
      </c>
      <c r="AF21" s="221">
        <f t="shared" si="18"/>
        <v>6362704.6333250068</v>
      </c>
      <c r="AG21" s="142">
        <f>'2. Forecast Normalisation'!$AF$11</f>
        <v>0.8644930831567913</v>
      </c>
      <c r="AH21" s="221">
        <f t="shared" si="19"/>
        <v>780073.38150537515</v>
      </c>
      <c r="AI21" s="142">
        <f>'2. Forecast Normalisation'!$AI$11</f>
        <v>0.98516111677492013</v>
      </c>
      <c r="AJ21" s="221">
        <f t="shared" si="20"/>
        <v>1231765.5670267285</v>
      </c>
      <c r="AK21" s="142">
        <f>'2. Forecast Normalisation'!$AL$11</f>
        <v>0.98363119553552048</v>
      </c>
      <c r="AL21" s="53">
        <f t="shared" si="21"/>
        <v>18647996.016151574</v>
      </c>
      <c r="AM21" s="184">
        <f>'3. Utilisation Factor'!X21</f>
        <v>1.033302855451115</v>
      </c>
      <c r="AN21" s="145">
        <f t="shared" si="22"/>
        <v>43075208.850064605</v>
      </c>
      <c r="AO21" s="142">
        <f>'3. Utilisation Factor'!X21</f>
        <v>1.033302855451115</v>
      </c>
      <c r="AP21" s="159">
        <f t="shared" si="23"/>
        <v>112732404.42228141</v>
      </c>
      <c r="AQ21" s="141">
        <f>'3. Utilisation Factor'!X21</f>
        <v>1.033302855451115</v>
      </c>
      <c r="AR21" s="3">
        <f t="shared" si="24"/>
        <v>124916432.06272414</v>
      </c>
      <c r="AS21" s="142">
        <f>'3. Utilisation Factor'!X21</f>
        <v>1.033302855451115</v>
      </c>
      <c r="AT21" s="168">
        <f t="shared" si="25"/>
        <v>99626200.017840728</v>
      </c>
      <c r="AU21" s="142">
        <f>'3. Utilisation Factor'!X21</f>
        <v>1.033302855451115</v>
      </c>
      <c r="AV21" s="159">
        <f t="shared" si="0"/>
        <v>129928652.1879563</v>
      </c>
      <c r="AW21" s="142">
        <f>'3. Utilisation Factor'!X21</f>
        <v>1.033302855451115</v>
      </c>
      <c r="AX21" s="3">
        <f t="shared" si="1"/>
        <v>96689415.724525526</v>
      </c>
      <c r="AY21" s="142">
        <f>'3. Utilisation Factor'!X21</f>
        <v>1.033302855451115</v>
      </c>
      <c r="AZ21" s="168">
        <f t="shared" si="2"/>
        <v>49449454.043173723</v>
      </c>
      <c r="BA21" s="142">
        <f>'3. Utilisation Factor'!X21</f>
        <v>1.033302855451115</v>
      </c>
      <c r="BB21" s="159">
        <f t="shared" si="3"/>
        <v>13266720.022929417</v>
      </c>
      <c r="BC21" s="142">
        <f>'3. Utilisation Factor'!X21</f>
        <v>1.033302855451115</v>
      </c>
      <c r="BD21" s="3">
        <f t="shared" si="4"/>
        <v>6574600.8660067692</v>
      </c>
      <c r="BE21" s="142">
        <f>'3. Utilisation Factor'!X21</f>
        <v>1.033302855451115</v>
      </c>
      <c r="BF21" s="168">
        <f t="shared" si="5"/>
        <v>806052.05257091112</v>
      </c>
      <c r="BG21" s="142">
        <f>'3. Utilisation Factor'!X21</f>
        <v>1.033302855451115</v>
      </c>
      <c r="BH21" s="159">
        <f t="shared" si="6"/>
        <v>1272786.8776550803</v>
      </c>
      <c r="BI21" s="142">
        <f>'3. Utilisation Factor'!X21</f>
        <v>1.033302855451115</v>
      </c>
      <c r="BJ21" s="159">
        <f t="shared" si="6"/>
        <v>19269027.531930439</v>
      </c>
      <c r="BK21" s="10">
        <f>'4. Future Sold inc EC'!E21</f>
        <v>664300000</v>
      </c>
      <c r="BL21" s="3">
        <f>'4. Future Sold inc EC'!H21</f>
        <v>664300000</v>
      </c>
      <c r="BM21" s="31">
        <f>'4. Future Sold inc EC'!K21</f>
        <v>664300000</v>
      </c>
      <c r="BN21" s="221">
        <f>'4. Future Sold inc EC'!N21</f>
        <v>664300000</v>
      </c>
      <c r="BO21" s="227">
        <f>'4. Future Sold inc EC'!Q21</f>
        <v>664300000</v>
      </c>
      <c r="BP21" s="227">
        <f>'4. Future Sold inc EC'!T21</f>
        <v>664300000</v>
      </c>
      <c r="BQ21" s="227">
        <f>'4. Future Sold inc EC'!W21</f>
        <v>582600000</v>
      </c>
      <c r="BR21" s="227">
        <f>'4. Future Sold inc EC'!Z21</f>
        <v>582600000</v>
      </c>
      <c r="BS21" s="227">
        <f>'4. Future Sold inc EC'!AC21</f>
        <v>582600000</v>
      </c>
      <c r="BT21" s="227">
        <f>'4. Future Sold inc EC'!AF21</f>
        <v>582600000</v>
      </c>
      <c r="BU21" s="227">
        <f>'4. Future Sold inc EC'!AI21</f>
        <v>582600000</v>
      </c>
      <c r="BV21" s="52">
        <f>'4. Future Sold inc EC'!AL21</f>
        <v>582600000</v>
      </c>
      <c r="BW21" s="32">
        <f>'5. PARCA'!G21</f>
        <v>0</v>
      </c>
      <c r="BX21" s="31">
        <f>'5. PARCA'!H21</f>
        <v>0</v>
      </c>
      <c r="BY21" s="31">
        <f>'5. PARCA'!I21</f>
        <v>0</v>
      </c>
      <c r="BZ21" s="31">
        <f>'5. PARCA'!J21</f>
        <v>0</v>
      </c>
      <c r="CA21" s="31">
        <f>'5. PARCA'!K21</f>
        <v>0</v>
      </c>
      <c r="CB21" s="31">
        <f>'5. PARCA'!L21</f>
        <v>0</v>
      </c>
      <c r="CC21" s="31">
        <f>'5. PARCA'!M21</f>
        <v>0</v>
      </c>
      <c r="CD21" s="31">
        <f>'5. PARCA'!N21</f>
        <v>0</v>
      </c>
      <c r="CE21" s="31">
        <f>'5. PARCA'!O21</f>
        <v>0</v>
      </c>
      <c r="CF21" s="31">
        <f>'5. PARCA'!P21</f>
        <v>0</v>
      </c>
      <c r="CG21" s="31">
        <f>'5. PARCA'!Q21</f>
        <v>0</v>
      </c>
      <c r="CH21" s="52">
        <f>'5. PARCA'!R21</f>
        <v>0</v>
      </c>
      <c r="CI21" s="10">
        <f t="shared" si="7"/>
        <v>664300000</v>
      </c>
      <c r="CJ21" s="3">
        <f t="shared" si="8"/>
        <v>664300000</v>
      </c>
      <c r="CK21" s="3">
        <f t="shared" si="9"/>
        <v>664300000</v>
      </c>
      <c r="CL21" s="167">
        <f t="shared" si="26"/>
        <v>664300000</v>
      </c>
      <c r="CM21" s="3">
        <f t="shared" si="27"/>
        <v>664300000</v>
      </c>
      <c r="CN21" s="3">
        <f t="shared" si="28"/>
        <v>664300000</v>
      </c>
      <c r="CO21" s="3">
        <f t="shared" si="29"/>
        <v>582600000</v>
      </c>
      <c r="CP21" s="145">
        <f t="shared" si="30"/>
        <v>582600000</v>
      </c>
      <c r="CQ21" s="3">
        <f t="shared" si="31"/>
        <v>582600000</v>
      </c>
      <c r="CR21" s="31">
        <f t="shared" si="32"/>
        <v>582600000</v>
      </c>
      <c r="CS21" s="31">
        <f t="shared" si="33"/>
        <v>582600000</v>
      </c>
      <c r="CT21" s="186">
        <f t="shared" si="34"/>
        <v>582600000</v>
      </c>
      <c r="CU21" s="108">
        <f t="shared" si="35"/>
        <v>623338082.19178081</v>
      </c>
      <c r="CV21" s="171"/>
      <c r="CX21" s="105">
        <f t="shared" si="36"/>
        <v>623338082.19178081</v>
      </c>
    </row>
    <row r="22" spans="1:102" ht="25.5" x14ac:dyDescent="0.25">
      <c r="A22" s="5">
        <v>20</v>
      </c>
      <c r="B22" s="2" t="s">
        <v>7</v>
      </c>
      <c r="C22" s="10">
        <f>'1 Entry Historic Flows'!I22</f>
        <v>266080543.54838711</v>
      </c>
      <c r="D22" s="3">
        <f>'1 Entry Historic Flows'!P22</f>
        <v>286901771.20000005</v>
      </c>
      <c r="E22" s="31">
        <f>'1 Entry Historic Flows'!W22</f>
        <v>251164921.80645162</v>
      </c>
      <c r="F22" s="221">
        <f>'1 Entry Historic Flows'!AD22</f>
        <v>280359063.74193549</v>
      </c>
      <c r="G22" s="221">
        <f>'1 Entry Historic Flows'!AK22</f>
        <v>288616789.21428573</v>
      </c>
      <c r="H22" s="221">
        <f>'1 Entry Historic Flows'!AR22</f>
        <v>329382953.22580647</v>
      </c>
      <c r="I22" s="221">
        <f>'1 Entry Historic Flows'!AY22</f>
        <v>431596610.13333333</v>
      </c>
      <c r="J22" s="221">
        <f>'1 Entry Historic Flows'!BF22</f>
        <v>394433853.35483873</v>
      </c>
      <c r="K22" s="221">
        <f>'1 Entry Historic Flows'!BM22</f>
        <v>169655442.73333332</v>
      </c>
      <c r="L22" s="221">
        <f>'1 Entry Historic Flows'!BT22</f>
        <v>187032563.54838711</v>
      </c>
      <c r="M22" s="221">
        <f>'1 Entry Historic Flows'!CA22</f>
        <v>160993650.96774194</v>
      </c>
      <c r="N22" s="53">
        <f>'1 Entry Historic Flows'!CH22</f>
        <v>224667608</v>
      </c>
      <c r="O22" s="184">
        <f>'2. Forecast Normalisation'!$E$11</f>
        <v>0.95590145163737072</v>
      </c>
      <c r="P22" s="145">
        <f t="shared" si="10"/>
        <v>254346777.83036387</v>
      </c>
      <c r="Q22" s="142">
        <f>'2. Forecast Normalisation'!$H$11</f>
        <v>0.96992082862896267</v>
      </c>
      <c r="R22" s="159">
        <f t="shared" si="11"/>
        <v>278272003.65742111</v>
      </c>
      <c r="S22" s="141">
        <f>'2. Forecast Normalisation'!$K$11</f>
        <v>1.0469425060508193</v>
      </c>
      <c r="T22" s="3">
        <f t="shared" si="12"/>
        <v>262955232.66810453</v>
      </c>
      <c r="U22" s="142">
        <f>'2. Forecast Normalisation'!$N$11</f>
        <v>1.0194078788672591</v>
      </c>
      <c r="V22" s="221">
        <f t="shared" si="13"/>
        <v>285800238.49037719</v>
      </c>
      <c r="W22" s="142">
        <f>'2. Forecast Normalisation'!$Q$11</f>
        <v>1.0526982579172701</v>
      </c>
      <c r="X22" s="221">
        <f t="shared" si="14"/>
        <v>303826391.21155453</v>
      </c>
      <c r="Y22" s="142">
        <f>'2. Forecast Normalisation'!$T$11</f>
        <v>1.009839328346581</v>
      </c>
      <c r="Z22" s="221">
        <f t="shared" si="15"/>
        <v>332623860.25436169</v>
      </c>
      <c r="AA22" s="142">
        <f>'2. Forecast Normalisation'!$W$11</f>
        <v>0.90353101913570422</v>
      </c>
      <c r="AB22" s="221">
        <f t="shared" si="16"/>
        <v>389960925.00928587</v>
      </c>
      <c r="AC22" s="142">
        <f>'2. Forecast Normalisation'!$Z$11</f>
        <v>0.87502939875316132</v>
      </c>
      <c r="AD22" s="221">
        <f t="shared" si="17"/>
        <v>345141217.54897714</v>
      </c>
      <c r="AE22" s="142">
        <f>'2. Forecast Normalisation'!$AC$11</f>
        <v>0.95871569728747685</v>
      </c>
      <c r="AF22" s="221">
        <f t="shared" si="18"/>
        <v>162651336.07870325</v>
      </c>
      <c r="AG22" s="142">
        <f>'2. Forecast Normalisation'!$AF$11</f>
        <v>0.8644930831567913</v>
      </c>
      <c r="AH22" s="221">
        <f t="shared" si="19"/>
        <v>161688357.51266366</v>
      </c>
      <c r="AI22" s="142">
        <f>'2. Forecast Normalisation'!$AI$11</f>
        <v>0.98516111677492013</v>
      </c>
      <c r="AJ22" s="221">
        <f t="shared" si="20"/>
        <v>158604684.98105234</v>
      </c>
      <c r="AK22" s="142">
        <f>'2. Forecast Normalisation'!$AL$11</f>
        <v>0.98363119553552048</v>
      </c>
      <c r="AL22" s="53">
        <f t="shared" si="21"/>
        <v>220990067.85514566</v>
      </c>
      <c r="AM22" s="184">
        <f>'3. Utilisation Factor'!X22</f>
        <v>1.033302855451115</v>
      </c>
      <c r="AN22" s="145">
        <f t="shared" si="22"/>
        <v>262817251.80690533</v>
      </c>
      <c r="AO22" s="142">
        <f>'3. Utilisation Factor'!X22</f>
        <v>1.033302855451115</v>
      </c>
      <c r="AP22" s="159">
        <f t="shared" si="23"/>
        <v>287539255.97131634</v>
      </c>
      <c r="AQ22" s="141">
        <f>'3. Utilisation Factor'!X22</f>
        <v>1.033302855451115</v>
      </c>
      <c r="AR22" s="3">
        <f t="shared" si="24"/>
        <v>271712392.77176476</v>
      </c>
      <c r="AS22" s="142">
        <f>'3. Utilisation Factor'!X22</f>
        <v>1.033302855451115</v>
      </c>
      <c r="AT22" s="231">
        <f t="shared" si="25"/>
        <v>295318202.52071643</v>
      </c>
      <c r="AU22" s="142">
        <f>'3. Utilisation Factor'!X22</f>
        <v>1.033302855451115</v>
      </c>
      <c r="AV22" s="159">
        <f t="shared" si="0"/>
        <v>313944677.60030687</v>
      </c>
      <c r="AW22" s="142">
        <f>'3. Utilisation Factor'!X22</f>
        <v>1.033302855451115</v>
      </c>
      <c r="AX22" s="3">
        <f t="shared" si="1"/>
        <v>343701184.5920046</v>
      </c>
      <c r="AY22" s="142">
        <f>'3. Utilisation Factor'!X22</f>
        <v>1.033302855451115</v>
      </c>
      <c r="AZ22" s="231">
        <f t="shared" si="2"/>
        <v>402947737.32645321</v>
      </c>
      <c r="BA22" s="142">
        <f>'3. Utilisation Factor'!X22</f>
        <v>1.033302855451115</v>
      </c>
      <c r="BB22" s="159">
        <f t="shared" si="3"/>
        <v>356635405.62723255</v>
      </c>
      <c r="BC22" s="142">
        <f>'3. Utilisation Factor'!X22</f>
        <v>1.033302855451115</v>
      </c>
      <c r="BD22" s="3">
        <f t="shared" si="4"/>
        <v>168068090.01306304</v>
      </c>
      <c r="BE22" s="142">
        <f>'3. Utilisation Factor'!X22</f>
        <v>1.033302855451115</v>
      </c>
      <c r="BF22" s="231">
        <f t="shared" si="5"/>
        <v>167073041.5110361</v>
      </c>
      <c r="BG22" s="142">
        <f>'3. Utilisation Factor'!X22</f>
        <v>1.033302855451115</v>
      </c>
      <c r="BH22" s="159">
        <f t="shared" si="6"/>
        <v>163886673.87884596</v>
      </c>
      <c r="BI22" s="142">
        <f>'3. Utilisation Factor'!X22</f>
        <v>1.033302855451115</v>
      </c>
      <c r="BJ22" s="159">
        <f t="shared" si="6"/>
        <v>228349668.14105767</v>
      </c>
      <c r="BK22" s="10">
        <f>'4. Future Sold inc EC'!E22</f>
        <v>855000000</v>
      </c>
      <c r="BL22" s="3">
        <f>'4. Future Sold inc EC'!H22</f>
        <v>855000000</v>
      </c>
      <c r="BM22" s="31">
        <f>'4. Future Sold inc EC'!K22</f>
        <v>855000000</v>
      </c>
      <c r="BN22" s="221">
        <f>'4. Future Sold inc EC'!N22</f>
        <v>855000000</v>
      </c>
      <c r="BO22" s="227">
        <f>'4. Future Sold inc EC'!Q22</f>
        <v>855000000</v>
      </c>
      <c r="BP22" s="227">
        <f>'4. Future Sold inc EC'!T22</f>
        <v>855000000</v>
      </c>
      <c r="BQ22" s="227">
        <f>'4. Future Sold inc EC'!W22</f>
        <v>350000000</v>
      </c>
      <c r="BR22" s="227">
        <f>'4. Future Sold inc EC'!Z22</f>
        <v>350000000</v>
      </c>
      <c r="BS22" s="227">
        <f>'4. Future Sold inc EC'!AC22</f>
        <v>350000000</v>
      </c>
      <c r="BT22" s="227">
        <f>'4. Future Sold inc EC'!AF22</f>
        <v>350000000</v>
      </c>
      <c r="BU22" s="227">
        <f>'4. Future Sold inc EC'!AI22</f>
        <v>350000000</v>
      </c>
      <c r="BV22" s="52">
        <f>'4. Future Sold inc EC'!AL22</f>
        <v>350000000</v>
      </c>
      <c r="BW22" s="32">
        <f>'5. PARCA'!G22</f>
        <v>0</v>
      </c>
      <c r="BX22" s="31">
        <f>'5. PARCA'!H22</f>
        <v>0</v>
      </c>
      <c r="BY22" s="31">
        <f>'5. PARCA'!I22</f>
        <v>0</v>
      </c>
      <c r="BZ22" s="31">
        <f>'5. PARCA'!J22</f>
        <v>0</v>
      </c>
      <c r="CA22" s="31">
        <f>'5. PARCA'!K22</f>
        <v>0</v>
      </c>
      <c r="CB22" s="31">
        <f>'5. PARCA'!L22</f>
        <v>0</v>
      </c>
      <c r="CC22" s="31">
        <f>'5. PARCA'!M22</f>
        <v>0</v>
      </c>
      <c r="CD22" s="31">
        <f>'5. PARCA'!N22</f>
        <v>0</v>
      </c>
      <c r="CE22" s="31">
        <f>'5. PARCA'!O22</f>
        <v>0</v>
      </c>
      <c r="CF22" s="31">
        <f>'5. PARCA'!P22</f>
        <v>0</v>
      </c>
      <c r="CG22" s="31">
        <f>'5. PARCA'!Q22</f>
        <v>0</v>
      </c>
      <c r="CH22" s="52">
        <f>'5. PARCA'!R22</f>
        <v>0</v>
      </c>
      <c r="CI22" s="10">
        <f t="shared" si="7"/>
        <v>855000000</v>
      </c>
      <c r="CJ22" s="3">
        <f t="shared" si="8"/>
        <v>855000000</v>
      </c>
      <c r="CK22" s="3">
        <f t="shared" si="9"/>
        <v>855000000</v>
      </c>
      <c r="CL22" s="167">
        <f t="shared" si="26"/>
        <v>855000000</v>
      </c>
      <c r="CM22" s="3">
        <f t="shared" si="27"/>
        <v>855000000</v>
      </c>
      <c r="CN22" s="3">
        <f t="shared" si="28"/>
        <v>855000000</v>
      </c>
      <c r="CO22" s="3">
        <f t="shared" si="29"/>
        <v>402947737.32645321</v>
      </c>
      <c r="CP22" s="145">
        <f t="shared" si="30"/>
        <v>356635405.62723255</v>
      </c>
      <c r="CQ22" s="3">
        <f t="shared" si="31"/>
        <v>350000000</v>
      </c>
      <c r="CR22" s="31">
        <f t="shared" si="32"/>
        <v>350000000</v>
      </c>
      <c r="CS22" s="31">
        <f t="shared" si="33"/>
        <v>350000000</v>
      </c>
      <c r="CT22" s="186">
        <f t="shared" si="34"/>
        <v>350000000</v>
      </c>
      <c r="CU22" s="108">
        <f t="shared" si="35"/>
        <v>606723642.99791181</v>
      </c>
      <c r="CV22" s="171"/>
      <c r="CX22" s="105">
        <f t="shared" si="36"/>
        <v>606723642.99791181</v>
      </c>
    </row>
    <row r="23" spans="1:102" ht="18" customHeight="1" x14ac:dyDescent="0.25">
      <c r="A23" s="6">
        <v>21</v>
      </c>
      <c r="B23" s="2" t="s">
        <v>3</v>
      </c>
      <c r="C23" s="10">
        <f>'1 Entry Historic Flows'!I23</f>
        <v>0</v>
      </c>
      <c r="D23" s="3">
        <f>'1 Entry Historic Flows'!P23</f>
        <v>0</v>
      </c>
      <c r="E23" s="31">
        <f>'1 Entry Historic Flows'!W23</f>
        <v>0</v>
      </c>
      <c r="F23" s="221">
        <f>'1 Entry Historic Flows'!AD23</f>
        <v>0</v>
      </c>
      <c r="G23" s="221">
        <f>'1 Entry Historic Flows'!AK23</f>
        <v>0</v>
      </c>
      <c r="H23" s="221">
        <f>'1 Entry Historic Flows'!AR23</f>
        <v>0</v>
      </c>
      <c r="I23" s="221">
        <f>'1 Entry Historic Flows'!AY23</f>
        <v>0</v>
      </c>
      <c r="J23" s="221">
        <f>'1 Entry Historic Flows'!BF23</f>
        <v>0</v>
      </c>
      <c r="K23" s="221">
        <f>'1 Entry Historic Flows'!BM23</f>
        <v>0</v>
      </c>
      <c r="L23" s="221">
        <f>'1 Entry Historic Flows'!BT23</f>
        <v>0</v>
      </c>
      <c r="M23" s="221">
        <f>'1 Entry Historic Flows'!CA23</f>
        <v>0</v>
      </c>
      <c r="N23" s="53">
        <f>'1 Entry Historic Flows'!CH23</f>
        <v>0</v>
      </c>
      <c r="O23" s="184">
        <f>'2. Forecast Normalisation'!$E$6</f>
        <v>1</v>
      </c>
      <c r="P23" s="145">
        <f t="shared" si="10"/>
        <v>0</v>
      </c>
      <c r="Q23" s="142">
        <f>'2. Forecast Normalisation'!$H$6</f>
        <v>1</v>
      </c>
      <c r="R23" s="159">
        <f t="shared" si="11"/>
        <v>0</v>
      </c>
      <c r="S23" s="141">
        <f>'2. Forecast Normalisation'!$K$6</f>
        <v>1</v>
      </c>
      <c r="T23" s="3">
        <f t="shared" si="12"/>
        <v>0</v>
      </c>
      <c r="U23" s="142">
        <f>'2. Forecast Normalisation'!$N$6</f>
        <v>1</v>
      </c>
      <c r="V23" s="221">
        <f t="shared" si="13"/>
        <v>0</v>
      </c>
      <c r="W23" s="142">
        <f>'2. Forecast Normalisation'!$Q$6</f>
        <v>1</v>
      </c>
      <c r="X23" s="221">
        <f t="shared" si="14"/>
        <v>0</v>
      </c>
      <c r="Y23" s="142">
        <f>'2. Forecast Normalisation'!$T$6</f>
        <v>1</v>
      </c>
      <c r="Z23" s="221">
        <f t="shared" si="15"/>
        <v>0</v>
      </c>
      <c r="AA23" s="142">
        <f>'2. Forecast Normalisation'!$W$6</f>
        <v>1</v>
      </c>
      <c r="AB23" s="221">
        <f t="shared" si="16"/>
        <v>0</v>
      </c>
      <c r="AC23" s="142">
        <f>'2. Forecast Normalisation'!$Z$6</f>
        <v>1</v>
      </c>
      <c r="AD23" s="221">
        <f t="shared" si="17"/>
        <v>0</v>
      </c>
      <c r="AE23" s="142">
        <f>'2. Forecast Normalisation'!$AC$6</f>
        <v>1</v>
      </c>
      <c r="AF23" s="221">
        <f t="shared" si="18"/>
        <v>0</v>
      </c>
      <c r="AG23" s="142">
        <f>'2. Forecast Normalisation'!$AF$6</f>
        <v>1</v>
      </c>
      <c r="AH23" s="221">
        <f t="shared" si="19"/>
        <v>0</v>
      </c>
      <c r="AI23" s="142">
        <f>'2. Forecast Normalisation'!$AI$6</f>
        <v>1</v>
      </c>
      <c r="AJ23" s="221">
        <f t="shared" si="20"/>
        <v>0</v>
      </c>
      <c r="AK23" s="142">
        <f>'2. Forecast Normalisation'!$AL$6</f>
        <v>1</v>
      </c>
      <c r="AL23" s="53">
        <f t="shared" si="21"/>
        <v>0</v>
      </c>
      <c r="AM23" s="184">
        <f>'3. Utilisation Factor'!X23</f>
        <v>1.0615144857669989</v>
      </c>
      <c r="AN23" s="145">
        <f t="shared" si="22"/>
        <v>0</v>
      </c>
      <c r="AO23" s="142">
        <f>'3. Utilisation Factor'!X23</f>
        <v>1.0615144857669989</v>
      </c>
      <c r="AP23" s="159">
        <f t="shared" si="23"/>
        <v>0</v>
      </c>
      <c r="AQ23" s="141">
        <f>'3. Utilisation Factor'!X23</f>
        <v>1.0615144857669989</v>
      </c>
      <c r="AR23" s="3">
        <f t="shared" si="24"/>
        <v>0</v>
      </c>
      <c r="AS23" s="142">
        <f>'3. Utilisation Factor'!X23</f>
        <v>1.0615144857669989</v>
      </c>
      <c r="AT23" s="168">
        <f t="shared" si="25"/>
        <v>0</v>
      </c>
      <c r="AU23" s="142">
        <f>'3. Utilisation Factor'!X23</f>
        <v>1.0615144857669989</v>
      </c>
      <c r="AV23" s="159">
        <f t="shared" si="0"/>
        <v>0</v>
      </c>
      <c r="AW23" s="142">
        <f>'3. Utilisation Factor'!X23</f>
        <v>1.0615144857669989</v>
      </c>
      <c r="AX23" s="3">
        <f t="shared" si="1"/>
        <v>0</v>
      </c>
      <c r="AY23" s="142">
        <f>'3. Utilisation Factor'!X23</f>
        <v>1.0615144857669989</v>
      </c>
      <c r="AZ23" s="168">
        <f t="shared" si="2"/>
        <v>0</v>
      </c>
      <c r="BA23" s="142">
        <f>'3. Utilisation Factor'!X23</f>
        <v>1.0615144857669989</v>
      </c>
      <c r="BB23" s="159">
        <f t="shared" si="3"/>
        <v>0</v>
      </c>
      <c r="BC23" s="142">
        <f>'3. Utilisation Factor'!X23</f>
        <v>1.0615144857669989</v>
      </c>
      <c r="BD23" s="3">
        <f t="shared" si="4"/>
        <v>0</v>
      </c>
      <c r="BE23" s="142">
        <f>'3. Utilisation Factor'!X23</f>
        <v>1.0615144857669989</v>
      </c>
      <c r="BF23" s="168">
        <f t="shared" si="5"/>
        <v>0</v>
      </c>
      <c r="BG23" s="142">
        <f>'3. Utilisation Factor'!X23</f>
        <v>1.0615144857669989</v>
      </c>
      <c r="BH23" s="159">
        <f t="shared" si="6"/>
        <v>0</v>
      </c>
      <c r="BI23" s="142">
        <f>'3. Utilisation Factor'!X23</f>
        <v>1.0615144857669989</v>
      </c>
      <c r="BJ23" s="159">
        <f t="shared" si="6"/>
        <v>0</v>
      </c>
      <c r="BK23" s="10">
        <f>'4. Future Sold inc EC'!E23</f>
        <v>0</v>
      </c>
      <c r="BL23" s="3">
        <f>'4. Future Sold inc EC'!H23</f>
        <v>0</v>
      </c>
      <c r="BM23" s="31">
        <f>'4. Future Sold inc EC'!K23</f>
        <v>0</v>
      </c>
      <c r="BN23" s="221">
        <f>'4. Future Sold inc EC'!N23</f>
        <v>0</v>
      </c>
      <c r="BO23" s="227">
        <f>'4. Future Sold inc EC'!Q23</f>
        <v>0</v>
      </c>
      <c r="BP23" s="227">
        <f>'4. Future Sold inc EC'!T23</f>
        <v>0</v>
      </c>
      <c r="BQ23" s="227">
        <f>'4. Future Sold inc EC'!W23</f>
        <v>0</v>
      </c>
      <c r="BR23" s="227">
        <f>'4. Future Sold inc EC'!Z23</f>
        <v>0</v>
      </c>
      <c r="BS23" s="227">
        <f>'4. Future Sold inc EC'!AC23</f>
        <v>0</v>
      </c>
      <c r="BT23" s="227">
        <f>'4. Future Sold inc EC'!AF23</f>
        <v>0</v>
      </c>
      <c r="BU23" s="227">
        <f>'4. Future Sold inc EC'!AI23</f>
        <v>0</v>
      </c>
      <c r="BV23" s="52">
        <f>'4. Future Sold inc EC'!AL23</f>
        <v>0</v>
      </c>
      <c r="BW23" s="32">
        <f>'5. PARCA'!G23</f>
        <v>0</v>
      </c>
      <c r="BX23" s="31">
        <f>'5. PARCA'!H23</f>
        <v>0</v>
      </c>
      <c r="BY23" s="31">
        <f>'5. PARCA'!I23</f>
        <v>0</v>
      </c>
      <c r="BZ23" s="31">
        <f>'5. PARCA'!J23</f>
        <v>0</v>
      </c>
      <c r="CA23" s="31">
        <f>'5. PARCA'!K23</f>
        <v>0</v>
      </c>
      <c r="CB23" s="31">
        <f>'5. PARCA'!L23</f>
        <v>0</v>
      </c>
      <c r="CC23" s="31">
        <f>'5. PARCA'!M23</f>
        <v>0</v>
      </c>
      <c r="CD23" s="31">
        <f>'5. PARCA'!N23</f>
        <v>0</v>
      </c>
      <c r="CE23" s="31">
        <f>'5. PARCA'!O23</f>
        <v>0</v>
      </c>
      <c r="CF23" s="31">
        <f>'5. PARCA'!P23</f>
        <v>0</v>
      </c>
      <c r="CG23" s="31">
        <f>'5. PARCA'!Q23</f>
        <v>0</v>
      </c>
      <c r="CH23" s="52">
        <f>'5. PARCA'!R23</f>
        <v>0</v>
      </c>
      <c r="CI23" s="10">
        <f t="shared" si="7"/>
        <v>0</v>
      </c>
      <c r="CJ23" s="3">
        <f t="shared" si="8"/>
        <v>0</v>
      </c>
      <c r="CK23" s="3">
        <f t="shared" si="9"/>
        <v>0</v>
      </c>
      <c r="CL23" s="167">
        <f t="shared" si="26"/>
        <v>0</v>
      </c>
      <c r="CM23" s="3">
        <f t="shared" si="27"/>
        <v>0</v>
      </c>
      <c r="CN23" s="3">
        <f t="shared" si="28"/>
        <v>0</v>
      </c>
      <c r="CO23" s="3">
        <f t="shared" si="29"/>
        <v>0</v>
      </c>
      <c r="CP23" s="145">
        <f t="shared" si="30"/>
        <v>0</v>
      </c>
      <c r="CQ23" s="3">
        <f t="shared" si="31"/>
        <v>0</v>
      </c>
      <c r="CR23" s="31">
        <f t="shared" si="32"/>
        <v>0</v>
      </c>
      <c r="CS23" s="31">
        <f t="shared" si="33"/>
        <v>0</v>
      </c>
      <c r="CT23" s="186">
        <f t="shared" si="34"/>
        <v>0</v>
      </c>
      <c r="CU23" s="108">
        <f t="shared" si="35"/>
        <v>0</v>
      </c>
      <c r="CV23" s="171"/>
      <c r="CX23" s="105">
        <f t="shared" si="36"/>
        <v>0</v>
      </c>
    </row>
    <row r="24" spans="1:102" ht="18" customHeight="1" x14ac:dyDescent="0.25">
      <c r="A24" s="5">
        <v>22</v>
      </c>
      <c r="B24" s="2" t="s">
        <v>4</v>
      </c>
      <c r="C24" s="3">
        <f>'1 Entry Historic Flows'!I24</f>
        <v>0</v>
      </c>
      <c r="D24" s="3">
        <f>'1 Entry Historic Flows'!P24</f>
        <v>0</v>
      </c>
      <c r="E24" s="3">
        <f>'1 Entry Historic Flows'!W24</f>
        <v>0</v>
      </c>
      <c r="F24" s="225">
        <f>'1 Entry Historic Flows'!AD24</f>
        <v>0</v>
      </c>
      <c r="G24" s="225">
        <f>'1 Entry Historic Flows'!AK24</f>
        <v>0</v>
      </c>
      <c r="H24" s="225">
        <f>'1 Entry Historic Flows'!AR24</f>
        <v>0</v>
      </c>
      <c r="I24" s="225">
        <f>'1 Entry Historic Flows'!AY24</f>
        <v>0</v>
      </c>
      <c r="J24" s="225">
        <f>'1 Entry Historic Flows'!BF24</f>
        <v>0</v>
      </c>
      <c r="K24" s="225">
        <f>'1 Entry Historic Flows'!BM24</f>
        <v>0</v>
      </c>
      <c r="L24" s="225">
        <f>'1 Entry Historic Flows'!BT24</f>
        <v>0</v>
      </c>
      <c r="M24" s="225">
        <f>'1 Entry Historic Flows'!CA24</f>
        <v>0</v>
      </c>
      <c r="N24" s="224">
        <f>'1 Entry Historic Flows'!CH24</f>
        <v>0</v>
      </c>
      <c r="O24" s="184">
        <f>'2. Forecast Normalisation'!$E$7</f>
        <v>0.95590145163737072</v>
      </c>
      <c r="P24" s="145">
        <f t="shared" si="10"/>
        <v>0</v>
      </c>
      <c r="Q24" s="142">
        <f>'2. Forecast Normalisation'!$H$7</f>
        <v>0.96992082862896267</v>
      </c>
      <c r="R24" s="159">
        <f t="shared" si="11"/>
        <v>0</v>
      </c>
      <c r="S24" s="141">
        <f>'2. Forecast Normalisation'!$K$7</f>
        <v>1.0469425060508193</v>
      </c>
      <c r="T24" s="3">
        <f t="shared" si="12"/>
        <v>0</v>
      </c>
      <c r="U24" s="142">
        <f>'2. Forecast Normalisation'!$N$7</f>
        <v>1.0194078788672591</v>
      </c>
      <c r="V24" s="221">
        <f t="shared" si="13"/>
        <v>0</v>
      </c>
      <c r="W24" s="142">
        <f>'2. Forecast Normalisation'!$Q$7</f>
        <v>1.0526982579172701</v>
      </c>
      <c r="X24" s="221">
        <f t="shared" si="14"/>
        <v>0</v>
      </c>
      <c r="Y24" s="142">
        <f>'2. Forecast Normalisation'!$T$7</f>
        <v>1.009839328346581</v>
      </c>
      <c r="Z24" s="221">
        <f t="shared" si="15"/>
        <v>0</v>
      </c>
      <c r="AA24" s="142">
        <f>'2. Forecast Normalisation'!$W$7</f>
        <v>0.90353101913570422</v>
      </c>
      <c r="AB24" s="221">
        <f t="shared" si="16"/>
        <v>0</v>
      </c>
      <c r="AC24" s="142">
        <f>'2. Forecast Normalisation'!$Z$7</f>
        <v>0.87502939875316132</v>
      </c>
      <c r="AD24" s="221">
        <f t="shared" si="17"/>
        <v>0</v>
      </c>
      <c r="AE24" s="142">
        <f>'2. Forecast Normalisation'!$AC$7</f>
        <v>0.95871569728747685</v>
      </c>
      <c r="AF24" s="221">
        <f t="shared" si="18"/>
        <v>0</v>
      </c>
      <c r="AG24" s="142">
        <f>'2. Forecast Normalisation'!$AF$7</f>
        <v>0.8644930831567913</v>
      </c>
      <c r="AH24" s="221">
        <f t="shared" si="19"/>
        <v>0</v>
      </c>
      <c r="AI24" s="142">
        <f>'2. Forecast Normalisation'!$AI$7</f>
        <v>0.98516111677492013</v>
      </c>
      <c r="AJ24" s="221">
        <f t="shared" si="20"/>
        <v>0</v>
      </c>
      <c r="AK24" s="142">
        <f>'2. Forecast Normalisation'!$AL$7</f>
        <v>0.98363119553552048</v>
      </c>
      <c r="AL24" s="53">
        <f t="shared" si="21"/>
        <v>0</v>
      </c>
      <c r="AM24" s="184">
        <f>'3. Utilisation Factor'!X24</f>
        <v>1.0602892745432102</v>
      </c>
      <c r="AN24" s="145">
        <f t="shared" si="22"/>
        <v>0</v>
      </c>
      <c r="AO24" s="142">
        <f>'3. Utilisation Factor'!X24</f>
        <v>1.0602892745432102</v>
      </c>
      <c r="AP24" s="159">
        <f t="shared" si="23"/>
        <v>0</v>
      </c>
      <c r="AQ24" s="141">
        <f>'3. Utilisation Factor'!X24</f>
        <v>1.0602892745432102</v>
      </c>
      <c r="AR24" s="3">
        <f t="shared" si="24"/>
        <v>0</v>
      </c>
      <c r="AS24" s="142">
        <f>'3. Utilisation Factor'!X24</f>
        <v>1.0602892745432102</v>
      </c>
      <c r="AT24" s="168">
        <f t="shared" si="25"/>
        <v>0</v>
      </c>
      <c r="AU24" s="142">
        <f>'3. Utilisation Factor'!X24</f>
        <v>1.0602892745432102</v>
      </c>
      <c r="AV24" s="159">
        <f t="shared" si="0"/>
        <v>0</v>
      </c>
      <c r="AW24" s="142">
        <f>'3. Utilisation Factor'!X24</f>
        <v>1.0602892745432102</v>
      </c>
      <c r="AX24" s="3">
        <f t="shared" si="1"/>
        <v>0</v>
      </c>
      <c r="AY24" s="142">
        <f>'3. Utilisation Factor'!X24</f>
        <v>1.0602892745432102</v>
      </c>
      <c r="AZ24" s="168">
        <f t="shared" si="2"/>
        <v>0</v>
      </c>
      <c r="BA24" s="142">
        <f>'3. Utilisation Factor'!X24</f>
        <v>1.0602892745432102</v>
      </c>
      <c r="BB24" s="159">
        <f t="shared" si="3"/>
        <v>0</v>
      </c>
      <c r="BC24" s="142">
        <f>'3. Utilisation Factor'!X24</f>
        <v>1.0602892745432102</v>
      </c>
      <c r="BD24" s="3">
        <f t="shared" si="4"/>
        <v>0</v>
      </c>
      <c r="BE24" s="142">
        <f>'3. Utilisation Factor'!X24</f>
        <v>1.0602892745432102</v>
      </c>
      <c r="BF24" s="168">
        <f t="shared" si="5"/>
        <v>0</v>
      </c>
      <c r="BG24" s="142">
        <f>'3. Utilisation Factor'!X24</f>
        <v>1.0602892745432102</v>
      </c>
      <c r="BH24" s="159">
        <f t="shared" si="6"/>
        <v>0</v>
      </c>
      <c r="BI24" s="142">
        <f>'3. Utilisation Factor'!X24</f>
        <v>1.0602892745432102</v>
      </c>
      <c r="BJ24" s="159">
        <f t="shared" si="6"/>
        <v>0</v>
      </c>
      <c r="BK24" s="10">
        <f>'4. Future Sold inc EC'!E24</f>
        <v>0</v>
      </c>
      <c r="BL24" s="3">
        <f>'4. Future Sold inc EC'!H24</f>
        <v>0</v>
      </c>
      <c r="BM24" s="31">
        <f>'4. Future Sold inc EC'!K24</f>
        <v>0</v>
      </c>
      <c r="BN24" s="221">
        <f>'4. Future Sold inc EC'!N24</f>
        <v>0</v>
      </c>
      <c r="BO24" s="227">
        <f>'4. Future Sold inc EC'!Q24</f>
        <v>0</v>
      </c>
      <c r="BP24" s="227">
        <f>'4. Future Sold inc EC'!T24</f>
        <v>0</v>
      </c>
      <c r="BQ24" s="227">
        <f>'4. Future Sold inc EC'!W24</f>
        <v>0</v>
      </c>
      <c r="BR24" s="227">
        <f>'4. Future Sold inc EC'!Z24</f>
        <v>0</v>
      </c>
      <c r="BS24" s="227">
        <f>'4. Future Sold inc EC'!AC24</f>
        <v>0</v>
      </c>
      <c r="BT24" s="227">
        <f>'4. Future Sold inc EC'!AF24</f>
        <v>0</v>
      </c>
      <c r="BU24" s="227">
        <f>'4. Future Sold inc EC'!AI24</f>
        <v>0</v>
      </c>
      <c r="BV24" s="52">
        <f>'4. Future Sold inc EC'!AL24</f>
        <v>0</v>
      </c>
      <c r="BW24" s="32">
        <f>'5. PARCA'!G24</f>
        <v>0</v>
      </c>
      <c r="BX24" s="31">
        <f>'5. PARCA'!H24</f>
        <v>0</v>
      </c>
      <c r="BY24" s="31">
        <f>'5. PARCA'!I24</f>
        <v>0</v>
      </c>
      <c r="BZ24" s="31">
        <f>'5. PARCA'!J24</f>
        <v>0</v>
      </c>
      <c r="CA24" s="31">
        <f>'5. PARCA'!K24</f>
        <v>0</v>
      </c>
      <c r="CB24" s="31">
        <f>'5. PARCA'!L24</f>
        <v>0</v>
      </c>
      <c r="CC24" s="31">
        <f>'5. PARCA'!M24</f>
        <v>0</v>
      </c>
      <c r="CD24" s="31">
        <f>'5. PARCA'!N24</f>
        <v>0</v>
      </c>
      <c r="CE24" s="31">
        <f>'5. PARCA'!O24</f>
        <v>0</v>
      </c>
      <c r="CF24" s="31">
        <f>'5. PARCA'!P24</f>
        <v>0</v>
      </c>
      <c r="CG24" s="31">
        <f>'5. PARCA'!Q24</f>
        <v>0</v>
      </c>
      <c r="CH24" s="52">
        <f>'5. PARCA'!R24</f>
        <v>0</v>
      </c>
      <c r="CI24" s="10">
        <f t="shared" si="7"/>
        <v>0</v>
      </c>
      <c r="CJ24" s="3">
        <f t="shared" si="8"/>
        <v>0</v>
      </c>
      <c r="CK24" s="3">
        <f t="shared" si="9"/>
        <v>0</v>
      </c>
      <c r="CL24" s="167">
        <f t="shared" si="26"/>
        <v>0</v>
      </c>
      <c r="CM24" s="3">
        <f t="shared" si="27"/>
        <v>0</v>
      </c>
      <c r="CN24" s="3">
        <f t="shared" si="28"/>
        <v>0</v>
      </c>
      <c r="CO24" s="3">
        <f t="shared" si="29"/>
        <v>0</v>
      </c>
      <c r="CP24" s="145">
        <f t="shared" si="30"/>
        <v>0</v>
      </c>
      <c r="CQ24" s="3">
        <f t="shared" si="31"/>
        <v>0</v>
      </c>
      <c r="CR24" s="31">
        <f t="shared" si="32"/>
        <v>0</v>
      </c>
      <c r="CS24" s="31">
        <f t="shared" si="33"/>
        <v>0</v>
      </c>
      <c r="CT24" s="186">
        <f t="shared" si="34"/>
        <v>0</v>
      </c>
      <c r="CU24" s="108">
        <f t="shared" si="35"/>
        <v>0</v>
      </c>
      <c r="CV24" s="171"/>
      <c r="CX24" s="105">
        <f t="shared" si="36"/>
        <v>0</v>
      </c>
    </row>
    <row r="25" spans="1:102" ht="18" customHeight="1" x14ac:dyDescent="0.25">
      <c r="A25" s="5">
        <v>23</v>
      </c>
      <c r="B25" s="2" t="s">
        <v>2</v>
      </c>
      <c r="C25" s="10">
        <f>'1 Entry Historic Flows'!I25</f>
        <v>0</v>
      </c>
      <c r="D25" s="3">
        <f>'1 Entry Historic Flows'!P25</f>
        <v>0</v>
      </c>
      <c r="E25" s="31">
        <f>'1 Entry Historic Flows'!W25</f>
        <v>0</v>
      </c>
      <c r="F25" s="221">
        <f>'1 Entry Historic Flows'!AD25</f>
        <v>0</v>
      </c>
      <c r="G25" s="221">
        <f>'1 Entry Historic Flows'!AK25</f>
        <v>0</v>
      </c>
      <c r="H25" s="221">
        <f>'1 Entry Historic Flows'!AR25</f>
        <v>0</v>
      </c>
      <c r="I25" s="221">
        <f>'1 Entry Historic Flows'!AY25</f>
        <v>0</v>
      </c>
      <c r="J25" s="221">
        <f>'1 Entry Historic Flows'!BF25</f>
        <v>0</v>
      </c>
      <c r="K25" s="221">
        <f>'1 Entry Historic Flows'!BM25</f>
        <v>0</v>
      </c>
      <c r="L25" s="221">
        <f>'1 Entry Historic Flows'!BT25</f>
        <v>0</v>
      </c>
      <c r="M25" s="221">
        <f>'1 Entry Historic Flows'!CA25</f>
        <v>0</v>
      </c>
      <c r="N25" s="53">
        <f>'1 Entry Historic Flows'!CH25</f>
        <v>0</v>
      </c>
      <c r="O25" s="184">
        <f>'2. Forecast Normalisation'!$E$10</f>
        <v>0.95590145163737072</v>
      </c>
      <c r="P25" s="145">
        <f t="shared" si="10"/>
        <v>0</v>
      </c>
      <c r="Q25" s="142">
        <f>'2. Forecast Normalisation'!$H$10</f>
        <v>0.96992082862896267</v>
      </c>
      <c r="R25" s="159">
        <f t="shared" si="11"/>
        <v>0</v>
      </c>
      <c r="S25" s="141">
        <f>'2. Forecast Normalisation'!$K$10</f>
        <v>1.0469425060508193</v>
      </c>
      <c r="T25" s="3">
        <f t="shared" si="12"/>
        <v>0</v>
      </c>
      <c r="U25" s="142">
        <f>'2. Forecast Normalisation'!$N$10</f>
        <v>1.0194078788672591</v>
      </c>
      <c r="V25" s="221">
        <f t="shared" si="13"/>
        <v>0</v>
      </c>
      <c r="W25" s="142">
        <f>'2. Forecast Normalisation'!$Q$10</f>
        <v>1.0526982579172701</v>
      </c>
      <c r="X25" s="221">
        <f t="shared" si="14"/>
        <v>0</v>
      </c>
      <c r="Y25" s="142">
        <f>'2. Forecast Normalisation'!$T$10</f>
        <v>1.009839328346581</v>
      </c>
      <c r="Z25" s="221">
        <f t="shared" si="15"/>
        <v>0</v>
      </c>
      <c r="AA25" s="142">
        <f>'2. Forecast Normalisation'!$W$10</f>
        <v>0.90353101913570422</v>
      </c>
      <c r="AB25" s="221">
        <f t="shared" si="16"/>
        <v>0</v>
      </c>
      <c r="AC25" s="142">
        <f>'2. Forecast Normalisation'!$Z$10</f>
        <v>0.87502939875316132</v>
      </c>
      <c r="AD25" s="221">
        <f t="shared" si="17"/>
        <v>0</v>
      </c>
      <c r="AE25" s="142">
        <f>'2. Forecast Normalisation'!$AC$10</f>
        <v>0.95871569728747685</v>
      </c>
      <c r="AF25" s="221">
        <f t="shared" si="18"/>
        <v>0</v>
      </c>
      <c r="AG25" s="142">
        <f>'2. Forecast Normalisation'!$AF$10</f>
        <v>0.8644930831567913</v>
      </c>
      <c r="AH25" s="221">
        <f t="shared" si="19"/>
        <v>0</v>
      </c>
      <c r="AI25" s="142">
        <f>'2. Forecast Normalisation'!$AI$10</f>
        <v>0.98516111677492013</v>
      </c>
      <c r="AJ25" s="221">
        <f t="shared" si="20"/>
        <v>0</v>
      </c>
      <c r="AK25" s="142">
        <f>'2. Forecast Normalisation'!$AL$10</f>
        <v>0.98363119553552048</v>
      </c>
      <c r="AL25" s="53">
        <f t="shared" si="21"/>
        <v>0</v>
      </c>
      <c r="AM25" s="184">
        <f>'3. Utilisation Factor'!X25</f>
        <v>1.033302855451115</v>
      </c>
      <c r="AN25" s="145">
        <f t="shared" si="22"/>
        <v>0</v>
      </c>
      <c r="AO25" s="142">
        <f>'3. Utilisation Factor'!X25</f>
        <v>1.033302855451115</v>
      </c>
      <c r="AP25" s="159">
        <f t="shared" si="23"/>
        <v>0</v>
      </c>
      <c r="AQ25" s="141">
        <f>'3. Utilisation Factor'!X25</f>
        <v>1.033302855451115</v>
      </c>
      <c r="AR25" s="3">
        <f t="shared" si="24"/>
        <v>0</v>
      </c>
      <c r="AS25" s="142">
        <f>'3. Utilisation Factor'!X25</f>
        <v>1.033302855451115</v>
      </c>
      <c r="AT25" s="168">
        <f t="shared" si="25"/>
        <v>0</v>
      </c>
      <c r="AU25" s="142">
        <f>'3. Utilisation Factor'!X25</f>
        <v>1.033302855451115</v>
      </c>
      <c r="AV25" s="159">
        <f t="shared" si="0"/>
        <v>0</v>
      </c>
      <c r="AW25" s="142">
        <f>'3. Utilisation Factor'!X25</f>
        <v>1.033302855451115</v>
      </c>
      <c r="AX25" s="3">
        <f t="shared" si="1"/>
        <v>0</v>
      </c>
      <c r="AY25" s="142">
        <f>'3. Utilisation Factor'!X25</f>
        <v>1.033302855451115</v>
      </c>
      <c r="AZ25" s="168">
        <f t="shared" si="2"/>
        <v>0</v>
      </c>
      <c r="BA25" s="142">
        <f>'3. Utilisation Factor'!X25</f>
        <v>1.033302855451115</v>
      </c>
      <c r="BB25" s="159">
        <f t="shared" si="3"/>
        <v>0</v>
      </c>
      <c r="BC25" s="142">
        <f>'3. Utilisation Factor'!X25</f>
        <v>1.033302855451115</v>
      </c>
      <c r="BD25" s="3">
        <f t="shared" si="4"/>
        <v>0</v>
      </c>
      <c r="BE25" s="142">
        <f>'3. Utilisation Factor'!X25</f>
        <v>1.033302855451115</v>
      </c>
      <c r="BF25" s="168">
        <f t="shared" si="5"/>
        <v>0</v>
      </c>
      <c r="BG25" s="142">
        <f>'3. Utilisation Factor'!X25</f>
        <v>1.033302855451115</v>
      </c>
      <c r="BH25" s="159">
        <f t="shared" si="6"/>
        <v>0</v>
      </c>
      <c r="BI25" s="142">
        <f>'3. Utilisation Factor'!X25</f>
        <v>1.033302855451115</v>
      </c>
      <c r="BJ25" s="159">
        <f t="shared" si="6"/>
        <v>0</v>
      </c>
      <c r="BK25" s="10">
        <f>'4. Future Sold inc EC'!E25</f>
        <v>500000</v>
      </c>
      <c r="BL25" s="3">
        <f>'4. Future Sold inc EC'!H25</f>
        <v>500000</v>
      </c>
      <c r="BM25" s="31">
        <f>'4. Future Sold inc EC'!K25</f>
        <v>500000</v>
      </c>
      <c r="BN25" s="221">
        <f>'4. Future Sold inc EC'!N25</f>
        <v>500000</v>
      </c>
      <c r="BO25" s="227">
        <f>'4. Future Sold inc EC'!Q25</f>
        <v>500000</v>
      </c>
      <c r="BP25" s="227">
        <f>'4. Future Sold inc EC'!T25</f>
        <v>500000</v>
      </c>
      <c r="BQ25" s="227">
        <f>'4. Future Sold inc EC'!W25</f>
        <v>500000</v>
      </c>
      <c r="BR25" s="227">
        <f>'4. Future Sold inc EC'!Z25</f>
        <v>500000</v>
      </c>
      <c r="BS25" s="227">
        <f>'4. Future Sold inc EC'!AC25</f>
        <v>500000</v>
      </c>
      <c r="BT25" s="227">
        <f>'4. Future Sold inc EC'!AF25</f>
        <v>500000</v>
      </c>
      <c r="BU25" s="227">
        <f>'4. Future Sold inc EC'!AI25</f>
        <v>500000</v>
      </c>
      <c r="BV25" s="52">
        <f>'4. Future Sold inc EC'!AL25</f>
        <v>500000</v>
      </c>
      <c r="BW25" s="32">
        <f>'5. PARCA'!G25</f>
        <v>0</v>
      </c>
      <c r="BX25" s="31">
        <f>'5. PARCA'!H25</f>
        <v>0</v>
      </c>
      <c r="BY25" s="31">
        <f>'5. PARCA'!I25</f>
        <v>0</v>
      </c>
      <c r="BZ25" s="31">
        <f>'5. PARCA'!J25</f>
        <v>0</v>
      </c>
      <c r="CA25" s="31">
        <f>'5. PARCA'!K25</f>
        <v>0</v>
      </c>
      <c r="CB25" s="31">
        <f>'5. PARCA'!L25</f>
        <v>0</v>
      </c>
      <c r="CC25" s="31">
        <f>'5. PARCA'!M25</f>
        <v>0</v>
      </c>
      <c r="CD25" s="31">
        <f>'5. PARCA'!N25</f>
        <v>0</v>
      </c>
      <c r="CE25" s="31">
        <f>'5. PARCA'!O25</f>
        <v>0</v>
      </c>
      <c r="CF25" s="31">
        <f>'5. PARCA'!P25</f>
        <v>0</v>
      </c>
      <c r="CG25" s="31">
        <f>'5. PARCA'!Q25</f>
        <v>0</v>
      </c>
      <c r="CH25" s="52">
        <f>'5. PARCA'!R25</f>
        <v>0</v>
      </c>
      <c r="CI25" s="10">
        <f t="shared" si="7"/>
        <v>500000</v>
      </c>
      <c r="CJ25" s="3">
        <f t="shared" si="8"/>
        <v>500000</v>
      </c>
      <c r="CK25" s="3">
        <f t="shared" si="9"/>
        <v>500000</v>
      </c>
      <c r="CL25" s="167">
        <f t="shared" si="26"/>
        <v>500000</v>
      </c>
      <c r="CM25" s="3">
        <f t="shared" si="27"/>
        <v>500000</v>
      </c>
      <c r="CN25" s="3">
        <f t="shared" si="28"/>
        <v>500000</v>
      </c>
      <c r="CO25" s="3">
        <f t="shared" si="29"/>
        <v>500000</v>
      </c>
      <c r="CP25" s="145">
        <f t="shared" si="30"/>
        <v>500000</v>
      </c>
      <c r="CQ25" s="3">
        <f t="shared" si="31"/>
        <v>500000</v>
      </c>
      <c r="CR25" s="31">
        <f t="shared" si="32"/>
        <v>500000</v>
      </c>
      <c r="CS25" s="31">
        <f t="shared" si="33"/>
        <v>500000</v>
      </c>
      <c r="CT25" s="186">
        <f t="shared" si="34"/>
        <v>500000</v>
      </c>
      <c r="CU25" s="108">
        <f t="shared" si="35"/>
        <v>500000</v>
      </c>
      <c r="CV25" s="171"/>
      <c r="CX25" s="105">
        <f t="shared" si="36"/>
        <v>500000</v>
      </c>
    </row>
    <row r="26" spans="1:102" ht="18" customHeight="1" x14ac:dyDescent="0.25">
      <c r="A26" s="6">
        <v>24</v>
      </c>
      <c r="B26" s="2" t="s">
        <v>5</v>
      </c>
      <c r="C26" s="10">
        <f>'1 Entry Historic Flows'!I26</f>
        <v>786126165.35483873</v>
      </c>
      <c r="D26" s="3">
        <f>'1 Entry Historic Flows'!P26</f>
        <v>879475122.68000007</v>
      </c>
      <c r="E26" s="31">
        <f>'1 Entry Historic Flows'!W26</f>
        <v>862152882.58709681</v>
      </c>
      <c r="F26" s="221">
        <f>'1 Entry Historic Flows'!AD26</f>
        <v>902988374.76774192</v>
      </c>
      <c r="G26" s="221">
        <f>'1 Entry Historic Flows'!AK26</f>
        <v>844007187.4928571</v>
      </c>
      <c r="H26" s="221">
        <f>'1 Entry Historic Flows'!AR26</f>
        <v>789070735.41290319</v>
      </c>
      <c r="I26" s="221">
        <f>'1 Entry Historic Flows'!AY26</f>
        <v>751302787.69333327</v>
      </c>
      <c r="J26" s="221">
        <f>'1 Entry Historic Flows'!BF26</f>
        <v>689824371.10967743</v>
      </c>
      <c r="K26" s="221">
        <f>'1 Entry Historic Flows'!BM26</f>
        <v>657602833.72666669</v>
      </c>
      <c r="L26" s="221">
        <f>'1 Entry Historic Flows'!BT26</f>
        <v>732768240.24516129</v>
      </c>
      <c r="M26" s="221">
        <f>'1 Entry Historic Flows'!CA26</f>
        <v>603879381.87869036</v>
      </c>
      <c r="N26" s="53">
        <f>'1 Entry Historic Flows'!CH26</f>
        <v>703906834.91978669</v>
      </c>
      <c r="O26" s="184">
        <f>'2. Forecast Normalisation'!$E$8</f>
        <v>0.95590145163737072</v>
      </c>
      <c r="P26" s="145">
        <f t="shared" si="10"/>
        <v>751459142.63281012</v>
      </c>
      <c r="Q26" s="142">
        <f>'2. Forecast Normalisation'!$H$8</f>
        <v>0.96992082862896267</v>
      </c>
      <c r="R26" s="159">
        <f t="shared" si="11"/>
        <v>853021239.7483443</v>
      </c>
      <c r="S26" s="141">
        <f>'2. Forecast Normalisation'!$K$8</f>
        <v>1.0469425060508193</v>
      </c>
      <c r="T26" s="3">
        <f t="shared" si="12"/>
        <v>902624499.49467289</v>
      </c>
      <c r="U26" s="142">
        <f>'2. Forecast Normalisation'!$N$8</f>
        <v>1.0194078788672591</v>
      </c>
      <c r="V26" s="221">
        <f t="shared" si="13"/>
        <v>920513463.76377749</v>
      </c>
      <c r="W26" s="142">
        <f>'2. Forecast Normalisation'!$Q$8</f>
        <v>1.0526982579172701</v>
      </c>
      <c r="X26" s="221">
        <f t="shared" si="14"/>
        <v>888484895.94338548</v>
      </c>
      <c r="Y26" s="142">
        <f>'2. Forecast Normalisation'!$T$8</f>
        <v>1.009839328346581</v>
      </c>
      <c r="Z26" s="221">
        <f t="shared" si="15"/>
        <v>796834661.46730888</v>
      </c>
      <c r="AA26" s="142">
        <f>'2. Forecast Normalisation'!$W$8</f>
        <v>0.90353101913570422</v>
      </c>
      <c r="AB26" s="221">
        <f t="shared" si="16"/>
        <v>678825373.44405305</v>
      </c>
      <c r="AC26" s="142">
        <f>'2. Forecast Normalisation'!$Z$8</f>
        <v>0.87502939875316132</v>
      </c>
      <c r="AD26" s="221">
        <f t="shared" si="17"/>
        <v>603616604.69737864</v>
      </c>
      <c r="AE26" s="142">
        <f>'2. Forecast Normalisation'!$AC$8</f>
        <v>0.95871569728747685</v>
      </c>
      <c r="AF26" s="221">
        <f t="shared" si="18"/>
        <v>630454159.27448201</v>
      </c>
      <c r="AG26" s="142">
        <f>'2. Forecast Normalisation'!$AF$8</f>
        <v>0.8644930831567913</v>
      </c>
      <c r="AH26" s="221">
        <f t="shared" si="19"/>
        <v>633473075.24891579</v>
      </c>
      <c r="AI26" s="142">
        <f>'2. Forecast Normalisation'!$AI$8</f>
        <v>0.98516111677492013</v>
      </c>
      <c r="AJ26" s="221">
        <f t="shared" si="20"/>
        <v>594918486.24895906</v>
      </c>
      <c r="AK26" s="142">
        <f>'2. Forecast Normalisation'!$AL$8</f>
        <v>0.98363119553552048</v>
      </c>
      <c r="AL26" s="53">
        <f t="shared" si="21"/>
        <v>692384721.57777405</v>
      </c>
      <c r="AM26" s="184">
        <f>'3. Utilisation Factor'!X26</f>
        <v>1.0206646549968539</v>
      </c>
      <c r="AN26" s="145">
        <f t="shared" si="22"/>
        <v>766987786.55954874</v>
      </c>
      <c r="AO26" s="142">
        <f>'3. Utilisation Factor'!X26</f>
        <v>1.0206646549968539</v>
      </c>
      <c r="AP26" s="159">
        <f t="shared" si="23"/>
        <v>870648629.3727324</v>
      </c>
      <c r="AQ26" s="141">
        <f>'3. Utilisation Factor'!X26</f>
        <v>1.0206646549968539</v>
      </c>
      <c r="AR26" s="3">
        <f t="shared" si="24"/>
        <v>921276923.36843824</v>
      </c>
      <c r="AS26" s="142">
        <f>'3. Utilisation Factor'!X26</f>
        <v>1.0206646549968539</v>
      </c>
      <c r="AT26" s="168">
        <f t="shared" si="25"/>
        <v>939535556.91241491</v>
      </c>
      <c r="AU26" s="142">
        <f>'3. Utilisation Factor'!X26</f>
        <v>1.0206646549968539</v>
      </c>
      <c r="AV26" s="159">
        <f t="shared" si="0"/>
        <v>906845129.78797114</v>
      </c>
      <c r="AW26" s="142">
        <f>'3. Utilisation Factor'!X26</f>
        <v>1.0206646549968539</v>
      </c>
      <c r="AX26" s="3">
        <f t="shared" si="1"/>
        <v>813300974.83606565</v>
      </c>
      <c r="AY26" s="142">
        <f>'3. Utilisation Factor'!X26</f>
        <v>1.0206646549968539</v>
      </c>
      <c r="AZ26" s="168">
        <f t="shared" si="2"/>
        <v>692853065.58938491</v>
      </c>
      <c r="BA26" s="142">
        <f>'3. Utilisation Factor'!X26</f>
        <v>1.0206646549968539</v>
      </c>
      <c r="BB26" s="159">
        <f t="shared" si="3"/>
        <v>616090133.58382225</v>
      </c>
      <c r="BC26" s="142">
        <f>'3. Utilisation Factor'!X26</f>
        <v>1.0206646549968539</v>
      </c>
      <c r="BD26" s="3">
        <f t="shared" si="4"/>
        <v>643482276.96722078</v>
      </c>
      <c r="BE26" s="142">
        <f>'3. Utilisation Factor'!X26</f>
        <v>1.0206646549968539</v>
      </c>
      <c r="BF26" s="168">
        <f t="shared" si="5"/>
        <v>646563577.79873073</v>
      </c>
      <c r="BG26" s="142">
        <f>'3. Utilisation Factor'!X26</f>
        <v>1.0206646549968539</v>
      </c>
      <c r="BH26" s="159">
        <f t="shared" si="6"/>
        <v>607212271.51854432</v>
      </c>
      <c r="BI26" s="142">
        <f>'3. Utilisation Factor'!X26</f>
        <v>1.0206646549968539</v>
      </c>
      <c r="BJ26" s="159">
        <f t="shared" si="6"/>
        <v>706692612.97427154</v>
      </c>
      <c r="BK26" s="10">
        <f>'4. Future Sold inc EC'!E26</f>
        <v>45836668</v>
      </c>
      <c r="BL26" s="3">
        <f>'4. Future Sold inc EC'!H26</f>
        <v>45836668</v>
      </c>
      <c r="BM26" s="31">
        <f>'4. Future Sold inc EC'!K26</f>
        <v>45836668</v>
      </c>
      <c r="BN26" s="221">
        <f>'4. Future Sold inc EC'!N26</f>
        <v>42936668</v>
      </c>
      <c r="BO26" s="227">
        <f>'4. Future Sold inc EC'!Q26</f>
        <v>42936668</v>
      </c>
      <c r="BP26" s="227">
        <f>'4. Future Sold inc EC'!T26</f>
        <v>42936668</v>
      </c>
      <c r="BQ26" s="227">
        <f>'4. Future Sold inc EC'!W26</f>
        <v>9600000</v>
      </c>
      <c r="BR26" s="227">
        <f>'4. Future Sold inc EC'!Z26</f>
        <v>9600000</v>
      </c>
      <c r="BS26" s="227">
        <f>'4. Future Sold inc EC'!AC26</f>
        <v>9600000</v>
      </c>
      <c r="BT26" s="227">
        <f>'4. Future Sold inc EC'!AF26</f>
        <v>9600000</v>
      </c>
      <c r="BU26" s="227">
        <f>'4. Future Sold inc EC'!AI26</f>
        <v>9600000</v>
      </c>
      <c r="BV26" s="52">
        <f>'4. Future Sold inc EC'!AL26</f>
        <v>9600000</v>
      </c>
      <c r="BW26" s="32">
        <f>'5. PARCA'!G26</f>
        <v>0</v>
      </c>
      <c r="BX26" s="31">
        <f>'5. PARCA'!H26</f>
        <v>0</v>
      </c>
      <c r="BY26" s="31">
        <f>'5. PARCA'!I26</f>
        <v>0</v>
      </c>
      <c r="BZ26" s="31">
        <f>'5. PARCA'!J26</f>
        <v>0</v>
      </c>
      <c r="CA26" s="31">
        <f>'5. PARCA'!K26</f>
        <v>0</v>
      </c>
      <c r="CB26" s="31">
        <f>'5. PARCA'!L26</f>
        <v>0</v>
      </c>
      <c r="CC26" s="31">
        <f>'5. PARCA'!M26</f>
        <v>0</v>
      </c>
      <c r="CD26" s="31">
        <f>'5. PARCA'!N26</f>
        <v>0</v>
      </c>
      <c r="CE26" s="31">
        <f>'5. PARCA'!O26</f>
        <v>0</v>
      </c>
      <c r="CF26" s="31">
        <f>'5. PARCA'!P26</f>
        <v>0</v>
      </c>
      <c r="CG26" s="31">
        <f>'5. PARCA'!Q26</f>
        <v>0</v>
      </c>
      <c r="CH26" s="52">
        <f>'5. PARCA'!R26</f>
        <v>0</v>
      </c>
      <c r="CI26" s="10">
        <f t="shared" si="7"/>
        <v>766987786.55954874</v>
      </c>
      <c r="CJ26" s="3">
        <f t="shared" si="8"/>
        <v>870648629.3727324</v>
      </c>
      <c r="CK26" s="3">
        <f t="shared" si="9"/>
        <v>921276923.36843824</v>
      </c>
      <c r="CL26" s="167">
        <f t="shared" si="26"/>
        <v>939535556.91241491</v>
      </c>
      <c r="CM26" s="3">
        <f t="shared" si="27"/>
        <v>906845129.78797114</v>
      </c>
      <c r="CN26" s="3">
        <f t="shared" si="28"/>
        <v>813300974.83606565</v>
      </c>
      <c r="CO26" s="3">
        <f t="shared" si="29"/>
        <v>692853065.58938491</v>
      </c>
      <c r="CP26" s="145">
        <f t="shared" si="30"/>
        <v>616090133.58382225</v>
      </c>
      <c r="CQ26" s="3">
        <f t="shared" si="31"/>
        <v>643482276.96722078</v>
      </c>
      <c r="CR26" s="31">
        <f t="shared" si="32"/>
        <v>646563577.79873073</v>
      </c>
      <c r="CS26" s="31">
        <f t="shared" si="33"/>
        <v>607212271.51854432</v>
      </c>
      <c r="CT26" s="186">
        <f t="shared" si="34"/>
        <v>706692612.97427154</v>
      </c>
      <c r="CU26" s="108">
        <f t="shared" si="35"/>
        <v>760114918.20020819</v>
      </c>
      <c r="CV26" s="171"/>
      <c r="CX26" s="105">
        <f t="shared" si="36"/>
        <v>760114918.20020819</v>
      </c>
    </row>
    <row r="27" spans="1:102" ht="18" customHeight="1" x14ac:dyDescent="0.25">
      <c r="A27" s="5">
        <v>25</v>
      </c>
      <c r="B27" s="2" t="s">
        <v>5</v>
      </c>
      <c r="C27" s="10">
        <f>'1 Entry Historic Flows'!I27</f>
        <v>201247263.87096775</v>
      </c>
      <c r="D27" s="3">
        <f>'1 Entry Historic Flows'!P27</f>
        <v>216669373.65333334</v>
      </c>
      <c r="E27" s="31">
        <f>'1 Entry Historic Flows'!W27</f>
        <v>206911333.27096775</v>
      </c>
      <c r="F27" s="221">
        <f>'1 Entry Historic Flows'!AD27</f>
        <v>202637036.16129029</v>
      </c>
      <c r="G27" s="221">
        <f>'1 Entry Historic Flows'!AK27</f>
        <v>202894860.77142859</v>
      </c>
      <c r="H27" s="221">
        <f>'1 Entry Historic Flows'!AR27</f>
        <v>193050766.23870966</v>
      </c>
      <c r="I27" s="221">
        <f>'1 Entry Historic Flows'!AY27</f>
        <v>201000808.55125332</v>
      </c>
      <c r="J27" s="221">
        <f>'1 Entry Historic Flows'!BF27</f>
        <v>193093460.07741937</v>
      </c>
      <c r="K27" s="221">
        <f>'1 Entry Historic Flows'!BM27</f>
        <v>140998787.23333332</v>
      </c>
      <c r="L27" s="221">
        <f>'1 Entry Historic Flows'!BT27</f>
        <v>174427904.91535485</v>
      </c>
      <c r="M27" s="221">
        <f>'1 Entry Historic Flows'!CA27</f>
        <v>183506310.58064517</v>
      </c>
      <c r="N27" s="53">
        <f>'1 Entry Historic Flows'!CH27</f>
        <v>200977899.61333331</v>
      </c>
      <c r="O27" s="184">
        <f>'2. Forecast Normalisation'!$E$8</f>
        <v>0.95590145163737072</v>
      </c>
      <c r="P27" s="145">
        <f t="shared" si="10"/>
        <v>192372551.67230707</v>
      </c>
      <c r="Q27" s="142">
        <f>'2. Forecast Normalisation'!$H$8</f>
        <v>0.96992082862896267</v>
      </c>
      <c r="R27" s="159">
        <f t="shared" si="11"/>
        <v>210152138.4323594</v>
      </c>
      <c r="S27" s="141">
        <f>'2. Forecast Normalisation'!$K$8</f>
        <v>1.0469425060508193</v>
      </c>
      <c r="T27" s="3">
        <f t="shared" si="12"/>
        <v>216624269.78502324</v>
      </c>
      <c r="U27" s="142">
        <f>'2. Forecast Normalisation'!$N$8</f>
        <v>1.0194078788672591</v>
      </c>
      <c r="V27" s="221">
        <f t="shared" si="13"/>
        <v>206569791.21312901</v>
      </c>
      <c r="W27" s="142">
        <f>'2. Forecast Normalisation'!$Q$8</f>
        <v>1.0526982579172701</v>
      </c>
      <c r="X27" s="221">
        <f t="shared" si="14"/>
        <v>213587066.47444993</v>
      </c>
      <c r="Y27" s="142">
        <f>'2. Forecast Normalisation'!$T$8</f>
        <v>1.009839328346581</v>
      </c>
      <c r="Z27" s="221">
        <f t="shared" si="15"/>
        <v>194950256.11529136</v>
      </c>
      <c r="AA27" s="142">
        <f>'2. Forecast Normalisation'!$W$8</f>
        <v>0.90353101913570422</v>
      </c>
      <c r="AB27" s="221">
        <f t="shared" si="16"/>
        <v>181610465.39741448</v>
      </c>
      <c r="AC27" s="142">
        <f>'2. Forecast Normalisation'!$Z$8</f>
        <v>0.87502939875316132</v>
      </c>
      <c r="AD27" s="221">
        <f t="shared" si="17"/>
        <v>168962454.27471182</v>
      </c>
      <c r="AE27" s="142">
        <f>'2. Forecast Normalisation'!$AC$8</f>
        <v>0.95871569728747685</v>
      </c>
      <c r="AF27" s="221">
        <f t="shared" si="18"/>
        <v>135177750.61909375</v>
      </c>
      <c r="AG27" s="142">
        <f>'2. Forecast Normalisation'!$AF$8</f>
        <v>0.8644930831567913</v>
      </c>
      <c r="AH27" s="221">
        <f t="shared" si="19"/>
        <v>150791717.30885476</v>
      </c>
      <c r="AI27" s="142">
        <f>'2. Forecast Normalisation'!$AI$8</f>
        <v>0.98516111677492013</v>
      </c>
      <c r="AJ27" s="221">
        <f t="shared" si="20"/>
        <v>180783281.86687374</v>
      </c>
      <c r="AK27" s="142">
        <f>'2. Forecast Normalisation'!$AL$8</f>
        <v>0.98363119553552048</v>
      </c>
      <c r="AL27" s="53">
        <f t="shared" si="21"/>
        <v>197688131.67288086</v>
      </c>
      <c r="AM27" s="184">
        <f>'3. Utilisation Factor'!X27</f>
        <v>1.0206646549968539</v>
      </c>
      <c r="AN27" s="145">
        <f t="shared" si="22"/>
        <v>196347864.08347973</v>
      </c>
      <c r="AO27" s="142">
        <f>'3. Utilisation Factor'!X27</f>
        <v>1.0206646549968539</v>
      </c>
      <c r="AP27" s="159">
        <f t="shared" si="23"/>
        <v>214494859.86991519</v>
      </c>
      <c r="AQ27" s="141">
        <f>'3. Utilisation Factor'!X27</f>
        <v>1.0206646549968539</v>
      </c>
      <c r="AR27" s="3">
        <f t="shared" si="24"/>
        <v>221100735.58407614</v>
      </c>
      <c r="AS27" s="142">
        <f>'3. Utilisation Factor'!X27</f>
        <v>1.0206646549968539</v>
      </c>
      <c r="AT27" s="168">
        <f t="shared" si="25"/>
        <v>210838484.68132046</v>
      </c>
      <c r="AU27" s="142">
        <f>'3. Utilisation Factor'!X27</f>
        <v>1.0206646549968539</v>
      </c>
      <c r="AV27" s="159">
        <f t="shared" si="0"/>
        <v>218000769.51493454</v>
      </c>
      <c r="AW27" s="142">
        <f>'3. Utilisation Factor'!X27</f>
        <v>1.0206646549968539</v>
      </c>
      <c r="AX27" s="3">
        <f t="shared" si="1"/>
        <v>198978835.89946216</v>
      </c>
      <c r="AY27" s="142">
        <f>'3. Utilisation Factor'!X27</f>
        <v>1.0206646549968539</v>
      </c>
      <c r="AZ27" s="168">
        <f t="shared" si="2"/>
        <v>185363383.00867012</v>
      </c>
      <c r="BA27" s="142">
        <f>'3. Utilisation Factor'!X27</f>
        <v>1.0206646549968539</v>
      </c>
      <c r="BB27" s="159">
        <f t="shared" si="3"/>
        <v>172454005.09972045</v>
      </c>
      <c r="BC27" s="142">
        <f>'3. Utilisation Factor'!X27</f>
        <v>1.0206646549968539</v>
      </c>
      <c r="BD27" s="3">
        <f t="shared" si="4"/>
        <v>137971152.19888806</v>
      </c>
      <c r="BE27" s="142">
        <f>'3. Utilisation Factor'!X27</f>
        <v>1.0206646549968539</v>
      </c>
      <c r="BF27" s="168">
        <f t="shared" si="5"/>
        <v>153907776.12342536</v>
      </c>
      <c r="BG27" s="142">
        <f>'3. Utilisation Factor'!X27</f>
        <v>1.0206646549968539</v>
      </c>
      <c r="BH27" s="159">
        <f t="shared" si="6"/>
        <v>184519106.01585168</v>
      </c>
      <c r="BI27" s="142">
        <f>'3. Utilisation Factor'!X27</f>
        <v>1.0206646549968539</v>
      </c>
      <c r="BJ27" s="159">
        <f t="shared" si="6"/>
        <v>201773288.71087357</v>
      </c>
      <c r="BK27" s="10">
        <f>'4. Future Sold inc EC'!E27</f>
        <v>122963979</v>
      </c>
      <c r="BL27" s="3">
        <f>'4. Future Sold inc EC'!H27</f>
        <v>122963979</v>
      </c>
      <c r="BM27" s="31">
        <f>'4. Future Sold inc EC'!K27</f>
        <v>122963979</v>
      </c>
      <c r="BN27" s="221">
        <f>'4. Future Sold inc EC'!N27</f>
        <v>110469460</v>
      </c>
      <c r="BO27" s="227">
        <f>'4. Future Sold inc EC'!Q27</f>
        <v>110469460</v>
      </c>
      <c r="BP27" s="227">
        <f>'4. Future Sold inc EC'!T27</f>
        <v>110469460</v>
      </c>
      <c r="BQ27" s="227">
        <f>'4. Future Sold inc EC'!W27</f>
        <v>109540179</v>
      </c>
      <c r="BR27" s="227">
        <f>'4. Future Sold inc EC'!Z27</f>
        <v>109540179</v>
      </c>
      <c r="BS27" s="227">
        <f>'4. Future Sold inc EC'!AC27</f>
        <v>109540179</v>
      </c>
      <c r="BT27" s="227">
        <f>'4. Future Sold inc EC'!AF27</f>
        <v>108755359</v>
      </c>
      <c r="BU27" s="227">
        <f>'4. Future Sold inc EC'!AI27</f>
        <v>108755359</v>
      </c>
      <c r="BV27" s="52">
        <f>'4. Future Sold inc EC'!AL27</f>
        <v>108755359</v>
      </c>
      <c r="BW27" s="32">
        <f>'5. PARCA'!G27</f>
        <v>0</v>
      </c>
      <c r="BX27" s="31">
        <f>'5. PARCA'!H27</f>
        <v>0</v>
      </c>
      <c r="BY27" s="31">
        <f>'5. PARCA'!I27</f>
        <v>0</v>
      </c>
      <c r="BZ27" s="31">
        <f>'5. PARCA'!J27</f>
        <v>0</v>
      </c>
      <c r="CA27" s="31">
        <f>'5. PARCA'!K27</f>
        <v>0</v>
      </c>
      <c r="CB27" s="31">
        <f>'5. PARCA'!L27</f>
        <v>0</v>
      </c>
      <c r="CC27" s="31">
        <f>'5. PARCA'!M27</f>
        <v>0</v>
      </c>
      <c r="CD27" s="31">
        <f>'5. PARCA'!N27</f>
        <v>0</v>
      </c>
      <c r="CE27" s="31">
        <f>'5. PARCA'!O27</f>
        <v>0</v>
      </c>
      <c r="CF27" s="31">
        <f>'5. PARCA'!P27</f>
        <v>0</v>
      </c>
      <c r="CG27" s="31">
        <f>'5. PARCA'!Q27</f>
        <v>0</v>
      </c>
      <c r="CH27" s="52">
        <f>'5. PARCA'!R27</f>
        <v>0</v>
      </c>
      <c r="CI27" s="10">
        <f t="shared" si="7"/>
        <v>196347864.08347973</v>
      </c>
      <c r="CJ27" s="3">
        <f t="shared" si="8"/>
        <v>214494859.86991519</v>
      </c>
      <c r="CK27" s="3">
        <f t="shared" si="9"/>
        <v>221100735.58407614</v>
      </c>
      <c r="CL27" s="167">
        <f t="shared" si="26"/>
        <v>210838484.68132046</v>
      </c>
      <c r="CM27" s="3">
        <f t="shared" si="27"/>
        <v>218000769.51493454</v>
      </c>
      <c r="CN27" s="3">
        <f t="shared" si="28"/>
        <v>198978835.89946216</v>
      </c>
      <c r="CO27" s="3">
        <f t="shared" si="29"/>
        <v>185363383.00867012</v>
      </c>
      <c r="CP27" s="145">
        <f t="shared" si="30"/>
        <v>172454005.09972045</v>
      </c>
      <c r="CQ27" s="3">
        <f t="shared" si="31"/>
        <v>137971152.19888806</v>
      </c>
      <c r="CR27" s="31">
        <f t="shared" si="32"/>
        <v>153907776.12342536</v>
      </c>
      <c r="CS27" s="31">
        <f t="shared" si="33"/>
        <v>184519106.01585168</v>
      </c>
      <c r="CT27" s="186">
        <f t="shared" si="34"/>
        <v>201773288.71087357</v>
      </c>
      <c r="CU27" s="108">
        <f t="shared" si="35"/>
        <v>191163433.12924924</v>
      </c>
      <c r="CV27" s="171"/>
      <c r="CX27" s="105">
        <f t="shared" si="36"/>
        <v>191163433.12924924</v>
      </c>
    </row>
    <row r="28" spans="1:102" ht="18" customHeight="1" x14ac:dyDescent="0.25">
      <c r="A28" s="5">
        <v>26</v>
      </c>
      <c r="B28" s="2" t="s">
        <v>5</v>
      </c>
      <c r="C28" s="10">
        <f>'1 Entry Historic Flows'!I28</f>
        <v>0</v>
      </c>
      <c r="D28" s="3">
        <f>'1 Entry Historic Flows'!P28</f>
        <v>0</v>
      </c>
      <c r="E28" s="31">
        <f>'1 Entry Historic Flows'!W28</f>
        <v>0</v>
      </c>
      <c r="F28" s="221">
        <f>'1 Entry Historic Flows'!AD28</f>
        <v>0</v>
      </c>
      <c r="G28" s="221">
        <f>'1 Entry Historic Flows'!AK28</f>
        <v>0</v>
      </c>
      <c r="H28" s="221">
        <f>'1 Entry Historic Flows'!AR28</f>
        <v>0</v>
      </c>
      <c r="I28" s="221">
        <f>'1 Entry Historic Flows'!AY28</f>
        <v>0</v>
      </c>
      <c r="J28" s="221">
        <f>'1 Entry Historic Flows'!BF28</f>
        <v>0</v>
      </c>
      <c r="K28" s="221">
        <f>'1 Entry Historic Flows'!BM28</f>
        <v>0</v>
      </c>
      <c r="L28" s="221">
        <f>'1 Entry Historic Flows'!BT28</f>
        <v>0</v>
      </c>
      <c r="M28" s="221">
        <f>'1 Entry Historic Flows'!CA28</f>
        <v>0</v>
      </c>
      <c r="N28" s="53">
        <f>'1 Entry Historic Flows'!CH28</f>
        <v>0</v>
      </c>
      <c r="O28" s="184">
        <f>'2. Forecast Normalisation'!$E$8</f>
        <v>0.95590145163737072</v>
      </c>
      <c r="P28" s="145">
        <f t="shared" si="10"/>
        <v>0</v>
      </c>
      <c r="Q28" s="142">
        <f>'2. Forecast Normalisation'!$H$8</f>
        <v>0.96992082862896267</v>
      </c>
      <c r="R28" s="159">
        <f t="shared" si="11"/>
        <v>0</v>
      </c>
      <c r="S28" s="141">
        <f>'2. Forecast Normalisation'!$K$8</f>
        <v>1.0469425060508193</v>
      </c>
      <c r="T28" s="3">
        <f t="shared" si="12"/>
        <v>0</v>
      </c>
      <c r="U28" s="142">
        <f>'2. Forecast Normalisation'!$N$8</f>
        <v>1.0194078788672591</v>
      </c>
      <c r="V28" s="221">
        <f t="shared" si="13"/>
        <v>0</v>
      </c>
      <c r="W28" s="142">
        <f>'2. Forecast Normalisation'!$Q$8</f>
        <v>1.0526982579172701</v>
      </c>
      <c r="X28" s="221">
        <f t="shared" si="14"/>
        <v>0</v>
      </c>
      <c r="Y28" s="142">
        <f>'2. Forecast Normalisation'!$T$8</f>
        <v>1.009839328346581</v>
      </c>
      <c r="Z28" s="221">
        <f t="shared" si="15"/>
        <v>0</v>
      </c>
      <c r="AA28" s="142">
        <f>'2. Forecast Normalisation'!$W$8</f>
        <v>0.90353101913570422</v>
      </c>
      <c r="AB28" s="221">
        <f t="shared" si="16"/>
        <v>0</v>
      </c>
      <c r="AC28" s="142">
        <f>'2. Forecast Normalisation'!$Z$8</f>
        <v>0.87502939875316132</v>
      </c>
      <c r="AD28" s="221">
        <f t="shared" si="17"/>
        <v>0</v>
      </c>
      <c r="AE28" s="142">
        <f>'2. Forecast Normalisation'!$AC$8</f>
        <v>0.95871569728747685</v>
      </c>
      <c r="AF28" s="221">
        <f t="shared" si="18"/>
        <v>0</v>
      </c>
      <c r="AG28" s="142">
        <f>'2. Forecast Normalisation'!$AF$8</f>
        <v>0.8644930831567913</v>
      </c>
      <c r="AH28" s="221">
        <f t="shared" si="19"/>
        <v>0</v>
      </c>
      <c r="AI28" s="142">
        <f>'2. Forecast Normalisation'!$AI$8</f>
        <v>0.98516111677492013</v>
      </c>
      <c r="AJ28" s="221">
        <f t="shared" si="20"/>
        <v>0</v>
      </c>
      <c r="AK28" s="142">
        <f>'2. Forecast Normalisation'!$AL$8</f>
        <v>0.98363119553552048</v>
      </c>
      <c r="AL28" s="53">
        <f t="shared" si="21"/>
        <v>0</v>
      </c>
      <c r="AM28" s="184">
        <f>'3. Utilisation Factor'!X28</f>
        <v>1.0206646549968539</v>
      </c>
      <c r="AN28" s="145">
        <f t="shared" si="22"/>
        <v>0</v>
      </c>
      <c r="AO28" s="142">
        <f>'3. Utilisation Factor'!X28</f>
        <v>1.0206646549968539</v>
      </c>
      <c r="AP28" s="159">
        <f t="shared" si="23"/>
        <v>0</v>
      </c>
      <c r="AQ28" s="141">
        <f>'3. Utilisation Factor'!X28</f>
        <v>1.0206646549968539</v>
      </c>
      <c r="AR28" s="3">
        <f t="shared" si="24"/>
        <v>0</v>
      </c>
      <c r="AS28" s="142">
        <f>'3. Utilisation Factor'!X28</f>
        <v>1.0206646549968539</v>
      </c>
      <c r="AT28" s="168">
        <f t="shared" si="25"/>
        <v>0</v>
      </c>
      <c r="AU28" s="142">
        <f>'3. Utilisation Factor'!X28</f>
        <v>1.0206646549968539</v>
      </c>
      <c r="AV28" s="159">
        <f t="shared" si="0"/>
        <v>0</v>
      </c>
      <c r="AW28" s="142">
        <f>'3. Utilisation Factor'!X28</f>
        <v>1.0206646549968539</v>
      </c>
      <c r="AX28" s="3">
        <f t="shared" si="1"/>
        <v>0</v>
      </c>
      <c r="AY28" s="142">
        <f>'3. Utilisation Factor'!X28</f>
        <v>1.0206646549968539</v>
      </c>
      <c r="AZ28" s="168">
        <f t="shared" si="2"/>
        <v>0</v>
      </c>
      <c r="BA28" s="142">
        <f>'3. Utilisation Factor'!X28</f>
        <v>1.0206646549968539</v>
      </c>
      <c r="BB28" s="159">
        <f t="shared" si="3"/>
        <v>0</v>
      </c>
      <c r="BC28" s="142">
        <f>'3. Utilisation Factor'!X28</f>
        <v>1.0206646549968539</v>
      </c>
      <c r="BD28" s="3">
        <f t="shared" si="4"/>
        <v>0</v>
      </c>
      <c r="BE28" s="142">
        <f>'3. Utilisation Factor'!X28</f>
        <v>1.0206646549968539</v>
      </c>
      <c r="BF28" s="168">
        <f t="shared" si="5"/>
        <v>0</v>
      </c>
      <c r="BG28" s="142">
        <f>'3. Utilisation Factor'!X28</f>
        <v>1.0206646549968539</v>
      </c>
      <c r="BH28" s="159">
        <f t="shared" si="6"/>
        <v>0</v>
      </c>
      <c r="BI28" s="142">
        <f>'3. Utilisation Factor'!X28</f>
        <v>1.0206646549968539</v>
      </c>
      <c r="BJ28" s="159">
        <f t="shared" si="6"/>
        <v>0</v>
      </c>
      <c r="BK28" s="10">
        <f>'4. Future Sold inc EC'!E28</f>
        <v>0</v>
      </c>
      <c r="BL28" s="3">
        <f>'4. Future Sold inc EC'!H28</f>
        <v>0</v>
      </c>
      <c r="BM28" s="31">
        <f>'4. Future Sold inc EC'!K28</f>
        <v>0</v>
      </c>
      <c r="BN28" s="221">
        <f>'4. Future Sold inc EC'!N28</f>
        <v>0</v>
      </c>
      <c r="BO28" s="227">
        <f>'4. Future Sold inc EC'!Q28</f>
        <v>0</v>
      </c>
      <c r="BP28" s="227">
        <f>'4. Future Sold inc EC'!T28</f>
        <v>0</v>
      </c>
      <c r="BQ28" s="227">
        <f>'4. Future Sold inc EC'!W28</f>
        <v>0</v>
      </c>
      <c r="BR28" s="227">
        <f>'4. Future Sold inc EC'!Z28</f>
        <v>0</v>
      </c>
      <c r="BS28" s="227">
        <f>'4. Future Sold inc EC'!AC28</f>
        <v>0</v>
      </c>
      <c r="BT28" s="227">
        <f>'4. Future Sold inc EC'!AF28</f>
        <v>0</v>
      </c>
      <c r="BU28" s="227">
        <f>'4. Future Sold inc EC'!AI28</f>
        <v>0</v>
      </c>
      <c r="BV28" s="52">
        <f>'4. Future Sold inc EC'!AL28</f>
        <v>0</v>
      </c>
      <c r="BW28" s="32">
        <f>'5. PARCA'!G28</f>
        <v>0</v>
      </c>
      <c r="BX28" s="31">
        <f>'5. PARCA'!H28</f>
        <v>0</v>
      </c>
      <c r="BY28" s="31">
        <f>'5. PARCA'!I28</f>
        <v>0</v>
      </c>
      <c r="BZ28" s="31">
        <f>'5. PARCA'!J28</f>
        <v>0</v>
      </c>
      <c r="CA28" s="31">
        <f>'5. PARCA'!K28</f>
        <v>0</v>
      </c>
      <c r="CB28" s="31">
        <f>'5. PARCA'!L28</f>
        <v>0</v>
      </c>
      <c r="CC28" s="31">
        <f>'5. PARCA'!M28</f>
        <v>0</v>
      </c>
      <c r="CD28" s="31">
        <f>'5. PARCA'!N28</f>
        <v>0</v>
      </c>
      <c r="CE28" s="31">
        <f>'5. PARCA'!O28</f>
        <v>0</v>
      </c>
      <c r="CF28" s="31">
        <f>'5. PARCA'!P28</f>
        <v>0</v>
      </c>
      <c r="CG28" s="31">
        <f>'5. PARCA'!Q28</f>
        <v>0</v>
      </c>
      <c r="CH28" s="52">
        <f>'5. PARCA'!R28</f>
        <v>0</v>
      </c>
      <c r="CI28" s="10">
        <f t="shared" si="7"/>
        <v>0</v>
      </c>
      <c r="CJ28" s="3">
        <f t="shared" si="8"/>
        <v>0</v>
      </c>
      <c r="CK28" s="3">
        <f t="shared" si="9"/>
        <v>0</v>
      </c>
      <c r="CL28" s="167">
        <f t="shared" si="26"/>
        <v>0</v>
      </c>
      <c r="CM28" s="3">
        <f t="shared" si="27"/>
        <v>0</v>
      </c>
      <c r="CN28" s="3">
        <f t="shared" si="28"/>
        <v>0</v>
      </c>
      <c r="CO28" s="3">
        <f t="shared" si="29"/>
        <v>0</v>
      </c>
      <c r="CP28" s="145">
        <f t="shared" si="30"/>
        <v>0</v>
      </c>
      <c r="CQ28" s="3">
        <f t="shared" si="31"/>
        <v>0</v>
      </c>
      <c r="CR28" s="31">
        <f t="shared" si="32"/>
        <v>0</v>
      </c>
      <c r="CS28" s="31">
        <f t="shared" si="33"/>
        <v>0</v>
      </c>
      <c r="CT28" s="186">
        <f t="shared" si="34"/>
        <v>0</v>
      </c>
      <c r="CU28" s="108">
        <f t="shared" si="35"/>
        <v>0</v>
      </c>
      <c r="CV28" s="182"/>
      <c r="CX28" s="105">
        <f t="shared" si="36"/>
        <v>0</v>
      </c>
    </row>
    <row r="29" spans="1:102" ht="18" customHeight="1" thickBot="1" x14ac:dyDescent="0.3">
      <c r="A29" s="7">
        <v>27</v>
      </c>
      <c r="B29" s="8" t="s">
        <v>6</v>
      </c>
      <c r="C29" s="11">
        <f>'1 Entry Historic Flows'!I29</f>
        <v>0</v>
      </c>
      <c r="D29" s="9">
        <f>'1 Entry Historic Flows'!P29</f>
        <v>0</v>
      </c>
      <c r="E29" s="41">
        <f>'1 Entry Historic Flows'!W29</f>
        <v>0</v>
      </c>
      <c r="F29" s="223">
        <f>'1 Entry Historic Flows'!AD29</f>
        <v>0</v>
      </c>
      <c r="G29" s="223">
        <f>'1 Entry Historic Flows'!AK29</f>
        <v>0</v>
      </c>
      <c r="H29" s="223">
        <f>'1 Entry Historic Flows'!AR29</f>
        <v>0</v>
      </c>
      <c r="I29" s="223">
        <f>'1 Entry Historic Flows'!AY29</f>
        <v>0</v>
      </c>
      <c r="J29" s="223">
        <f>'1 Entry Historic Flows'!BF29</f>
        <v>0</v>
      </c>
      <c r="K29" s="223">
        <f>'1 Entry Historic Flows'!BM29</f>
        <v>0</v>
      </c>
      <c r="L29" s="223">
        <f>'1 Entry Historic Flows'!BT29</f>
        <v>0</v>
      </c>
      <c r="M29" s="223">
        <f>'1 Entry Historic Flows'!CA29</f>
        <v>0</v>
      </c>
      <c r="N29" s="55">
        <f>'1 Entry Historic Flows'!CH29</f>
        <v>0</v>
      </c>
      <c r="O29" s="185">
        <f>'2. Forecast Normalisation'!$E$9</f>
        <v>0.95590145163737072</v>
      </c>
      <c r="P29" s="146">
        <f t="shared" si="10"/>
        <v>0</v>
      </c>
      <c r="Q29" s="143">
        <f>'2. Forecast Normalisation'!$H$9</f>
        <v>0.96992082862896267</v>
      </c>
      <c r="R29" s="160">
        <f t="shared" si="11"/>
        <v>0</v>
      </c>
      <c r="S29" s="144">
        <f>'2. Forecast Normalisation'!$K$9</f>
        <v>1.0469425060508193</v>
      </c>
      <c r="T29" s="9">
        <f t="shared" si="12"/>
        <v>0</v>
      </c>
      <c r="U29" s="143">
        <f>'2. Forecast Normalisation'!$N$9</f>
        <v>1.0194078788672591</v>
      </c>
      <c r="V29" s="223">
        <f t="shared" si="13"/>
        <v>0</v>
      </c>
      <c r="W29" s="143">
        <f>'2. Forecast Normalisation'!$Q$9</f>
        <v>1.0526982579172701</v>
      </c>
      <c r="X29" s="223">
        <f t="shared" si="14"/>
        <v>0</v>
      </c>
      <c r="Y29" s="143">
        <f>'2. Forecast Normalisation'!$T$9</f>
        <v>1.009839328346581</v>
      </c>
      <c r="Z29" s="223">
        <f t="shared" si="15"/>
        <v>0</v>
      </c>
      <c r="AA29" s="143">
        <f>'2. Forecast Normalisation'!$W$9</f>
        <v>0.90353101913570422</v>
      </c>
      <c r="AB29" s="223">
        <f t="shared" si="16"/>
        <v>0</v>
      </c>
      <c r="AC29" s="143">
        <f>'2. Forecast Normalisation'!$Z$9</f>
        <v>0.87502939875316132</v>
      </c>
      <c r="AD29" s="223">
        <f t="shared" si="17"/>
        <v>0</v>
      </c>
      <c r="AE29" s="143">
        <f>'2. Forecast Normalisation'!$AC$9</f>
        <v>0.95871569728747685</v>
      </c>
      <c r="AF29" s="223">
        <f t="shared" si="18"/>
        <v>0</v>
      </c>
      <c r="AG29" s="143">
        <f>'2. Forecast Normalisation'!$AF$9</f>
        <v>0.8644930831567913</v>
      </c>
      <c r="AH29" s="223">
        <f t="shared" si="19"/>
        <v>0</v>
      </c>
      <c r="AI29" s="143">
        <f>'2. Forecast Normalisation'!$AI$9</f>
        <v>0.98516111677492013</v>
      </c>
      <c r="AJ29" s="223">
        <f t="shared" si="20"/>
        <v>0</v>
      </c>
      <c r="AK29" s="143">
        <f>'2. Forecast Normalisation'!$AL$9</f>
        <v>0.98363119553552048</v>
      </c>
      <c r="AL29" s="55">
        <f t="shared" si="21"/>
        <v>0</v>
      </c>
      <c r="AM29" s="185">
        <f>'3. Utilisation Factor'!X29</f>
        <v>1.6901317545151358</v>
      </c>
      <c r="AN29" s="146">
        <f t="shared" si="22"/>
        <v>0</v>
      </c>
      <c r="AO29" s="143">
        <f>'3. Utilisation Factor'!X29</f>
        <v>1.6901317545151358</v>
      </c>
      <c r="AP29" s="160">
        <f t="shared" si="23"/>
        <v>0</v>
      </c>
      <c r="AQ29" s="144">
        <f>'3. Utilisation Factor'!X29</f>
        <v>1.6901317545151358</v>
      </c>
      <c r="AR29" s="9">
        <f t="shared" si="24"/>
        <v>0</v>
      </c>
      <c r="AS29" s="143">
        <f>'3. Utilisation Factor'!X29</f>
        <v>1.6901317545151358</v>
      </c>
      <c r="AT29" s="169">
        <f t="shared" si="25"/>
        <v>0</v>
      </c>
      <c r="AU29" s="143">
        <f>'3. Utilisation Factor'!X29</f>
        <v>1.6901317545151358</v>
      </c>
      <c r="AV29" s="160">
        <f t="shared" si="0"/>
        <v>0</v>
      </c>
      <c r="AW29" s="143">
        <f>'3. Utilisation Factor'!X29</f>
        <v>1.6901317545151358</v>
      </c>
      <c r="AX29" s="9">
        <f t="shared" si="1"/>
        <v>0</v>
      </c>
      <c r="AY29" s="143">
        <f>'3. Utilisation Factor'!X29</f>
        <v>1.6901317545151358</v>
      </c>
      <c r="AZ29" s="169">
        <f t="shared" si="2"/>
        <v>0</v>
      </c>
      <c r="BA29" s="143">
        <f>'3. Utilisation Factor'!X29</f>
        <v>1.6901317545151358</v>
      </c>
      <c r="BB29" s="160">
        <f t="shared" si="3"/>
        <v>0</v>
      </c>
      <c r="BC29" s="143">
        <f>'3. Utilisation Factor'!X29</f>
        <v>1.6901317545151358</v>
      </c>
      <c r="BD29" s="9">
        <f t="shared" si="4"/>
        <v>0</v>
      </c>
      <c r="BE29" s="143">
        <f>'3. Utilisation Factor'!X29</f>
        <v>1.6901317545151358</v>
      </c>
      <c r="BF29" s="169">
        <f t="shared" si="5"/>
        <v>0</v>
      </c>
      <c r="BG29" s="143">
        <f>'3. Utilisation Factor'!X29</f>
        <v>1.6901317545151358</v>
      </c>
      <c r="BH29" s="160">
        <f t="shared" si="6"/>
        <v>0</v>
      </c>
      <c r="BI29" s="143">
        <f>'3. Utilisation Factor'!X29</f>
        <v>1.6901317545151358</v>
      </c>
      <c r="BJ29" s="160">
        <f t="shared" si="6"/>
        <v>0</v>
      </c>
      <c r="BK29" s="11">
        <f>'4. Future Sold inc EC'!E29</f>
        <v>0</v>
      </c>
      <c r="BL29" s="9">
        <f>'4. Future Sold inc EC'!H29</f>
        <v>0</v>
      </c>
      <c r="BM29" s="41">
        <f>'4. Future Sold inc EC'!K29</f>
        <v>0</v>
      </c>
      <c r="BN29" s="223">
        <f>'4. Future Sold inc EC'!N29</f>
        <v>0</v>
      </c>
      <c r="BO29" s="233">
        <f>'4. Future Sold inc EC'!Q29</f>
        <v>0</v>
      </c>
      <c r="BP29" s="233">
        <f>'4. Future Sold inc EC'!T29</f>
        <v>0</v>
      </c>
      <c r="BQ29" s="233">
        <f>'4. Future Sold inc EC'!W29</f>
        <v>0</v>
      </c>
      <c r="BR29" s="233">
        <f>'4. Future Sold inc EC'!Z29</f>
        <v>0</v>
      </c>
      <c r="BS29" s="233">
        <f>'4. Future Sold inc EC'!AC29</f>
        <v>0</v>
      </c>
      <c r="BT29" s="233">
        <f>'4. Future Sold inc EC'!AF29</f>
        <v>0</v>
      </c>
      <c r="BU29" s="233">
        <f>'4. Future Sold inc EC'!AI29</f>
        <v>0</v>
      </c>
      <c r="BV29" s="91">
        <f>'4. Future Sold inc EC'!AL29</f>
        <v>0</v>
      </c>
      <c r="BW29" s="234">
        <f>'5. PARCA'!G29</f>
        <v>0</v>
      </c>
      <c r="BX29" s="41">
        <f>'5. PARCA'!H29</f>
        <v>0</v>
      </c>
      <c r="BY29" s="41">
        <f>'5. PARCA'!I29</f>
        <v>0</v>
      </c>
      <c r="BZ29" s="41">
        <f>'5. PARCA'!J29</f>
        <v>0</v>
      </c>
      <c r="CA29" s="41">
        <f>'5. PARCA'!K29</f>
        <v>0</v>
      </c>
      <c r="CB29" s="41">
        <f>'5. PARCA'!L29</f>
        <v>0</v>
      </c>
      <c r="CC29" s="41">
        <f>'5. PARCA'!M29</f>
        <v>0</v>
      </c>
      <c r="CD29" s="41">
        <f>'5. PARCA'!N29</f>
        <v>0</v>
      </c>
      <c r="CE29" s="41">
        <f>'5. PARCA'!O29</f>
        <v>0</v>
      </c>
      <c r="CF29" s="41">
        <f>'5. PARCA'!P29</f>
        <v>0</v>
      </c>
      <c r="CG29" s="41">
        <f>'5. PARCA'!Q29</f>
        <v>0</v>
      </c>
      <c r="CH29" s="91">
        <f>'5. PARCA'!R29</f>
        <v>0</v>
      </c>
      <c r="CI29" s="11">
        <f t="shared" si="7"/>
        <v>0</v>
      </c>
      <c r="CJ29" s="9">
        <f t="shared" si="8"/>
        <v>0</v>
      </c>
      <c r="CK29" s="9">
        <f t="shared" si="9"/>
        <v>0</v>
      </c>
      <c r="CL29" s="239">
        <f t="shared" si="26"/>
        <v>0</v>
      </c>
      <c r="CM29" s="41">
        <f t="shared" si="27"/>
        <v>0</v>
      </c>
      <c r="CN29" s="41">
        <f t="shared" si="28"/>
        <v>0</v>
      </c>
      <c r="CO29" s="41">
        <f t="shared" si="29"/>
        <v>0</v>
      </c>
      <c r="CP29" s="239">
        <f t="shared" si="30"/>
        <v>0</v>
      </c>
      <c r="CQ29" s="41">
        <f t="shared" si="31"/>
        <v>0</v>
      </c>
      <c r="CR29" s="41">
        <f t="shared" si="32"/>
        <v>0</v>
      </c>
      <c r="CS29" s="41">
        <f t="shared" si="33"/>
        <v>0</v>
      </c>
      <c r="CT29" s="240">
        <f t="shared" si="34"/>
        <v>0</v>
      </c>
      <c r="CU29" s="255">
        <f t="shared" si="35"/>
        <v>0</v>
      </c>
      <c r="CV29" s="172"/>
      <c r="CX29" s="106">
        <f t="shared" si="36"/>
        <v>0</v>
      </c>
    </row>
    <row r="30" spans="1:102" ht="18" customHeight="1" x14ac:dyDescent="0.25">
      <c r="T30" s="1" t="s">
        <v>8</v>
      </c>
    </row>
    <row r="31" spans="1:102" ht="18" customHeight="1" x14ac:dyDescent="0.25">
      <c r="C31" s="4">
        <f t="shared" ref="C31:D31" si="37">SUM(C3:C30)</f>
        <v>2428283065.2190714</v>
      </c>
      <c r="D31" s="4">
        <f t="shared" si="37"/>
        <v>3003792118.8757534</v>
      </c>
      <c r="E31" s="4">
        <f t="shared" ref="E31" si="38">SUM(E3:E30)</f>
        <v>3119581508.5644708</v>
      </c>
      <c r="F31" s="4">
        <f t="shared" ref="F31:AL31" si="39">SUM(F3:F30)</f>
        <v>3429685823.8603611</v>
      </c>
      <c r="G31" s="4">
        <f t="shared" si="39"/>
        <v>3312198793.1757216</v>
      </c>
      <c r="H31" s="4">
        <f t="shared" si="39"/>
        <v>2999825396.3132253</v>
      </c>
      <c r="I31" s="4">
        <f t="shared" si="39"/>
        <v>2586184312.9399199</v>
      </c>
      <c r="J31" s="4">
        <f t="shared" si="39"/>
        <v>2176197533.1870966</v>
      </c>
      <c r="K31" s="4">
        <f t="shared" si="39"/>
        <v>1853078913.6933334</v>
      </c>
      <c r="L31" s="4">
        <f t="shared" si="39"/>
        <v>1939574283.2350321</v>
      </c>
      <c r="M31" s="4">
        <f t="shared" si="39"/>
        <v>1724240247.0399804</v>
      </c>
      <c r="N31" s="4">
        <f t="shared" si="39"/>
        <v>1904572935.3997867</v>
      </c>
      <c r="P31" s="4">
        <f t="shared" si="39"/>
        <v>2324270008.6580648</v>
      </c>
      <c r="R31" s="4">
        <f t="shared" si="39"/>
        <v>2916110498.1500001</v>
      </c>
      <c r="S31" s="100"/>
      <c r="T31" s="4">
        <f t="shared" si="39"/>
        <v>3260144942.3719354</v>
      </c>
      <c r="V31" s="4">
        <f t="shared" si="39"/>
        <v>3492693378.065484</v>
      </c>
      <c r="X31" s="4">
        <f t="shared" si="39"/>
        <v>3476168771.7732148</v>
      </c>
      <c r="Z31" s="4">
        <f t="shared" si="39"/>
        <v>3027907445.2758064</v>
      </c>
      <c r="AB31" s="4">
        <f t="shared" si="39"/>
        <v>2347050954.7800002</v>
      </c>
      <c r="AD31" s="4">
        <f t="shared" si="39"/>
        <v>1913174792.3677421</v>
      </c>
      <c r="AF31" s="4">
        <f t="shared" si="39"/>
        <v>1779644100.8899996</v>
      </c>
      <c r="AH31" s="4">
        <f t="shared" si="39"/>
        <v>1682648744.6419356</v>
      </c>
      <c r="AJ31" s="4">
        <f t="shared" si="39"/>
        <v>1699664338.5225806</v>
      </c>
      <c r="AL31" s="4">
        <f t="shared" si="39"/>
        <v>1875277026.8266666</v>
      </c>
      <c r="AN31" s="4">
        <f>SUM(AN3:AN30)</f>
        <v>2388572299.5427718</v>
      </c>
      <c r="AP31" s="4">
        <f>SUM(AP3:AP30)</f>
        <v>3002856584.2666941</v>
      </c>
      <c r="AQ31" s="100"/>
      <c r="AR31" s="4">
        <f>SUM(AR3:AR30)</f>
        <v>3360026279.8941493</v>
      </c>
      <c r="AT31" s="4">
        <f>SUM(AT3:AT30)</f>
        <v>3602183855.9125853</v>
      </c>
      <c r="AU31" s="100"/>
      <c r="AV31" s="4">
        <f>SUM(AV3:AV30)</f>
        <v>3582953621.8288393</v>
      </c>
      <c r="AX31" s="4">
        <f>SUM(AX3:AX30)</f>
        <v>3114434960.913857</v>
      </c>
      <c r="AY31" s="100"/>
      <c r="AZ31" s="4">
        <f>SUM(AZ3:AZ30)</f>
        <v>2411236290.7933555</v>
      </c>
      <c r="BB31" s="4">
        <f>SUM(BB3:BB30)</f>
        <v>1967397354.5621529</v>
      </c>
      <c r="BC31" s="100"/>
      <c r="BD31" s="4">
        <f>SUM(BD3:BD30)</f>
        <v>1829394143.230576</v>
      </c>
      <c r="BF31" s="4">
        <f>SUM(BF3:BF30)</f>
        <v>1726570770.0859127</v>
      </c>
      <c r="BG31" s="100"/>
      <c r="BH31" s="4">
        <f>SUM(BH3:BH30)</f>
        <v>1746504323.994379</v>
      </c>
      <c r="BJ31" s="4">
        <f>SUM(BJ3:BJ30)</f>
        <v>1928817810.3300476</v>
      </c>
      <c r="BK31" s="4">
        <f t="shared" ref="BK31:BL31" si="40">SUM(BK3:BK30)</f>
        <v>4506103647</v>
      </c>
      <c r="BL31" s="4">
        <f t="shared" si="40"/>
        <v>4506103647</v>
      </c>
      <c r="BM31" s="4">
        <f>SUM(BM3:BM30)</f>
        <v>4506103647</v>
      </c>
      <c r="BN31" s="4">
        <f>SUM(BN3:BN30)</f>
        <v>5301737450</v>
      </c>
      <c r="BO31" s="4">
        <f t="shared" ref="BO31:CX31" si="41">SUM(BO3:BO30)</f>
        <v>5301737450</v>
      </c>
      <c r="BP31" s="4">
        <f t="shared" si="41"/>
        <v>5301737450</v>
      </c>
      <c r="BQ31" s="4">
        <f t="shared" si="41"/>
        <v>2481084179</v>
      </c>
      <c r="BR31" s="4">
        <f t="shared" si="41"/>
        <v>2481084179</v>
      </c>
      <c r="BS31" s="4">
        <f t="shared" si="41"/>
        <v>2481084179</v>
      </c>
      <c r="BT31" s="4">
        <f t="shared" si="41"/>
        <v>2498449236</v>
      </c>
      <c r="BU31" s="4">
        <f t="shared" si="41"/>
        <v>2498449236</v>
      </c>
      <c r="BV31" s="4">
        <f t="shared" si="41"/>
        <v>2498449236</v>
      </c>
      <c r="BW31" s="4">
        <f t="shared" si="41"/>
        <v>0</v>
      </c>
      <c r="BX31" s="4">
        <f t="shared" si="41"/>
        <v>0</v>
      </c>
      <c r="BY31" s="4">
        <f t="shared" si="41"/>
        <v>0</v>
      </c>
      <c r="BZ31" s="4">
        <f t="shared" si="41"/>
        <v>0</v>
      </c>
      <c r="CA31" s="4">
        <f t="shared" si="41"/>
        <v>0</v>
      </c>
      <c r="CB31" s="4">
        <f t="shared" si="41"/>
        <v>0</v>
      </c>
      <c r="CC31" s="4">
        <f t="shared" si="41"/>
        <v>0</v>
      </c>
      <c r="CD31" s="4">
        <f t="shared" si="41"/>
        <v>0</v>
      </c>
      <c r="CE31" s="4">
        <f t="shared" si="41"/>
        <v>0</v>
      </c>
      <c r="CF31" s="4">
        <f t="shared" si="41"/>
        <v>0</v>
      </c>
      <c r="CG31" s="4">
        <f t="shared" si="41"/>
        <v>0</v>
      </c>
      <c r="CH31" s="4">
        <f t="shared" si="41"/>
        <v>0</v>
      </c>
      <c r="CI31" s="4">
        <f t="shared" si="41"/>
        <v>5343906488.7527046</v>
      </c>
      <c r="CJ31" s="4">
        <f t="shared" si="41"/>
        <v>5655504810.9651709</v>
      </c>
      <c r="CK31" s="4">
        <f t="shared" si="41"/>
        <v>5891368986.3992863</v>
      </c>
      <c r="CL31" s="4">
        <f t="shared" si="41"/>
        <v>6579233898.9801874</v>
      </c>
      <c r="CM31" s="4">
        <f t="shared" si="41"/>
        <v>6468331411.0550661</v>
      </c>
      <c r="CN31" s="4">
        <f t="shared" si="41"/>
        <v>6197415101.708746</v>
      </c>
      <c r="CO31" s="4">
        <f t="shared" si="41"/>
        <v>4205811135.3796449</v>
      </c>
      <c r="CP31" s="4">
        <f t="shared" si="41"/>
        <v>3824063567.5667262</v>
      </c>
      <c r="CQ31" s="4">
        <f t="shared" si="41"/>
        <v>3869438402.2649002</v>
      </c>
      <c r="CR31" s="4">
        <f t="shared" si="41"/>
        <v>3801995617.9989214</v>
      </c>
      <c r="CS31" s="4">
        <f t="shared" si="41"/>
        <v>3800404145.5999727</v>
      </c>
      <c r="CT31" s="4">
        <f t="shared" si="41"/>
        <v>3863428561.6617842</v>
      </c>
      <c r="CU31" s="4">
        <f t="shared" si="41"/>
        <v>4952133668.0407944</v>
      </c>
      <c r="CV31" s="4">
        <f t="shared" si="41"/>
        <v>0</v>
      </c>
      <c r="CX31" s="4">
        <f t="shared" si="41"/>
        <v>4952133668.0407944</v>
      </c>
    </row>
    <row r="32" spans="1:102" ht="18" customHeight="1" thickBot="1" x14ac:dyDescent="0.3"/>
    <row r="33" spans="1:102" ht="30" x14ac:dyDescent="0.25">
      <c r="A33" s="367"/>
      <c r="B33" s="368" t="s">
        <v>1</v>
      </c>
      <c r="C33" s="362" t="s">
        <v>12</v>
      </c>
      <c r="D33" s="363"/>
      <c r="E33" s="363"/>
      <c r="F33" s="363"/>
      <c r="G33" s="363"/>
      <c r="H33" s="363"/>
      <c r="I33" s="363"/>
      <c r="J33" s="363"/>
      <c r="K33" s="363"/>
      <c r="L33" s="363"/>
      <c r="M33" s="390"/>
      <c r="N33" s="191"/>
      <c r="O33" s="364" t="s">
        <v>14</v>
      </c>
      <c r="P33" s="365"/>
      <c r="Q33" s="365"/>
      <c r="R33" s="365"/>
      <c r="S33" s="365"/>
      <c r="T33" s="365"/>
      <c r="U33" s="365"/>
      <c r="V33" s="365"/>
      <c r="W33" s="365"/>
      <c r="X33" s="365"/>
      <c r="Y33" s="365"/>
      <c r="Z33" s="365"/>
      <c r="AA33" s="365"/>
      <c r="AB33" s="365"/>
      <c r="AC33" s="365"/>
      <c r="AD33" s="365"/>
      <c r="AE33" s="365"/>
      <c r="AF33" s="365"/>
      <c r="AG33" s="365"/>
      <c r="AH33" s="365"/>
      <c r="AI33" s="365"/>
      <c r="AJ33" s="365"/>
      <c r="AK33" s="365"/>
      <c r="AL33" s="366"/>
      <c r="AM33" s="362" t="s">
        <v>15</v>
      </c>
      <c r="AN33" s="363"/>
      <c r="AO33" s="363"/>
      <c r="AP33" s="363"/>
      <c r="AQ33" s="363"/>
      <c r="AR33" s="363"/>
      <c r="AS33" s="363"/>
      <c r="AT33" s="363"/>
      <c r="AU33" s="363"/>
      <c r="AV33" s="363"/>
      <c r="AW33" s="363"/>
      <c r="AX33" s="363"/>
      <c r="AY33" s="363"/>
      <c r="AZ33" s="363"/>
      <c r="BA33" s="363"/>
      <c r="BB33" s="363"/>
      <c r="BC33" s="363"/>
      <c r="BD33" s="363"/>
      <c r="BE33" s="363"/>
      <c r="BF33" s="363"/>
      <c r="BG33" s="363"/>
      <c r="BH33" s="363"/>
      <c r="BI33" s="363"/>
      <c r="BJ33" s="387"/>
      <c r="BK33" s="364" t="s">
        <v>16</v>
      </c>
      <c r="BL33" s="365"/>
      <c r="BM33" s="365"/>
      <c r="BN33" s="365"/>
      <c r="BO33" s="365"/>
      <c r="BP33" s="365"/>
      <c r="BQ33" s="365"/>
      <c r="BR33" s="365"/>
      <c r="BS33" s="365"/>
      <c r="BT33" s="365"/>
      <c r="BU33" s="365"/>
      <c r="BV33" s="366"/>
      <c r="BW33" s="362" t="s">
        <v>17</v>
      </c>
      <c r="BX33" s="363"/>
      <c r="BY33" s="363"/>
      <c r="BZ33" s="363"/>
      <c r="CA33" s="363"/>
      <c r="CB33" s="363"/>
      <c r="CC33" s="363"/>
      <c r="CD33" s="363"/>
      <c r="CE33" s="363"/>
      <c r="CF33" s="363"/>
      <c r="CG33" s="363"/>
      <c r="CH33" s="387"/>
      <c r="CI33" s="393" t="s">
        <v>18</v>
      </c>
      <c r="CJ33" s="394"/>
      <c r="CK33" s="394"/>
      <c r="CL33" s="394"/>
      <c r="CM33" s="394"/>
      <c r="CN33" s="394"/>
      <c r="CO33" s="394"/>
      <c r="CP33" s="394"/>
      <c r="CQ33" s="394"/>
      <c r="CR33" s="394"/>
      <c r="CS33" s="394"/>
      <c r="CT33" s="395"/>
      <c r="CU33" s="67" t="s">
        <v>18</v>
      </c>
      <c r="CV33" s="42" t="s">
        <v>20</v>
      </c>
      <c r="CX33" s="391" t="s">
        <v>21</v>
      </c>
    </row>
    <row r="34" spans="1:102" ht="15.75" thickBot="1" x14ac:dyDescent="0.3">
      <c r="A34" s="367"/>
      <c r="B34" s="369"/>
      <c r="C34" s="33" t="s">
        <v>58</v>
      </c>
      <c r="D34" s="34" t="s">
        <v>59</v>
      </c>
      <c r="E34" s="34" t="s">
        <v>60</v>
      </c>
      <c r="F34" s="46" t="s">
        <v>54</v>
      </c>
      <c r="G34" s="46" t="s">
        <v>55</v>
      </c>
      <c r="H34" s="46" t="s">
        <v>56</v>
      </c>
      <c r="I34" s="46" t="s">
        <v>57</v>
      </c>
      <c r="J34" s="46" t="s">
        <v>61</v>
      </c>
      <c r="K34" s="46" t="s">
        <v>62</v>
      </c>
      <c r="L34" s="46" t="s">
        <v>63</v>
      </c>
      <c r="M34" s="46" t="s">
        <v>64</v>
      </c>
      <c r="N34" s="35" t="s">
        <v>65</v>
      </c>
      <c r="O34" s="44" t="s">
        <v>58</v>
      </c>
      <c r="P34" s="45"/>
      <c r="Q34" s="45" t="s">
        <v>59</v>
      </c>
      <c r="R34" s="50"/>
      <c r="S34" s="45" t="s">
        <v>60</v>
      </c>
      <c r="T34" s="45"/>
      <c r="U34" s="45" t="s">
        <v>54</v>
      </c>
      <c r="V34" s="50"/>
      <c r="W34" s="50" t="s">
        <v>55</v>
      </c>
      <c r="X34" s="50"/>
      <c r="Y34" s="50" t="s">
        <v>56</v>
      </c>
      <c r="Z34" s="50"/>
      <c r="AA34" s="50" t="s">
        <v>57</v>
      </c>
      <c r="AB34" s="50"/>
      <c r="AC34" s="50" t="s">
        <v>61</v>
      </c>
      <c r="AD34" s="50"/>
      <c r="AE34" s="50" t="s">
        <v>62</v>
      </c>
      <c r="AF34" s="50"/>
      <c r="AG34" s="50" t="s">
        <v>63</v>
      </c>
      <c r="AH34" s="50"/>
      <c r="AI34" s="50" t="s">
        <v>64</v>
      </c>
      <c r="AJ34" s="50"/>
      <c r="AK34" s="50" t="s">
        <v>65</v>
      </c>
      <c r="AL34" s="62"/>
      <c r="AM34" s="33" t="s">
        <v>58</v>
      </c>
      <c r="AN34" s="34"/>
      <c r="AO34" s="34" t="s">
        <v>59</v>
      </c>
      <c r="AP34" s="46"/>
      <c r="AQ34" s="34" t="s">
        <v>60</v>
      </c>
      <c r="AR34" s="34"/>
      <c r="AS34" s="34" t="s">
        <v>54</v>
      </c>
      <c r="AT34" s="46"/>
      <c r="AU34" s="46" t="s">
        <v>55</v>
      </c>
      <c r="AV34" s="46"/>
      <c r="AW34" s="46" t="s">
        <v>56</v>
      </c>
      <c r="AX34" s="46"/>
      <c r="AY34" s="46" t="s">
        <v>57</v>
      </c>
      <c r="AZ34" s="46"/>
      <c r="BA34" s="46" t="s">
        <v>61</v>
      </c>
      <c r="BB34" s="46"/>
      <c r="BC34" s="46" t="s">
        <v>62</v>
      </c>
      <c r="BD34" s="46"/>
      <c r="BE34" s="46" t="s">
        <v>63</v>
      </c>
      <c r="BF34" s="46"/>
      <c r="BG34" s="46" t="s">
        <v>64</v>
      </c>
      <c r="BH34" s="46"/>
      <c r="BI34" s="46" t="s">
        <v>65</v>
      </c>
      <c r="BJ34" s="35"/>
      <c r="BK34" s="44" t="s">
        <v>13</v>
      </c>
      <c r="BL34" s="45" t="s">
        <v>59</v>
      </c>
      <c r="BM34" s="45" t="s">
        <v>60</v>
      </c>
      <c r="BN34" s="50" t="s">
        <v>54</v>
      </c>
      <c r="BO34" s="50" t="s">
        <v>55</v>
      </c>
      <c r="BP34" s="50" t="s">
        <v>56</v>
      </c>
      <c r="BQ34" s="50" t="s">
        <v>57</v>
      </c>
      <c r="BR34" s="50" t="s">
        <v>61</v>
      </c>
      <c r="BS34" s="50" t="s">
        <v>62</v>
      </c>
      <c r="BT34" s="50" t="s">
        <v>63</v>
      </c>
      <c r="BU34" s="50" t="s">
        <v>64</v>
      </c>
      <c r="BV34" s="62" t="s">
        <v>65</v>
      </c>
      <c r="BW34" s="33" t="s">
        <v>13</v>
      </c>
      <c r="BX34" s="34" t="s">
        <v>58</v>
      </c>
      <c r="BY34" s="34" t="s">
        <v>59</v>
      </c>
      <c r="BZ34" s="46" t="s">
        <v>60</v>
      </c>
      <c r="CA34" s="46" t="s">
        <v>54</v>
      </c>
      <c r="CB34" s="46" t="s">
        <v>55</v>
      </c>
      <c r="CC34" s="46" t="s">
        <v>56</v>
      </c>
      <c r="CD34" s="46" t="s">
        <v>57</v>
      </c>
      <c r="CE34" s="46" t="s">
        <v>61</v>
      </c>
      <c r="CF34" s="46" t="s">
        <v>62</v>
      </c>
      <c r="CG34" s="46" t="s">
        <v>63</v>
      </c>
      <c r="CH34" s="35" t="s">
        <v>64</v>
      </c>
      <c r="CI34" s="64" t="s">
        <v>58</v>
      </c>
      <c r="CJ34" s="47" t="s">
        <v>59</v>
      </c>
      <c r="CK34" s="47" t="s">
        <v>60</v>
      </c>
      <c r="CL34" s="107" t="s">
        <v>54</v>
      </c>
      <c r="CM34" s="107" t="s">
        <v>55</v>
      </c>
      <c r="CN34" s="107" t="s">
        <v>56</v>
      </c>
      <c r="CO34" s="107" t="s">
        <v>57</v>
      </c>
      <c r="CP34" s="107" t="s">
        <v>61</v>
      </c>
      <c r="CQ34" s="107" t="s">
        <v>62</v>
      </c>
      <c r="CR34" s="107" t="s">
        <v>63</v>
      </c>
      <c r="CS34" s="107" t="s">
        <v>64</v>
      </c>
      <c r="CT34" s="65" t="s">
        <v>65</v>
      </c>
      <c r="CU34" s="68" t="s">
        <v>19</v>
      </c>
      <c r="CV34" s="66" t="s">
        <v>19</v>
      </c>
      <c r="CX34" s="392"/>
    </row>
    <row r="35" spans="1:102" ht="18" customHeight="1" x14ac:dyDescent="0.25">
      <c r="B35" s="12" t="s">
        <v>3</v>
      </c>
      <c r="C35" s="26">
        <f>C3+C8+C10+C11+C12+C14+C15+C16+C17+C19+C20+C23</f>
        <v>69632714.516129017</v>
      </c>
      <c r="D35" s="16">
        <f t="shared" ref="D35:F35" si="42">D3+D8+D10+D11+D12+D14+D15+D16+D17+D19+D20+D23</f>
        <v>88764319.600000009</v>
      </c>
      <c r="E35" s="20">
        <f t="shared" si="42"/>
        <v>125207206.19354838</v>
      </c>
      <c r="F35" s="20">
        <f t="shared" si="42"/>
        <v>183192240.70967743</v>
      </c>
      <c r="G35" s="20">
        <f t="shared" ref="G35:M35" si="43">G3+G8+G10+G11+G12+G14+G15+G16+G17+G19+G20+G23</f>
        <v>200711144.85714287</v>
      </c>
      <c r="H35" s="20">
        <f t="shared" si="43"/>
        <v>145763820.82580644</v>
      </c>
      <c r="I35" s="20">
        <f t="shared" si="43"/>
        <v>107321615.13333334</v>
      </c>
      <c r="J35" s="20">
        <f t="shared" si="43"/>
        <v>71520607.612903237</v>
      </c>
      <c r="K35" s="20">
        <f t="shared" si="43"/>
        <v>74320209.333333328</v>
      </c>
      <c r="L35" s="20">
        <f t="shared" si="43"/>
        <v>43541633.548387095</v>
      </c>
      <c r="M35" s="20">
        <f t="shared" si="43"/>
        <v>68057086.580645159</v>
      </c>
      <c r="N35" s="59">
        <f t="shared" ref="N35" si="44">N3+N8+N10+N11+N12+N14+N15+N16+N17+N19+N20+N23</f>
        <v>114832662.26666665</v>
      </c>
      <c r="O35" s="26"/>
      <c r="P35" s="148">
        <f t="shared" ref="P35" si="45">P3+P8+P10+P11+P12+P14+P15+P16+P17+P19+P20+P23</f>
        <v>69632714.516129017</v>
      </c>
      <c r="Q35" s="16"/>
      <c r="R35" s="187">
        <f t="shared" ref="R35" si="46">R3+R8+R10+R11+R12+R14+R15+R16+R17+R19+R20+R23</f>
        <v>88764319.600000009</v>
      </c>
      <c r="S35" s="16"/>
      <c r="T35" s="16">
        <f t="shared" ref="T35" si="47">T3+T8+T10+T11+T12+T14+T15+T16+T17+T19+T20+T23</f>
        <v>125207206.19354838</v>
      </c>
      <c r="U35" s="16"/>
      <c r="V35" s="20">
        <f t="shared" ref="V35:AN35" si="48">V3+V8+V10+V11+V12+V14+V15+V16+V17+V19+V20+V23</f>
        <v>183192240.70967743</v>
      </c>
      <c r="W35" s="20"/>
      <c r="X35" s="20">
        <f t="shared" ref="X35" si="49">X3+X8+X10+X11+X12+X14+X15+X16+X17+X19+X20+X23</f>
        <v>200711144.85714287</v>
      </c>
      <c r="Y35" s="20"/>
      <c r="Z35" s="20">
        <f t="shared" ref="Z35" si="50">Z3+Z8+Z10+Z11+Z12+Z14+Z15+Z16+Z17+Z19+Z20+Z23</f>
        <v>145763820.82580644</v>
      </c>
      <c r="AA35" s="20"/>
      <c r="AB35" s="20">
        <f t="shared" ref="AB35" si="51">AB3+AB8+AB10+AB11+AB12+AB14+AB15+AB16+AB17+AB19+AB20+AB23</f>
        <v>107321615.13333334</v>
      </c>
      <c r="AC35" s="20"/>
      <c r="AD35" s="20">
        <f t="shared" ref="AD35" si="52">AD3+AD8+AD10+AD11+AD12+AD14+AD15+AD16+AD17+AD19+AD20+AD23</f>
        <v>71520607.612903237</v>
      </c>
      <c r="AE35" s="20"/>
      <c r="AF35" s="20">
        <f t="shared" ref="AF35" si="53">AF3+AF8+AF10+AF11+AF12+AF14+AF15+AF16+AF17+AF19+AF20+AF23</f>
        <v>74320209.333333328</v>
      </c>
      <c r="AG35" s="20"/>
      <c r="AH35" s="20">
        <f t="shared" ref="AH35" si="54">AH3+AH8+AH10+AH11+AH12+AH14+AH15+AH16+AH17+AH19+AH20+AH23</f>
        <v>43541633.548387095</v>
      </c>
      <c r="AI35" s="20"/>
      <c r="AJ35" s="20">
        <f t="shared" ref="AJ35" si="55">AJ3+AJ8+AJ10+AJ11+AJ12+AJ14+AJ15+AJ16+AJ17+AJ19+AJ20+AJ23</f>
        <v>68057086.580645159</v>
      </c>
      <c r="AK35" s="20"/>
      <c r="AL35" s="59">
        <f t="shared" ref="AL35" si="56">AL3+AL8+AL10+AL11+AL12+AL14+AL15+AL16+AL17+AL19+AL20+AL23</f>
        <v>114832662.26666665</v>
      </c>
      <c r="AM35" s="26"/>
      <c r="AN35" s="148">
        <f t="shared" si="48"/>
        <v>73916135.142148957</v>
      </c>
      <c r="AO35" s="148"/>
      <c r="AP35" s="187">
        <f t="shared" ref="AP35" si="57">AP3+AP8+AP10+AP11+AP12+AP14+AP15+AP16+AP17+AP19+AP20+AP23</f>
        <v>94224611.074651524</v>
      </c>
      <c r="AQ35" s="16"/>
      <c r="AR35" s="16">
        <f t="shared" ref="AR35" si="58">AR3+AR8+AR10+AR11+AR12+AR14+AR15+AR16+AR17+AR19+AR20+AR23</f>
        <v>132909263.09686713</v>
      </c>
      <c r="AS35" s="16"/>
      <c r="AT35" s="20">
        <f t="shared" ref="AT35:CV35" si="59">AT3+AT8+AT10+AT11+AT12+AT14+AT15+AT16+AT17+AT19+AT20+AT23</f>
        <v>194461217.19343755</v>
      </c>
      <c r="AU35" s="20"/>
      <c r="AV35" s="20">
        <f t="shared" ref="AV35" si="60">AV3+AV8+AV10+AV11+AV12+AV14+AV15+AV16+AV17+AV19+AV20+AV23</f>
        <v>213057787.72073564</v>
      </c>
      <c r="AW35" s="20"/>
      <c r="AX35" s="20">
        <f t="shared" ref="AX35" si="61">AX3+AX8+AX10+AX11+AX12+AX14+AX15+AX16+AX17+AX19+AX20+AX23</f>
        <v>154730407.30733889</v>
      </c>
      <c r="AY35" s="20"/>
      <c r="AZ35" s="20">
        <f t="shared" ref="AZ35" si="62">AZ3+AZ8+AZ10+AZ11+AZ12+AZ14+AZ15+AZ16+AZ17+AZ19+AZ20+AZ23</f>
        <v>113923449.0999441</v>
      </c>
      <c r="BA35" s="20"/>
      <c r="BB35" s="20">
        <f t="shared" ref="BB35" si="63">BB3+BB8+BB10+BB11+BB12+BB14+BB15+BB16+BB17+BB19+BB20+BB23</f>
        <v>75920161.011954293</v>
      </c>
      <c r="BC35" s="20"/>
      <c r="BD35" s="20">
        <f t="shared" ref="BD35" si="64">BD3+BD8+BD10+BD11+BD12+BD14+BD15+BD16+BD17+BD19+BD20+BD23</f>
        <v>78891978.792569056</v>
      </c>
      <c r="BE35" s="20"/>
      <c r="BF35" s="20">
        <f t="shared" ref="BF35" si="65">BF3+BF8+BF10+BF11+BF12+BF14+BF15+BF16+BF17+BF19+BF20+BF23</f>
        <v>46220074.745571241</v>
      </c>
      <c r="BG35" s="20"/>
      <c r="BH35" s="20">
        <f t="shared" ref="BH35" si="66">BH3+BH8+BH10+BH11+BH12+BH14+BH15+BH16+BH17+BH19+BH20+BH23</f>
        <v>72243583.264453679</v>
      </c>
      <c r="BI35" s="20"/>
      <c r="BJ35" s="20">
        <f t="shared" ref="BJ35" si="67">BJ3+BJ8+BJ10+BJ11+BJ12+BJ14+BJ15+BJ16+BJ17+BJ19+BJ20+BJ23</f>
        <v>121896534.43525614</v>
      </c>
      <c r="BK35" s="26">
        <f t="shared" si="59"/>
        <v>1427035000</v>
      </c>
      <c r="BL35" s="20">
        <f t="shared" si="59"/>
        <v>1427035000</v>
      </c>
      <c r="BM35" s="16">
        <f t="shared" si="59"/>
        <v>1427035000</v>
      </c>
      <c r="BN35" s="20">
        <f t="shared" si="59"/>
        <v>1654925000</v>
      </c>
      <c r="BO35" s="20">
        <f t="shared" ref="BO35:BV35" si="68">BO3+BO8+BO10+BO11+BO12+BO14+BO15+BO16+BO17+BO19+BO20+BO23</f>
        <v>1654925000</v>
      </c>
      <c r="BP35" s="20">
        <f t="shared" si="68"/>
        <v>1654925000</v>
      </c>
      <c r="BQ35" s="20">
        <f t="shared" si="68"/>
        <v>1355035000</v>
      </c>
      <c r="BR35" s="20">
        <f t="shared" si="68"/>
        <v>1355035000</v>
      </c>
      <c r="BS35" s="20">
        <f t="shared" si="68"/>
        <v>1355035000</v>
      </c>
      <c r="BT35" s="20">
        <f t="shared" si="68"/>
        <v>1355035000</v>
      </c>
      <c r="BU35" s="20">
        <f t="shared" si="68"/>
        <v>1355035000</v>
      </c>
      <c r="BV35" s="20">
        <f t="shared" si="68"/>
        <v>1355035000</v>
      </c>
      <c r="BW35" s="26">
        <f t="shared" si="59"/>
        <v>0</v>
      </c>
      <c r="BX35" s="16">
        <f t="shared" si="59"/>
        <v>0</v>
      </c>
      <c r="BY35" s="16">
        <f t="shared" si="59"/>
        <v>0</v>
      </c>
      <c r="BZ35" s="16">
        <f t="shared" ref="BZ35:CH35" si="69">BZ3+BZ8+BZ10+BZ11+BZ12+BZ14+BZ15+BZ16+BZ17+BZ19+BZ20+BZ23</f>
        <v>0</v>
      </c>
      <c r="CA35" s="16">
        <f t="shared" si="69"/>
        <v>0</v>
      </c>
      <c r="CB35" s="16">
        <f t="shared" si="69"/>
        <v>0</v>
      </c>
      <c r="CC35" s="16">
        <f t="shared" si="69"/>
        <v>0</v>
      </c>
      <c r="CD35" s="16">
        <f t="shared" si="69"/>
        <v>0</v>
      </c>
      <c r="CE35" s="16">
        <f t="shared" si="69"/>
        <v>0</v>
      </c>
      <c r="CF35" s="16">
        <f t="shared" si="69"/>
        <v>0</v>
      </c>
      <c r="CG35" s="16">
        <f t="shared" si="69"/>
        <v>0</v>
      </c>
      <c r="CH35" s="16">
        <f t="shared" si="69"/>
        <v>0</v>
      </c>
      <c r="CI35" s="26">
        <f t="shared" si="59"/>
        <v>1430525857.0906453</v>
      </c>
      <c r="CJ35" s="16">
        <f t="shared" si="59"/>
        <v>1432249881.6916142</v>
      </c>
      <c r="CK35" s="16">
        <f t="shared" si="59"/>
        <v>1440813047.4588463</v>
      </c>
      <c r="CL35" s="187">
        <f t="shared" si="59"/>
        <v>1654925000</v>
      </c>
      <c r="CM35" s="187">
        <f t="shared" ref="CM35:CT35" si="70">CM3+CM8+CM10+CM11+CM12+CM14+CM15+CM16+CM17+CM19+CM20+CM23</f>
        <v>1654925000</v>
      </c>
      <c r="CN35" s="187">
        <f t="shared" si="70"/>
        <v>1654925000</v>
      </c>
      <c r="CO35" s="187">
        <f t="shared" si="70"/>
        <v>1374847747.7294075</v>
      </c>
      <c r="CP35" s="187">
        <f t="shared" si="70"/>
        <v>1362753094.0394566</v>
      </c>
      <c r="CQ35" s="187">
        <f t="shared" si="70"/>
        <v>1360478928.7059631</v>
      </c>
      <c r="CR35" s="187">
        <f t="shared" si="70"/>
        <v>1356424016.2221866</v>
      </c>
      <c r="CS35" s="187">
        <f t="shared" si="70"/>
        <v>1358202865.6265485</v>
      </c>
      <c r="CT35" s="187">
        <f t="shared" si="70"/>
        <v>1367172241.2790191</v>
      </c>
      <c r="CU35" s="69">
        <f t="shared" si="59"/>
        <v>1453139724.0431461</v>
      </c>
      <c r="CV35" s="178">
        <f t="shared" si="59"/>
        <v>0</v>
      </c>
      <c r="CX35" s="69">
        <f t="shared" ref="CX35" si="71">CX3+CX8+CX10+CX11+CX12+CX14+CX15+CX16+CX17+CX19+CX20+CX23</f>
        <v>1453139724.0431461</v>
      </c>
    </row>
    <row r="36" spans="1:102" ht="18" customHeight="1" x14ac:dyDescent="0.25">
      <c r="B36" s="13" t="s">
        <v>4</v>
      </c>
      <c r="C36" s="27">
        <f>C4+C24</f>
        <v>36698958.573909685</v>
      </c>
      <c r="D36" s="4">
        <f t="shared" ref="D36:F36" si="72">D4+D24</f>
        <v>188382947.72242001</v>
      </c>
      <c r="E36" s="21">
        <f t="shared" si="72"/>
        <v>316791529.77737415</v>
      </c>
      <c r="F36" s="21">
        <f t="shared" si="72"/>
        <v>376868664.19584519</v>
      </c>
      <c r="G36" s="21">
        <f t="shared" ref="G36:M36" si="73">G4+G24</f>
        <v>289679549.16143572</v>
      </c>
      <c r="H36" s="21">
        <f t="shared" si="73"/>
        <v>161344437.70677418</v>
      </c>
      <c r="I36" s="21">
        <f t="shared" si="73"/>
        <v>41440015.562000006</v>
      </c>
      <c r="J36" s="21">
        <f t="shared" si="73"/>
        <v>2322947.3548387098</v>
      </c>
      <c r="K36" s="21">
        <f t="shared" si="73"/>
        <v>3756916.5333333323</v>
      </c>
      <c r="L36" s="21">
        <f t="shared" si="73"/>
        <v>269952.13903225807</v>
      </c>
      <c r="M36" s="21">
        <f t="shared" si="73"/>
        <v>2739972.9677419355</v>
      </c>
      <c r="N36" s="60">
        <f t="shared" ref="N36" si="74">N4+N24</f>
        <v>4132491.7333333334</v>
      </c>
      <c r="O36" s="27"/>
      <c r="P36" s="149">
        <f t="shared" ref="P36" si="75">P4+P24</f>
        <v>35080587.774379998</v>
      </c>
      <c r="Q36" s="4"/>
      <c r="R36" s="159">
        <f t="shared" ref="R36" si="76">R4+R24</f>
        <v>182716544.75449616</v>
      </c>
      <c r="S36" s="4"/>
      <c r="T36" s="4">
        <f t="shared" ref="T36" si="77">T4+T24</f>
        <v>331662518.08079684</v>
      </c>
      <c r="U36" s="4"/>
      <c r="V36" s="21">
        <f t="shared" ref="V36:AN36" si="78">V4+V24</f>
        <v>384182885.5794239</v>
      </c>
      <c r="W36" s="21"/>
      <c r="X36" s="21">
        <f t="shared" ref="X36" si="79">X4+X24</f>
        <v>304945156.75650358</v>
      </c>
      <c r="Y36" s="21"/>
      <c r="Z36" s="21">
        <f t="shared" ref="Z36" si="80">Z4+Z24</f>
        <v>162931958.6062656</v>
      </c>
      <c r="AA36" s="21"/>
      <c r="AB36" s="21">
        <f t="shared" ref="AB36" si="81">AB4+AB24</f>
        <v>37442339.493733309</v>
      </c>
      <c r="AC36" s="21"/>
      <c r="AD36" s="21">
        <f t="shared" ref="AD36" si="82">AD4+AD24</f>
        <v>2032647.2272397627</v>
      </c>
      <c r="AE36" s="21"/>
      <c r="AF36" s="21">
        <f t="shared" ref="AF36" si="83">AF4+AF24</f>
        <v>3601814.8539055157</v>
      </c>
      <c r="AG36" s="21"/>
      <c r="AH36" s="21">
        <f t="shared" ref="AH36" si="84">AH4+AH24</f>
        <v>233371.75697676756</v>
      </c>
      <c r="AI36" s="21"/>
      <c r="AJ36" s="21">
        <f t="shared" ref="AJ36" si="85">AJ4+AJ24</f>
        <v>2699314.8288337374</v>
      </c>
      <c r="AK36" s="21"/>
      <c r="AL36" s="60">
        <f t="shared" ref="AL36" si="86">AL4+AL24</f>
        <v>4064847.7841993221</v>
      </c>
      <c r="AM36" s="27"/>
      <c r="AN36" s="149">
        <f t="shared" si="78"/>
        <v>37195570.961846776</v>
      </c>
      <c r="AO36" s="149"/>
      <c r="AP36" s="159">
        <f t="shared" ref="AP36" si="87">AP4+AP24</f>
        <v>193732392.68478674</v>
      </c>
      <c r="AQ36" s="4"/>
      <c r="AR36" s="4">
        <f t="shared" ref="AR36" si="88">AR4+AR24</f>
        <v>351658210.68906242</v>
      </c>
      <c r="AS36" s="4"/>
      <c r="AT36" s="21">
        <f t="shared" ref="AT36:CV36" si="89">AT4+AT24</f>
        <v>407344993.04292452</v>
      </c>
      <c r="AU36" s="21"/>
      <c r="AV36" s="21">
        <f t="shared" ref="AV36" si="90">AV4+AV24</f>
        <v>323330079.03281868</v>
      </c>
      <c r="AW36" s="21"/>
      <c r="AX36" s="21">
        <f t="shared" ref="AX36" si="91">AX4+AX24</f>
        <v>172755008.19054171</v>
      </c>
      <c r="AY36" s="21"/>
      <c r="AZ36" s="21">
        <f t="shared" ref="AZ36" si="92">AZ4+AZ24</f>
        <v>39699710.979011081</v>
      </c>
      <c r="BA36" s="21"/>
      <c r="BB36" s="21">
        <f t="shared" ref="BB36" si="93">BB4+BB24</f>
        <v>2155194.0539723155</v>
      </c>
      <c r="BC36" s="21"/>
      <c r="BD36" s="21">
        <f t="shared" ref="BD36" si="94">BD4+BD24</f>
        <v>3818965.658486438</v>
      </c>
      <c r="BE36" s="21"/>
      <c r="BF36" s="21">
        <f t="shared" ref="BF36" si="95">BF4+BF24</f>
        <v>247441.57090377124</v>
      </c>
      <c r="BG36" s="21"/>
      <c r="BH36" s="21">
        <f t="shared" ref="BH36" si="96">BH4+BH24</f>
        <v>2862054.5616278532</v>
      </c>
      <c r="BI36" s="21"/>
      <c r="BJ36" s="21">
        <f t="shared" ref="BJ36" si="97">BJ4+BJ24</f>
        <v>4309914.5082372744</v>
      </c>
      <c r="BK36" s="27">
        <f t="shared" si="89"/>
        <v>27150000</v>
      </c>
      <c r="BL36" s="21">
        <f t="shared" si="89"/>
        <v>27150000</v>
      </c>
      <c r="BM36" s="4">
        <f t="shared" si="89"/>
        <v>27150000</v>
      </c>
      <c r="BN36" s="21">
        <f t="shared" si="89"/>
        <v>151502392</v>
      </c>
      <c r="BO36" s="21">
        <f t="shared" ref="BO36:BV36" si="98">BO4+BO24</f>
        <v>151502392</v>
      </c>
      <c r="BP36" s="21">
        <f t="shared" si="98"/>
        <v>151502392</v>
      </c>
      <c r="BQ36" s="21">
        <f t="shared" si="98"/>
        <v>0</v>
      </c>
      <c r="BR36" s="21">
        <f t="shared" si="98"/>
        <v>0</v>
      </c>
      <c r="BS36" s="21">
        <f t="shared" si="98"/>
        <v>0</v>
      </c>
      <c r="BT36" s="21">
        <f t="shared" si="98"/>
        <v>0</v>
      </c>
      <c r="BU36" s="21">
        <f t="shared" si="98"/>
        <v>0</v>
      </c>
      <c r="BV36" s="21">
        <f t="shared" si="98"/>
        <v>0</v>
      </c>
      <c r="BW36" s="27">
        <f t="shared" si="89"/>
        <v>0</v>
      </c>
      <c r="BX36" s="4">
        <f t="shared" si="89"/>
        <v>0</v>
      </c>
      <c r="BY36" s="4">
        <f t="shared" si="89"/>
        <v>0</v>
      </c>
      <c r="BZ36" s="4">
        <f t="shared" ref="BZ36:CH36" si="99">BZ4+BZ24</f>
        <v>0</v>
      </c>
      <c r="CA36" s="4">
        <f t="shared" si="99"/>
        <v>0</v>
      </c>
      <c r="CB36" s="4">
        <f t="shared" si="99"/>
        <v>0</v>
      </c>
      <c r="CC36" s="4">
        <f t="shared" si="99"/>
        <v>0</v>
      </c>
      <c r="CD36" s="4">
        <f t="shared" si="99"/>
        <v>0</v>
      </c>
      <c r="CE36" s="4">
        <f t="shared" si="99"/>
        <v>0</v>
      </c>
      <c r="CF36" s="4">
        <f t="shared" si="99"/>
        <v>0</v>
      </c>
      <c r="CG36" s="4">
        <f t="shared" si="99"/>
        <v>0</v>
      </c>
      <c r="CH36" s="4">
        <f t="shared" si="99"/>
        <v>0</v>
      </c>
      <c r="CI36" s="27">
        <f t="shared" si="89"/>
        <v>37195570.961846776</v>
      </c>
      <c r="CJ36" s="4">
        <f t="shared" si="89"/>
        <v>193732392.68478674</v>
      </c>
      <c r="CK36" s="4">
        <f t="shared" si="89"/>
        <v>351658210.68906242</v>
      </c>
      <c r="CL36" s="159">
        <f t="shared" si="89"/>
        <v>407344993.04292452</v>
      </c>
      <c r="CM36" s="159">
        <f t="shared" ref="CM36:CT36" si="100">CM4+CM24</f>
        <v>323330079.03281868</v>
      </c>
      <c r="CN36" s="159">
        <f t="shared" si="100"/>
        <v>172755008.19054171</v>
      </c>
      <c r="CO36" s="159">
        <f t="shared" si="100"/>
        <v>39699710.979011081</v>
      </c>
      <c r="CP36" s="159">
        <f t="shared" si="100"/>
        <v>2155194.0539723155</v>
      </c>
      <c r="CQ36" s="159">
        <f t="shared" si="100"/>
        <v>3818965.658486438</v>
      </c>
      <c r="CR36" s="159">
        <f t="shared" si="100"/>
        <v>247441.57090377124</v>
      </c>
      <c r="CS36" s="159">
        <f t="shared" si="100"/>
        <v>2862054.5616278532</v>
      </c>
      <c r="CT36" s="159">
        <f t="shared" si="100"/>
        <v>4309914.5082372744</v>
      </c>
      <c r="CU36" s="70">
        <f t="shared" si="89"/>
        <v>127399573.67953922</v>
      </c>
      <c r="CV36" s="179">
        <f t="shared" si="89"/>
        <v>0</v>
      </c>
      <c r="CX36" s="70">
        <f t="shared" ref="CX36" si="101">CX4+CX24</f>
        <v>127399573.67953922</v>
      </c>
    </row>
    <row r="37" spans="1:102" ht="18" customHeight="1" x14ac:dyDescent="0.25">
      <c r="B37" s="13" t="s">
        <v>5</v>
      </c>
      <c r="C37" s="27">
        <f>C5+C7+C13+C26+C27+C28</f>
        <v>1999296888.3870969</v>
      </c>
      <c r="D37" s="4">
        <f t="shared" ref="D37:F37" si="102">D5+D7+D13+D26+D27+D28</f>
        <v>2310745256.8200002</v>
      </c>
      <c r="E37" s="21">
        <f t="shared" si="102"/>
        <v>2297531058.0129032</v>
      </c>
      <c r="F37" s="21">
        <f t="shared" si="102"/>
        <v>2480358301.4064512</v>
      </c>
      <c r="G37" s="21">
        <f t="shared" ref="G37:M37" si="103">G5+G7+G13+G26+G27+G28</f>
        <v>2400634139.5142856</v>
      </c>
      <c r="H37" s="21">
        <f t="shared" si="103"/>
        <v>2261561134.2322578</v>
      </c>
      <c r="I37" s="21">
        <f t="shared" si="103"/>
        <v>1945779470.1112533</v>
      </c>
      <c r="J37" s="21">
        <f t="shared" si="103"/>
        <v>1681022923.4451613</v>
      </c>
      <c r="K37" s="21">
        <f t="shared" si="103"/>
        <v>1586775639.0933335</v>
      </c>
      <c r="L37" s="21">
        <f t="shared" si="103"/>
        <v>1698653793.3540645</v>
      </c>
      <c r="M37" s="21">
        <f t="shared" si="103"/>
        <v>1480873905.8141742</v>
      </c>
      <c r="N37" s="60">
        <f t="shared" ref="N37" si="104">N5+N7+N13+N26+N27+N28</f>
        <v>1531491066.5331199</v>
      </c>
      <c r="O37" s="27"/>
      <c r="P37" s="149">
        <f t="shared" ref="P37" si="105">P5+P7+P13+P26+P27+P28</f>
        <v>1911130797.8633041</v>
      </c>
      <c r="Q37" s="4"/>
      <c r="R37" s="159">
        <f t="shared" ref="R37" si="106">R5+R7+R13+R26+R27+R28</f>
        <v>2241239954.2452993</v>
      </c>
      <c r="S37" s="4"/>
      <c r="T37" s="4">
        <f t="shared" ref="T37" si="107">T5+T7+T13+T26+T27+T28</f>
        <v>2405382923.605619</v>
      </c>
      <c r="U37" s="4"/>
      <c r="V37" s="21">
        <f t="shared" ref="V37:AN37" si="108">V5+V7+V13+V26+V27+V28</f>
        <v>2528496794.8675489</v>
      </c>
      <c r="W37" s="21"/>
      <c r="X37" s="21">
        <f t="shared" ref="X37" si="109">X5+X7+X13+X26+X27+X28</f>
        <v>2527143376.5634136</v>
      </c>
      <c r="Y37" s="21"/>
      <c r="Z37" s="21">
        <f t="shared" ref="Z37" si="110">Z5+Z7+Z13+Z26+Z27+Z28</f>
        <v>2283813376.8078356</v>
      </c>
      <c r="AA37" s="21"/>
      <c r="AB37" s="21">
        <f t="shared" ref="AB37" si="111">AB5+AB7+AB13+AB26+AB27+AB28</f>
        <v>1758072107.6429513</v>
      </c>
      <c r="AC37" s="21"/>
      <c r="AD37" s="21">
        <f t="shared" ref="AD37" si="112">AD5+AD7+AD13+AD26+AD27+AD28</f>
        <v>1470944477.992501</v>
      </c>
      <c r="AE37" s="21"/>
      <c r="AF37" s="21">
        <f t="shared" ref="AF37" si="113">AF5+AF7+AF13+AF26+AF27+AF28</f>
        <v>1521266713.2721467</v>
      </c>
      <c r="AG37" s="21"/>
      <c r="AH37" s="21">
        <f t="shared" ref="AH37" si="114">AH5+AH7+AH13+AH26+AH27+AH28</f>
        <v>1468474455.0326345</v>
      </c>
      <c r="AI37" s="21"/>
      <c r="AJ37" s="21">
        <f t="shared" ref="AJ37" si="115">AJ5+AJ7+AJ13+AJ26+AJ27+AJ28</f>
        <v>1458899390.8547297</v>
      </c>
      <c r="AK37" s="21"/>
      <c r="AL37" s="60">
        <f t="shared" ref="AL37" si="116">AL5+AL7+AL13+AL26+AL27+AL28</f>
        <v>1506422388.7259421</v>
      </c>
      <c r="AM37" s="27"/>
      <c r="AN37" s="149">
        <f t="shared" si="108"/>
        <v>1950623656.4550114</v>
      </c>
      <c r="AO37" s="149"/>
      <c r="AP37" s="159">
        <f t="shared" ref="AP37" si="117">AP5+AP7+AP13+AP26+AP27+AP28</f>
        <v>2287554404.6649432</v>
      </c>
      <c r="AQ37" s="4"/>
      <c r="AR37" s="4">
        <f t="shared" ref="AR37" si="118">AR5+AR7+AR13+AR26+AR27+AR28</f>
        <v>2455089331.8572531</v>
      </c>
      <c r="AS37" s="4"/>
      <c r="AT37" s="21">
        <f t="shared" ref="AT37:CV37" si="119">AT5+AT7+AT13+AT26+AT27+AT28</f>
        <v>2580747308.7941375</v>
      </c>
      <c r="AU37" s="21"/>
      <c r="AV37" s="21">
        <f t="shared" ref="AV37" si="120">AV5+AV7+AV13+AV26+AV27+AV28</f>
        <v>2579365922.5676804</v>
      </c>
      <c r="AW37" s="21"/>
      <c r="AX37" s="21">
        <f t="shared" ref="AX37" si="121">AX5+AX7+AX13+AX26+AX27+AX28</f>
        <v>2331007592.3167691</v>
      </c>
      <c r="AY37" s="21"/>
      <c r="AZ37" s="21">
        <f t="shared" ref="AZ37" si="122">AZ5+AZ7+AZ13+AZ26+AZ27+AZ28</f>
        <v>1794402061.2069843</v>
      </c>
      <c r="BA37" s="21"/>
      <c r="BB37" s="21">
        <f t="shared" ref="BB37" si="123">BB5+BB7+BB13+BB26+BB27+BB28</f>
        <v>1501341038.1497433</v>
      </c>
      <c r="BC37" s="21"/>
      <c r="BD37" s="21">
        <f t="shared" ref="BD37" si="124">BD5+BD7+BD13+BD26+BD27+BD28</f>
        <v>1552703165.0601137</v>
      </c>
      <c r="BE37" s="21"/>
      <c r="BF37" s="21">
        <f t="shared" ref="BF37" si="125">BF5+BF7+BF13+BF26+BF27+BF28</f>
        <v>1498819973.0175767</v>
      </c>
      <c r="BG37" s="21"/>
      <c r="BH37" s="21">
        <f t="shared" ref="BH37" si="126">BH5+BH7+BH13+BH26+BH27+BH28</f>
        <v>1489047043.4418628</v>
      </c>
      <c r="BI37" s="21"/>
      <c r="BJ37" s="21">
        <f t="shared" ref="BJ37" si="127">BJ5+BJ7+BJ13+BJ26+BJ27+BJ28</f>
        <v>1537552087.6685004</v>
      </c>
      <c r="BK37" s="27">
        <f t="shared" si="119"/>
        <v>1532118647</v>
      </c>
      <c r="BL37" s="21">
        <f t="shared" si="119"/>
        <v>1532118647</v>
      </c>
      <c r="BM37" s="4">
        <f t="shared" si="119"/>
        <v>1532118647</v>
      </c>
      <c r="BN37" s="21">
        <f t="shared" si="119"/>
        <v>1975510058</v>
      </c>
      <c r="BO37" s="21">
        <f t="shared" ref="BO37:BV37" si="128">BO5+BO7+BO13+BO26+BO27+BO28</f>
        <v>1975510058</v>
      </c>
      <c r="BP37" s="21">
        <f t="shared" si="128"/>
        <v>1975510058</v>
      </c>
      <c r="BQ37" s="21">
        <f t="shared" si="128"/>
        <v>192949179</v>
      </c>
      <c r="BR37" s="21">
        <f t="shared" si="128"/>
        <v>192949179</v>
      </c>
      <c r="BS37" s="21">
        <f t="shared" si="128"/>
        <v>192949179</v>
      </c>
      <c r="BT37" s="21">
        <f t="shared" si="128"/>
        <v>210314236</v>
      </c>
      <c r="BU37" s="21">
        <f t="shared" si="128"/>
        <v>210314236</v>
      </c>
      <c r="BV37" s="21">
        <f t="shared" si="128"/>
        <v>210314236</v>
      </c>
      <c r="BW37" s="27">
        <f t="shared" si="119"/>
        <v>0</v>
      </c>
      <c r="BX37" s="4">
        <f t="shared" si="119"/>
        <v>0</v>
      </c>
      <c r="BY37" s="4">
        <f t="shared" si="119"/>
        <v>0</v>
      </c>
      <c r="BZ37" s="4">
        <f t="shared" ref="BZ37:CH37" si="129">BZ5+BZ7+BZ13+BZ26+BZ27+BZ28</f>
        <v>0</v>
      </c>
      <c r="CA37" s="4">
        <f t="shared" si="129"/>
        <v>0</v>
      </c>
      <c r="CB37" s="4">
        <f t="shared" si="129"/>
        <v>0</v>
      </c>
      <c r="CC37" s="4">
        <f t="shared" si="129"/>
        <v>0</v>
      </c>
      <c r="CD37" s="4">
        <f t="shared" si="129"/>
        <v>0</v>
      </c>
      <c r="CE37" s="4">
        <f t="shared" si="129"/>
        <v>0</v>
      </c>
      <c r="CF37" s="4">
        <f t="shared" si="129"/>
        <v>0</v>
      </c>
      <c r="CG37" s="4">
        <f t="shared" si="129"/>
        <v>0</v>
      </c>
      <c r="CH37" s="4">
        <f t="shared" si="129"/>
        <v>0</v>
      </c>
      <c r="CI37" s="27">
        <f t="shared" si="119"/>
        <v>2335440584.3734183</v>
      </c>
      <c r="CJ37" s="4">
        <f t="shared" si="119"/>
        <v>2482649021.1400557</v>
      </c>
      <c r="CK37" s="4">
        <f t="shared" si="119"/>
        <v>2555357078.8348989</v>
      </c>
      <c r="CL37" s="159">
        <f t="shared" si="119"/>
        <v>2972477971.5937357</v>
      </c>
      <c r="CM37" s="159">
        <f t="shared" ref="CM37:CT37" si="130">CM5+CM7+CM13+CM26+CM27+CM28</f>
        <v>2946949829.3029056</v>
      </c>
      <c r="CN37" s="159">
        <f t="shared" si="130"/>
        <v>2834383740.735528</v>
      </c>
      <c r="CO37" s="159">
        <f t="shared" si="130"/>
        <v>1794402061.2069843</v>
      </c>
      <c r="CP37" s="159">
        <f t="shared" si="130"/>
        <v>1501341038.1497433</v>
      </c>
      <c r="CQ37" s="159">
        <f t="shared" si="130"/>
        <v>1552703165.0601137</v>
      </c>
      <c r="CR37" s="159">
        <f t="shared" si="130"/>
        <v>1498819973.0175767</v>
      </c>
      <c r="CS37" s="159">
        <f t="shared" si="130"/>
        <v>1489047043.4418628</v>
      </c>
      <c r="CT37" s="159">
        <f t="shared" si="130"/>
        <v>1541405827.8294618</v>
      </c>
      <c r="CU37" s="70">
        <f t="shared" si="119"/>
        <v>2121759692.6359713</v>
      </c>
      <c r="CV37" s="179">
        <f t="shared" si="119"/>
        <v>0</v>
      </c>
      <c r="CX37" s="70">
        <f t="shared" ref="CX37" si="131">CX5+CX7+CX13+CX26+CX27+CX28</f>
        <v>2121759692.6359713</v>
      </c>
    </row>
    <row r="38" spans="1:102" ht="18" customHeight="1" x14ac:dyDescent="0.25">
      <c r="B38" s="13" t="s">
        <v>6</v>
      </c>
      <c r="C38" s="27">
        <f>C6+C9+C18+C29</f>
        <v>12963904.516129034</v>
      </c>
      <c r="D38" s="4">
        <f t="shared" ref="D38:F38" si="132">D6+D9+D18+D29</f>
        <v>16515350.866666667</v>
      </c>
      <c r="E38" s="21">
        <f t="shared" si="132"/>
        <v>13416807.870967742</v>
      </c>
      <c r="F38" s="21">
        <f t="shared" si="132"/>
        <v>14327849.870967742</v>
      </c>
      <c r="G38" s="21">
        <f t="shared" ref="G38:M38" si="133">G6+G9+G18+G29</f>
        <v>13110678.428571427</v>
      </c>
      <c r="H38" s="21">
        <f t="shared" si="133"/>
        <v>9111614.3870967738</v>
      </c>
      <c r="I38" s="21">
        <f t="shared" si="133"/>
        <v>7081379.0666666646</v>
      </c>
      <c r="J38" s="21">
        <f t="shared" si="133"/>
        <v>12224391.548387097</v>
      </c>
      <c r="K38" s="21">
        <f t="shared" si="133"/>
        <v>11934010</v>
      </c>
      <c r="L38" s="21">
        <f t="shared" si="133"/>
        <v>9173992.9032258056</v>
      </c>
      <c r="M38" s="21">
        <f t="shared" si="133"/>
        <v>10325311.806451615</v>
      </c>
      <c r="N38" s="60">
        <f t="shared" ref="N38" si="134">N6+N9+N18+N29</f>
        <v>10490785.800000001</v>
      </c>
      <c r="O38" s="27"/>
      <c r="P38" s="149">
        <f t="shared" ref="P38" si="135">P6+P9+P18+P29</f>
        <v>12392215.14585601</v>
      </c>
      <c r="Q38" s="4"/>
      <c r="R38" s="159">
        <f t="shared" ref="R38" si="136">R6+R9+R18+R29</f>
        <v>16018582.797695391</v>
      </c>
      <c r="S38" s="4"/>
      <c r="T38" s="4">
        <f t="shared" ref="T38" si="137">T6+T9+T18+T29</f>
        <v>14046626.455633326</v>
      </c>
      <c r="U38" s="4"/>
      <c r="V38" s="21">
        <f t="shared" ref="V38:AN38" si="138">V6+V9+V18+V29</f>
        <v>14605923.045691758</v>
      </c>
      <c r="W38" s="21"/>
      <c r="X38" s="21">
        <f t="shared" ref="X38" si="139">X6+X9+X18+X29</f>
        <v>13801588.341870675</v>
      </c>
      <c r="Y38" s="21"/>
      <c r="Z38" s="21">
        <f t="shared" ref="Z38" si="140">Z6+Z9+Z18+Z29</f>
        <v>9201266.5528188497</v>
      </c>
      <c r="AA38" s="21"/>
      <c r="AB38" s="21">
        <f t="shared" ref="AB38" si="141">AB6+AB9+AB18+AB29</f>
        <v>6398245.6449915729</v>
      </c>
      <c r="AC38" s="21"/>
      <c r="AD38" s="21">
        <f t="shared" ref="AD38" si="142">AD6+AD9+AD18+AD29</f>
        <v>10696701.986708388</v>
      </c>
      <c r="AE38" s="21"/>
      <c r="AF38" s="21">
        <f t="shared" ref="AF38" si="143">AF6+AF9+AF18+AF29</f>
        <v>11441322.718585722</v>
      </c>
      <c r="AG38" s="21"/>
      <c r="AH38" s="21">
        <f t="shared" ref="AH38" si="144">AH6+AH9+AH18+AH29</f>
        <v>7930853.4097681995</v>
      </c>
      <c r="AI38" s="21"/>
      <c r="AJ38" s="21">
        <f t="shared" ref="AJ38" si="145">AJ6+AJ9+AJ18+AJ29</f>
        <v>10172095.71029314</v>
      </c>
      <c r="AK38" s="21"/>
      <c r="AL38" s="60">
        <f t="shared" ref="AL38" si="146">AL6+AL9+AL18+AL29</f>
        <v>10319064.178561062</v>
      </c>
      <c r="AM38" s="27"/>
      <c r="AN38" s="149">
        <f t="shared" si="138"/>
        <v>20944476.326794658</v>
      </c>
      <c r="AO38" s="149"/>
      <c r="AP38" s="159">
        <f t="shared" ref="AP38" si="147">AP6+AP9+AP18+AP29</f>
        <v>27073515.448714882</v>
      </c>
      <c r="AQ38" s="4"/>
      <c r="AR38" s="4">
        <f t="shared" ref="AR38" si="148">AR6+AR9+AR18+AR29</f>
        <v>23740649.416478276</v>
      </c>
      <c r="AS38" s="4"/>
      <c r="AT38" s="21">
        <f t="shared" ref="AT38:CV38" si="149">AT6+AT9+AT18+AT29</f>
        <v>24685934.343528066</v>
      </c>
      <c r="AU38" s="21"/>
      <c r="AV38" s="21">
        <f t="shared" ref="AV38" si="150">AV6+AV9+AV18+AV29</f>
        <v>23326502.719341528</v>
      </c>
      <c r="AW38" s="21"/>
      <c r="AX38" s="21">
        <f t="shared" ref="AX38" si="151">AX6+AX9+AX18+AX29</f>
        <v>15551352.782677157</v>
      </c>
      <c r="AY38" s="21"/>
      <c r="AZ38" s="21">
        <f t="shared" ref="AZ38" si="152">AZ6+AZ9+AZ18+AZ29</f>
        <v>10813878.137788434</v>
      </c>
      <c r="BA38" s="21"/>
      <c r="BB38" s="21">
        <f t="shared" ref="BB38" si="153">BB6+BB9+BB18+BB29</f>
        <v>18078835.696320985</v>
      </c>
      <c r="BC38" s="21"/>
      <c r="BD38" s="21">
        <f t="shared" ref="BD38" si="154">BD6+BD9+BD18+BD29</f>
        <v>19337342.840337168</v>
      </c>
      <c r="BE38" s="21"/>
      <c r="BF38" s="21">
        <f t="shared" ref="BF38" si="155">BF6+BF9+BF18+BF29</f>
        <v>13404187.188253874</v>
      </c>
      <c r="BG38" s="21"/>
      <c r="BH38" s="21">
        <f t="shared" ref="BH38" si="156">BH6+BH9+BH18+BH29</f>
        <v>17192181.969933633</v>
      </c>
      <c r="BI38" s="21"/>
      <c r="BJ38" s="21">
        <f t="shared" ref="BJ38" si="157">BJ6+BJ9+BJ18+BJ29</f>
        <v>17440578.045065694</v>
      </c>
      <c r="BK38" s="27">
        <f t="shared" si="149"/>
        <v>0</v>
      </c>
      <c r="BL38" s="21">
        <f t="shared" si="149"/>
        <v>0</v>
      </c>
      <c r="BM38" s="4">
        <f t="shared" si="149"/>
        <v>0</v>
      </c>
      <c r="BN38" s="21">
        <f t="shared" si="149"/>
        <v>0</v>
      </c>
      <c r="BO38" s="21">
        <f t="shared" ref="BO38:BV38" si="158">BO6+BO9+BO18+BO29</f>
        <v>0</v>
      </c>
      <c r="BP38" s="21">
        <f t="shared" si="158"/>
        <v>0</v>
      </c>
      <c r="BQ38" s="21">
        <f t="shared" si="158"/>
        <v>0</v>
      </c>
      <c r="BR38" s="21">
        <f t="shared" si="158"/>
        <v>0</v>
      </c>
      <c r="BS38" s="21">
        <f t="shared" si="158"/>
        <v>0</v>
      </c>
      <c r="BT38" s="21">
        <f t="shared" si="158"/>
        <v>0</v>
      </c>
      <c r="BU38" s="21">
        <f t="shared" si="158"/>
        <v>0</v>
      </c>
      <c r="BV38" s="21">
        <f t="shared" si="158"/>
        <v>0</v>
      </c>
      <c r="BW38" s="27">
        <f t="shared" si="149"/>
        <v>0</v>
      </c>
      <c r="BX38" s="4">
        <f t="shared" si="149"/>
        <v>0</v>
      </c>
      <c r="BY38" s="4">
        <f t="shared" si="149"/>
        <v>0</v>
      </c>
      <c r="BZ38" s="4">
        <f t="shared" ref="BZ38:CH38" si="159">BZ6+BZ9+BZ18+BZ29</f>
        <v>0</v>
      </c>
      <c r="CA38" s="4">
        <f t="shared" si="159"/>
        <v>0</v>
      </c>
      <c r="CB38" s="4">
        <f t="shared" si="159"/>
        <v>0</v>
      </c>
      <c r="CC38" s="4">
        <f t="shared" si="159"/>
        <v>0</v>
      </c>
      <c r="CD38" s="4">
        <f t="shared" si="159"/>
        <v>0</v>
      </c>
      <c r="CE38" s="4">
        <f t="shared" si="159"/>
        <v>0</v>
      </c>
      <c r="CF38" s="4">
        <f t="shared" si="159"/>
        <v>0</v>
      </c>
      <c r="CG38" s="4">
        <f t="shared" si="159"/>
        <v>0</v>
      </c>
      <c r="CH38" s="4">
        <f t="shared" si="159"/>
        <v>0</v>
      </c>
      <c r="CI38" s="27">
        <f t="shared" si="149"/>
        <v>20944476.326794658</v>
      </c>
      <c r="CJ38" s="4">
        <f t="shared" si="149"/>
        <v>27073515.448714882</v>
      </c>
      <c r="CK38" s="4">
        <f t="shared" si="149"/>
        <v>23740649.416478276</v>
      </c>
      <c r="CL38" s="159">
        <f t="shared" si="149"/>
        <v>24685934.343528066</v>
      </c>
      <c r="CM38" s="159">
        <f t="shared" ref="CM38:CT38" si="160">CM6+CM9+CM18+CM29</f>
        <v>23326502.719341528</v>
      </c>
      <c r="CN38" s="159">
        <f t="shared" si="160"/>
        <v>15551352.782677157</v>
      </c>
      <c r="CO38" s="159">
        <f t="shared" si="160"/>
        <v>10813878.137788434</v>
      </c>
      <c r="CP38" s="159">
        <f t="shared" si="160"/>
        <v>18078835.696320985</v>
      </c>
      <c r="CQ38" s="159">
        <f t="shared" si="160"/>
        <v>19337342.840337168</v>
      </c>
      <c r="CR38" s="159">
        <f t="shared" si="160"/>
        <v>13404187.188253874</v>
      </c>
      <c r="CS38" s="159">
        <f t="shared" si="160"/>
        <v>17192181.969933633</v>
      </c>
      <c r="CT38" s="159">
        <f t="shared" si="160"/>
        <v>17440578.045065694</v>
      </c>
      <c r="CU38" s="70">
        <f t="shared" si="149"/>
        <v>19272952.492444754</v>
      </c>
      <c r="CV38" s="179">
        <f t="shared" si="149"/>
        <v>0</v>
      </c>
      <c r="CX38" s="70">
        <f t="shared" ref="CX38" si="161">CX6+CX9+CX18+CX29</f>
        <v>19272952.492444754</v>
      </c>
    </row>
    <row r="39" spans="1:102" ht="18" customHeight="1" x14ac:dyDescent="0.25">
      <c r="B39" s="19" t="s">
        <v>2</v>
      </c>
      <c r="C39" s="27">
        <f>C25</f>
        <v>0</v>
      </c>
      <c r="D39" s="4">
        <f t="shared" ref="D39:F39" si="162">D25</f>
        <v>0</v>
      </c>
      <c r="E39" s="21">
        <f t="shared" si="162"/>
        <v>0</v>
      </c>
      <c r="F39" s="21">
        <f t="shared" si="162"/>
        <v>0</v>
      </c>
      <c r="G39" s="21">
        <f t="shared" ref="G39:M39" si="163">G25</f>
        <v>0</v>
      </c>
      <c r="H39" s="21">
        <f t="shared" si="163"/>
        <v>0</v>
      </c>
      <c r="I39" s="21">
        <f t="shared" si="163"/>
        <v>0</v>
      </c>
      <c r="J39" s="21">
        <f t="shared" si="163"/>
        <v>0</v>
      </c>
      <c r="K39" s="21">
        <f t="shared" si="163"/>
        <v>0</v>
      </c>
      <c r="L39" s="21">
        <f t="shared" si="163"/>
        <v>0</v>
      </c>
      <c r="M39" s="21">
        <f t="shared" si="163"/>
        <v>0</v>
      </c>
      <c r="N39" s="60">
        <f t="shared" ref="N39" si="164">N25</f>
        <v>0</v>
      </c>
      <c r="O39" s="27"/>
      <c r="P39" s="149">
        <f t="shared" ref="P39" si="165">P25</f>
        <v>0</v>
      </c>
      <c r="Q39" s="4"/>
      <c r="R39" s="159">
        <f t="shared" ref="R39" si="166">R25</f>
        <v>0</v>
      </c>
      <c r="S39" s="4"/>
      <c r="T39" s="4">
        <f t="shared" ref="T39" si="167">T25</f>
        <v>0</v>
      </c>
      <c r="U39" s="4"/>
      <c r="V39" s="21">
        <f t="shared" ref="V39:AN39" si="168">V25</f>
        <v>0</v>
      </c>
      <c r="W39" s="21"/>
      <c r="X39" s="21">
        <f t="shared" ref="X39" si="169">X25</f>
        <v>0</v>
      </c>
      <c r="Y39" s="21"/>
      <c r="Z39" s="21">
        <f t="shared" ref="Z39" si="170">Z25</f>
        <v>0</v>
      </c>
      <c r="AA39" s="21"/>
      <c r="AB39" s="21">
        <f t="shared" ref="AB39" si="171">AB25</f>
        <v>0</v>
      </c>
      <c r="AC39" s="21"/>
      <c r="AD39" s="21">
        <f t="shared" ref="AD39" si="172">AD25</f>
        <v>0</v>
      </c>
      <c r="AE39" s="21"/>
      <c r="AF39" s="21">
        <f t="shared" ref="AF39" si="173">AF25</f>
        <v>0</v>
      </c>
      <c r="AG39" s="21"/>
      <c r="AH39" s="21">
        <f t="shared" ref="AH39" si="174">AH25</f>
        <v>0</v>
      </c>
      <c r="AI39" s="21"/>
      <c r="AJ39" s="21">
        <f t="shared" ref="AJ39" si="175">AJ25</f>
        <v>0</v>
      </c>
      <c r="AK39" s="21"/>
      <c r="AL39" s="60">
        <f t="shared" ref="AL39" si="176">AL25</f>
        <v>0</v>
      </c>
      <c r="AM39" s="27"/>
      <c r="AN39" s="149">
        <f t="shared" si="168"/>
        <v>0</v>
      </c>
      <c r="AO39" s="149"/>
      <c r="AP39" s="159">
        <f t="shared" ref="AP39" si="177">AP25</f>
        <v>0</v>
      </c>
      <c r="AQ39" s="4"/>
      <c r="AR39" s="4">
        <f t="shared" ref="AR39" si="178">AR25</f>
        <v>0</v>
      </c>
      <c r="AS39" s="4"/>
      <c r="AT39" s="21">
        <f t="shared" ref="AT39:CV39" si="179">AT25</f>
        <v>0</v>
      </c>
      <c r="AU39" s="21"/>
      <c r="AV39" s="21">
        <f t="shared" ref="AV39" si="180">AV25</f>
        <v>0</v>
      </c>
      <c r="AW39" s="21"/>
      <c r="AX39" s="21">
        <f t="shared" ref="AX39" si="181">AX25</f>
        <v>0</v>
      </c>
      <c r="AY39" s="21"/>
      <c r="AZ39" s="21">
        <f t="shared" ref="AZ39" si="182">AZ25</f>
        <v>0</v>
      </c>
      <c r="BA39" s="21"/>
      <c r="BB39" s="21">
        <f t="shared" ref="BB39" si="183">BB25</f>
        <v>0</v>
      </c>
      <c r="BC39" s="21"/>
      <c r="BD39" s="21">
        <f t="shared" ref="BD39" si="184">BD25</f>
        <v>0</v>
      </c>
      <c r="BE39" s="21"/>
      <c r="BF39" s="21">
        <f t="shared" ref="BF39" si="185">BF25</f>
        <v>0</v>
      </c>
      <c r="BG39" s="21"/>
      <c r="BH39" s="21">
        <f t="shared" ref="BH39" si="186">BH25</f>
        <v>0</v>
      </c>
      <c r="BI39" s="21"/>
      <c r="BJ39" s="21">
        <f t="shared" ref="BJ39" si="187">BJ25</f>
        <v>0</v>
      </c>
      <c r="BK39" s="27">
        <f t="shared" si="179"/>
        <v>500000</v>
      </c>
      <c r="BL39" s="21">
        <f t="shared" si="179"/>
        <v>500000</v>
      </c>
      <c r="BM39" s="4">
        <f t="shared" si="179"/>
        <v>500000</v>
      </c>
      <c r="BN39" s="21">
        <f t="shared" si="179"/>
        <v>500000</v>
      </c>
      <c r="BO39" s="21">
        <f t="shared" ref="BO39:BV39" si="188">BO25</f>
        <v>500000</v>
      </c>
      <c r="BP39" s="21">
        <f t="shared" si="188"/>
        <v>500000</v>
      </c>
      <c r="BQ39" s="21">
        <f t="shared" si="188"/>
        <v>500000</v>
      </c>
      <c r="BR39" s="21">
        <f t="shared" si="188"/>
        <v>500000</v>
      </c>
      <c r="BS39" s="21">
        <f t="shared" si="188"/>
        <v>500000</v>
      </c>
      <c r="BT39" s="21">
        <f t="shared" si="188"/>
        <v>500000</v>
      </c>
      <c r="BU39" s="21">
        <f t="shared" si="188"/>
        <v>500000</v>
      </c>
      <c r="BV39" s="21">
        <f t="shared" si="188"/>
        <v>500000</v>
      </c>
      <c r="BW39" s="27">
        <f t="shared" si="179"/>
        <v>0</v>
      </c>
      <c r="BX39" s="4">
        <f t="shared" si="179"/>
        <v>0</v>
      </c>
      <c r="BY39" s="4">
        <f t="shared" si="179"/>
        <v>0</v>
      </c>
      <c r="BZ39" s="4">
        <f t="shared" ref="BZ39:CH39" si="189">BZ25</f>
        <v>0</v>
      </c>
      <c r="CA39" s="4">
        <f t="shared" si="189"/>
        <v>0</v>
      </c>
      <c r="CB39" s="4">
        <f t="shared" si="189"/>
        <v>0</v>
      </c>
      <c r="CC39" s="4">
        <f t="shared" si="189"/>
        <v>0</v>
      </c>
      <c r="CD39" s="4">
        <f t="shared" si="189"/>
        <v>0</v>
      </c>
      <c r="CE39" s="4">
        <f t="shared" si="189"/>
        <v>0</v>
      </c>
      <c r="CF39" s="4">
        <f t="shared" si="189"/>
        <v>0</v>
      </c>
      <c r="CG39" s="4">
        <f t="shared" si="189"/>
        <v>0</v>
      </c>
      <c r="CH39" s="4">
        <f t="shared" si="189"/>
        <v>0</v>
      </c>
      <c r="CI39" s="27">
        <f t="shared" si="179"/>
        <v>500000</v>
      </c>
      <c r="CJ39" s="4">
        <f t="shared" si="179"/>
        <v>500000</v>
      </c>
      <c r="CK39" s="4">
        <f t="shared" si="179"/>
        <v>500000</v>
      </c>
      <c r="CL39" s="159">
        <f t="shared" si="179"/>
        <v>500000</v>
      </c>
      <c r="CM39" s="159">
        <f t="shared" ref="CM39:CT39" si="190">CM25</f>
        <v>500000</v>
      </c>
      <c r="CN39" s="159">
        <f t="shared" si="190"/>
        <v>500000</v>
      </c>
      <c r="CO39" s="159">
        <f t="shared" si="190"/>
        <v>500000</v>
      </c>
      <c r="CP39" s="159">
        <f t="shared" si="190"/>
        <v>500000</v>
      </c>
      <c r="CQ39" s="159">
        <f t="shared" si="190"/>
        <v>500000</v>
      </c>
      <c r="CR39" s="159">
        <f t="shared" si="190"/>
        <v>500000</v>
      </c>
      <c r="CS39" s="159">
        <f t="shared" si="190"/>
        <v>500000</v>
      </c>
      <c r="CT39" s="159">
        <f t="shared" si="190"/>
        <v>500000</v>
      </c>
      <c r="CU39" s="70">
        <f t="shared" si="179"/>
        <v>500000</v>
      </c>
      <c r="CV39" s="179">
        <f t="shared" si="179"/>
        <v>0</v>
      </c>
      <c r="CX39" s="70">
        <f t="shared" ref="CX39" si="191">CX25</f>
        <v>500000</v>
      </c>
    </row>
    <row r="40" spans="1:102" ht="26.25" thickBot="1" x14ac:dyDescent="0.3">
      <c r="B40" s="14" t="s">
        <v>7</v>
      </c>
      <c r="C40" s="28">
        <f>C21+C22</f>
        <v>309690599.22580647</v>
      </c>
      <c r="D40" s="18">
        <f t="shared" ref="D40:F40" si="192">D21+D22</f>
        <v>399384243.86666667</v>
      </c>
      <c r="E40" s="22">
        <f t="shared" si="192"/>
        <v>366634906.70967746</v>
      </c>
      <c r="F40" s="22">
        <f t="shared" si="192"/>
        <v>374938767.67741936</v>
      </c>
      <c r="G40" s="22">
        <f t="shared" ref="G40:M40" si="193">G21+G22</f>
        <v>408063281.21428573</v>
      </c>
      <c r="H40" s="22">
        <f t="shared" si="193"/>
        <v>422044389.16129035</v>
      </c>
      <c r="I40" s="22">
        <f t="shared" si="193"/>
        <v>484561833.06666666</v>
      </c>
      <c r="J40" s="22">
        <f t="shared" si="193"/>
        <v>409106663.22580647</v>
      </c>
      <c r="K40" s="22">
        <f t="shared" si="193"/>
        <v>176292138.73333332</v>
      </c>
      <c r="L40" s="22">
        <f t="shared" si="193"/>
        <v>187934911.2903226</v>
      </c>
      <c r="M40" s="22">
        <f t="shared" si="193"/>
        <v>162243969.87096775</v>
      </c>
      <c r="N40" s="61">
        <f t="shared" ref="N40" si="194">N21+N22</f>
        <v>243625929.06666666</v>
      </c>
      <c r="O40" s="28"/>
      <c r="P40" s="150">
        <f t="shared" ref="P40" si="195">P21+P22</f>
        <v>296033693.35839558</v>
      </c>
      <c r="Q40" s="18"/>
      <c r="R40" s="160">
        <f t="shared" ref="R40" si="196">R21+R22</f>
        <v>387371096.75250906</v>
      </c>
      <c r="S40" s="18"/>
      <c r="T40" s="18">
        <f t="shared" ref="T40" si="197">T21+T22</f>
        <v>383845668.03633803</v>
      </c>
      <c r="U40" s="18"/>
      <c r="V40" s="22">
        <f t="shared" ref="V40:AN40" si="198">V21+V22</f>
        <v>382215533.86314213</v>
      </c>
      <c r="W40" s="22"/>
      <c r="X40" s="22">
        <f t="shared" ref="X40" si="199">X21+X22</f>
        <v>429567505.25428367</v>
      </c>
      <c r="Y40" s="22"/>
      <c r="Z40" s="22">
        <f t="shared" ref="Z40" si="200">Z21+Z22</f>
        <v>426197022.48308045</v>
      </c>
      <c r="AA40" s="22"/>
      <c r="AB40" s="22">
        <f t="shared" ref="AB40" si="201">AB21+AB22</f>
        <v>437816646.86499029</v>
      </c>
      <c r="AC40" s="22"/>
      <c r="AD40" s="22">
        <f t="shared" ref="AD40" si="202">AD21+AD22</f>
        <v>357980357.54838949</v>
      </c>
      <c r="AE40" s="22"/>
      <c r="AF40" s="22">
        <f t="shared" ref="AF40" si="203">AF21+AF22</f>
        <v>169014040.71202826</v>
      </c>
      <c r="AG40" s="22"/>
      <c r="AH40" s="22">
        <f t="shared" ref="AH40" si="204">AH21+AH22</f>
        <v>162468430.89416903</v>
      </c>
      <c r="AI40" s="22"/>
      <c r="AJ40" s="22">
        <f t="shared" ref="AJ40" si="205">AJ21+AJ22</f>
        <v>159836450.54807907</v>
      </c>
      <c r="AK40" s="22"/>
      <c r="AL40" s="61">
        <f t="shared" ref="AL40" si="206">AL21+AL22</f>
        <v>239638063.87129724</v>
      </c>
      <c r="AM40" s="28"/>
      <c r="AN40" s="150">
        <f t="shared" si="198"/>
        <v>305892460.6569699</v>
      </c>
      <c r="AO40" s="150"/>
      <c r="AP40" s="160">
        <f t="shared" ref="AP40" si="207">AP21+AP22</f>
        <v>400271660.39359772</v>
      </c>
      <c r="AQ40" s="18"/>
      <c r="AR40" s="18">
        <f t="shared" ref="AR40" si="208">AR21+AR22</f>
        <v>396628824.83448887</v>
      </c>
      <c r="AS40" s="18"/>
      <c r="AT40" s="22">
        <f t="shared" ref="AT40:CV40" si="209">AT21+AT22</f>
        <v>394944402.53855717</v>
      </c>
      <c r="AU40" s="22"/>
      <c r="AV40" s="22">
        <f t="shared" ref="AV40" si="210">AV21+AV22</f>
        <v>443873329.7882632</v>
      </c>
      <c r="AW40" s="22"/>
      <c r="AX40" s="22">
        <f t="shared" ref="AX40" si="211">AX21+AX22</f>
        <v>440390600.31653011</v>
      </c>
      <c r="AY40" s="22"/>
      <c r="AZ40" s="22">
        <f t="shared" ref="AZ40" si="212">AZ21+AZ22</f>
        <v>452397191.36962694</v>
      </c>
      <c r="BA40" s="22"/>
      <c r="BB40" s="22">
        <f t="shared" ref="BB40" si="213">BB21+BB22</f>
        <v>369902125.65016198</v>
      </c>
      <c r="BC40" s="22"/>
      <c r="BD40" s="22">
        <f t="shared" ref="BD40" si="214">BD21+BD22</f>
        <v>174642690.87906981</v>
      </c>
      <c r="BE40" s="22"/>
      <c r="BF40" s="22">
        <f t="shared" ref="BF40" si="215">BF21+BF22</f>
        <v>167879093.56360701</v>
      </c>
      <c r="BG40" s="22"/>
      <c r="BH40" s="22">
        <f t="shared" ref="BH40" si="216">BH21+BH22</f>
        <v>165159460.75650105</v>
      </c>
      <c r="BI40" s="22"/>
      <c r="BJ40" s="22">
        <f t="shared" ref="BJ40" si="217">BJ21+BJ22</f>
        <v>247618695.67298812</v>
      </c>
      <c r="BK40" s="28">
        <f t="shared" si="209"/>
        <v>1519300000</v>
      </c>
      <c r="BL40" s="22">
        <f t="shared" si="209"/>
        <v>1519300000</v>
      </c>
      <c r="BM40" s="18">
        <f t="shared" si="209"/>
        <v>1519300000</v>
      </c>
      <c r="BN40" s="22">
        <f t="shared" si="209"/>
        <v>1519300000</v>
      </c>
      <c r="BO40" s="22">
        <f t="shared" ref="BO40:BV40" si="218">BO21+BO22</f>
        <v>1519300000</v>
      </c>
      <c r="BP40" s="22">
        <f t="shared" si="218"/>
        <v>1519300000</v>
      </c>
      <c r="BQ40" s="22">
        <f t="shared" si="218"/>
        <v>932600000</v>
      </c>
      <c r="BR40" s="22">
        <f t="shared" si="218"/>
        <v>932600000</v>
      </c>
      <c r="BS40" s="22">
        <f t="shared" si="218"/>
        <v>932600000</v>
      </c>
      <c r="BT40" s="22">
        <f t="shared" si="218"/>
        <v>932600000</v>
      </c>
      <c r="BU40" s="22">
        <f t="shared" si="218"/>
        <v>932600000</v>
      </c>
      <c r="BV40" s="22">
        <f t="shared" si="218"/>
        <v>932600000</v>
      </c>
      <c r="BW40" s="28">
        <f t="shared" si="209"/>
        <v>0</v>
      </c>
      <c r="BX40" s="18">
        <f t="shared" si="209"/>
        <v>0</v>
      </c>
      <c r="BY40" s="18">
        <f t="shared" si="209"/>
        <v>0</v>
      </c>
      <c r="BZ40" s="18">
        <f t="shared" ref="BZ40:CH40" si="219">BZ21+BZ22</f>
        <v>0</v>
      </c>
      <c r="CA40" s="18">
        <f t="shared" si="219"/>
        <v>0</v>
      </c>
      <c r="CB40" s="18">
        <f t="shared" si="219"/>
        <v>0</v>
      </c>
      <c r="CC40" s="18">
        <f t="shared" si="219"/>
        <v>0</v>
      </c>
      <c r="CD40" s="18">
        <f t="shared" si="219"/>
        <v>0</v>
      </c>
      <c r="CE40" s="18">
        <f t="shared" si="219"/>
        <v>0</v>
      </c>
      <c r="CF40" s="18">
        <f t="shared" si="219"/>
        <v>0</v>
      </c>
      <c r="CG40" s="18">
        <f t="shared" si="219"/>
        <v>0</v>
      </c>
      <c r="CH40" s="18">
        <f t="shared" si="219"/>
        <v>0</v>
      </c>
      <c r="CI40" s="28">
        <f t="shared" si="209"/>
        <v>1519300000</v>
      </c>
      <c r="CJ40" s="18">
        <f t="shared" si="209"/>
        <v>1519300000</v>
      </c>
      <c r="CK40" s="18">
        <f t="shared" si="209"/>
        <v>1519300000</v>
      </c>
      <c r="CL40" s="160">
        <f t="shared" si="209"/>
        <v>1519300000</v>
      </c>
      <c r="CM40" s="160">
        <f t="shared" ref="CM40:CT40" si="220">CM21+CM22</f>
        <v>1519300000</v>
      </c>
      <c r="CN40" s="160">
        <f t="shared" si="220"/>
        <v>1519300000</v>
      </c>
      <c r="CO40" s="160">
        <f t="shared" si="220"/>
        <v>985547737.32645321</v>
      </c>
      <c r="CP40" s="160">
        <f t="shared" si="220"/>
        <v>939235405.62723255</v>
      </c>
      <c r="CQ40" s="160">
        <f t="shared" si="220"/>
        <v>932600000</v>
      </c>
      <c r="CR40" s="160">
        <f t="shared" si="220"/>
        <v>932600000</v>
      </c>
      <c r="CS40" s="160">
        <f t="shared" si="220"/>
        <v>932600000</v>
      </c>
      <c r="CT40" s="160">
        <f t="shared" si="220"/>
        <v>932600000</v>
      </c>
      <c r="CU40" s="71">
        <f t="shared" si="209"/>
        <v>1230061725.1896925</v>
      </c>
      <c r="CV40" s="180">
        <f t="shared" si="209"/>
        <v>0</v>
      </c>
      <c r="CX40" s="71">
        <f t="shared" ref="CX40" si="221">CX21+CX22</f>
        <v>1230061725.1896925</v>
      </c>
    </row>
    <row r="41" spans="1:102" ht="18" customHeight="1" thickBot="1" x14ac:dyDescent="0.3">
      <c r="C41" s="29"/>
      <c r="D41" s="29"/>
      <c r="E41" s="29"/>
      <c r="F41" s="29"/>
      <c r="G41" s="29"/>
      <c r="H41" s="29"/>
      <c r="I41" s="29"/>
      <c r="J41" s="29"/>
      <c r="K41" s="29"/>
      <c r="L41" s="29"/>
      <c r="M41" s="29"/>
      <c r="N41" s="29"/>
      <c r="O41" s="29"/>
      <c r="P41" s="151"/>
      <c r="Q41" s="29"/>
      <c r="R41" s="151"/>
      <c r="S41" s="29"/>
      <c r="T41" s="29"/>
      <c r="U41" s="29"/>
      <c r="V41" s="29"/>
      <c r="W41" s="29"/>
      <c r="X41" s="29"/>
      <c r="Y41" s="29"/>
      <c r="Z41" s="29"/>
      <c r="AA41" s="29"/>
      <c r="AB41" s="29"/>
      <c r="AC41" s="29"/>
      <c r="AD41" s="29"/>
      <c r="AE41" s="29"/>
      <c r="AF41" s="29"/>
      <c r="AG41" s="29"/>
      <c r="AH41" s="29"/>
      <c r="AI41" s="29"/>
      <c r="AJ41" s="29"/>
      <c r="AK41" s="29"/>
      <c r="AL41" s="29"/>
      <c r="AM41" s="29"/>
      <c r="AN41" s="151"/>
      <c r="AO41" s="188"/>
      <c r="AP41" s="151"/>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151"/>
      <c r="CM41" s="151"/>
      <c r="CN41" s="151"/>
      <c r="CO41" s="151"/>
      <c r="CP41" s="151"/>
      <c r="CQ41" s="151"/>
      <c r="CR41" s="151"/>
      <c r="CS41" s="151"/>
      <c r="CT41" s="151"/>
      <c r="CU41" s="29"/>
      <c r="CV41" s="173"/>
      <c r="CX41" s="29"/>
    </row>
    <row r="42" spans="1:102" ht="18" customHeight="1" thickBot="1" x14ac:dyDescent="0.3">
      <c r="B42" s="15" t="s">
        <v>11</v>
      </c>
      <c r="C42" s="30">
        <f t="shared" ref="C42:F42" si="222">C35+C36+C37+C38+C40+C39</f>
        <v>2428283065.2190714</v>
      </c>
      <c r="D42" s="17">
        <f t="shared" si="222"/>
        <v>3003792118.8757539</v>
      </c>
      <c r="E42" s="17">
        <f t="shared" si="222"/>
        <v>3119581508.5644712</v>
      </c>
      <c r="F42" s="17">
        <f t="shared" si="222"/>
        <v>3429685823.8603606</v>
      </c>
      <c r="G42" s="17">
        <f t="shared" ref="G42:M42" si="223">G35+G36+G37+G38+G40+G39</f>
        <v>3312198793.1757212</v>
      </c>
      <c r="H42" s="17">
        <f t="shared" si="223"/>
        <v>2999825396.3132253</v>
      </c>
      <c r="I42" s="17">
        <f t="shared" si="223"/>
        <v>2586184312.9399199</v>
      </c>
      <c r="J42" s="17">
        <f t="shared" si="223"/>
        <v>2176197533.1870966</v>
      </c>
      <c r="K42" s="17">
        <f t="shared" si="223"/>
        <v>1853078913.6933334</v>
      </c>
      <c r="L42" s="17">
        <f t="shared" si="223"/>
        <v>1939574283.2350323</v>
      </c>
      <c r="M42" s="17">
        <f t="shared" si="223"/>
        <v>1724240247.0399804</v>
      </c>
      <c r="N42" s="17">
        <f t="shared" ref="N42" si="224">N35+N36+N37+N38+N40+N39</f>
        <v>1904572935.3997865</v>
      </c>
      <c r="O42" s="17"/>
      <c r="P42" s="152">
        <f t="shared" ref="P42" si="225">P35+P36+P37+P38+P40+P39</f>
        <v>2324270008.6580648</v>
      </c>
      <c r="Q42" s="17"/>
      <c r="R42" s="170">
        <f t="shared" ref="R42" si="226">R35+R36+R37+R38+R40+R39</f>
        <v>2916110498.1499996</v>
      </c>
      <c r="S42" s="17"/>
      <c r="T42" s="17">
        <f t="shared" ref="T42" si="227">T35+T36+T37+T38+T40+T39</f>
        <v>3260144942.3719354</v>
      </c>
      <c r="U42" s="17"/>
      <c r="V42" s="17">
        <f t="shared" ref="V42:AN42" si="228">V35+V36+V37+V38+V40+V39</f>
        <v>3492693378.0654845</v>
      </c>
      <c r="W42" s="17"/>
      <c r="X42" s="17">
        <f t="shared" ref="X42" si="229">X35+X36+X37+X38+X40+X39</f>
        <v>3476168771.7732143</v>
      </c>
      <c r="Y42" s="17"/>
      <c r="Z42" s="17">
        <f t="shared" ref="Z42" si="230">Z35+Z36+Z37+Z38+Z40+Z39</f>
        <v>3027907445.2758069</v>
      </c>
      <c r="AA42" s="17"/>
      <c r="AB42" s="17">
        <f t="shared" ref="AB42" si="231">AB35+AB36+AB37+AB38+AB40+AB39</f>
        <v>2347050954.7799997</v>
      </c>
      <c r="AC42" s="17"/>
      <c r="AD42" s="17">
        <f t="shared" ref="AD42" si="232">AD35+AD36+AD37+AD38+AD40+AD39</f>
        <v>1913174792.3677418</v>
      </c>
      <c r="AE42" s="17"/>
      <c r="AF42" s="17">
        <f t="shared" ref="AF42" si="233">AF35+AF36+AF37+AF38+AF40+AF39</f>
        <v>1779644100.8899996</v>
      </c>
      <c r="AG42" s="17"/>
      <c r="AH42" s="17">
        <f t="shared" ref="AH42" si="234">AH35+AH36+AH37+AH38+AH40+AH39</f>
        <v>1682648744.6419356</v>
      </c>
      <c r="AI42" s="17"/>
      <c r="AJ42" s="17">
        <f t="shared" ref="AJ42" si="235">AJ35+AJ36+AJ37+AJ38+AJ40+AJ39</f>
        <v>1699664338.5225806</v>
      </c>
      <c r="AK42" s="17"/>
      <c r="AL42" s="17">
        <f t="shared" ref="AL42" si="236">AL35+AL36+AL37+AL38+AL40+AL39</f>
        <v>1875277026.8266664</v>
      </c>
      <c r="AM42" s="17"/>
      <c r="AN42" s="152">
        <f t="shared" si="228"/>
        <v>2388572299.5427718</v>
      </c>
      <c r="AO42" s="152"/>
      <c r="AP42" s="170">
        <f t="shared" ref="AP42" si="237">AP35+AP36+AP37+AP38+AP40+AP39</f>
        <v>3002856584.2666936</v>
      </c>
      <c r="AQ42" s="17"/>
      <c r="AR42" s="17">
        <f t="shared" ref="AR42" si="238">AR35+AR36+AR37+AR38+AR40+AR39</f>
        <v>3360026279.8941498</v>
      </c>
      <c r="AS42" s="17"/>
      <c r="AT42" s="99">
        <f t="shared" ref="AT42:CV42" si="239">AT35+AT36+AT37+AT38+AT40+AT39</f>
        <v>3602183855.9125848</v>
      </c>
      <c r="AU42" s="230"/>
      <c r="AV42" s="99">
        <f t="shared" ref="AV42" si="240">AV35+AV36+AV37+AV38+AV40+AV39</f>
        <v>3582953621.8288398</v>
      </c>
      <c r="AW42" s="230"/>
      <c r="AX42" s="99">
        <f t="shared" ref="AX42" si="241">AX35+AX36+AX37+AX38+AX40+AX39</f>
        <v>3114434960.913857</v>
      </c>
      <c r="AY42" s="230"/>
      <c r="AZ42" s="99">
        <f t="shared" ref="AZ42" si="242">AZ35+AZ36+AZ37+AZ38+AZ40+AZ39</f>
        <v>2411236290.793355</v>
      </c>
      <c r="BA42" s="230"/>
      <c r="BB42" s="99">
        <f t="shared" ref="BB42" si="243">BB35+BB36+BB37+BB38+BB40+BB39</f>
        <v>1967397354.5621529</v>
      </c>
      <c r="BC42" s="230"/>
      <c r="BD42" s="99">
        <f t="shared" ref="BD42" si="244">BD35+BD36+BD37+BD38+BD40+BD39</f>
        <v>1829394143.2305763</v>
      </c>
      <c r="BE42" s="230"/>
      <c r="BF42" s="99">
        <f t="shared" ref="BF42" si="245">BF35+BF36+BF37+BF38+BF40+BF39</f>
        <v>1726570770.0859125</v>
      </c>
      <c r="BG42" s="230"/>
      <c r="BH42" s="99">
        <f t="shared" ref="BH42" si="246">BH35+BH36+BH37+BH38+BH40+BH39</f>
        <v>1746504323.994379</v>
      </c>
      <c r="BI42" s="230"/>
      <c r="BJ42" s="99">
        <f t="shared" ref="BJ42" si="247">BJ35+BJ36+BJ37+BJ38+BJ40+BJ39</f>
        <v>1928817810.3300476</v>
      </c>
      <c r="BK42" s="30">
        <f t="shared" si="239"/>
        <v>4506103647</v>
      </c>
      <c r="BL42" s="99">
        <f t="shared" si="239"/>
        <v>4506103647</v>
      </c>
      <c r="BM42" s="17">
        <f t="shared" si="239"/>
        <v>4506103647</v>
      </c>
      <c r="BN42" s="99">
        <f t="shared" si="239"/>
        <v>5301737450</v>
      </c>
      <c r="BO42" s="99">
        <f t="shared" ref="BO42:BV42" si="248">BO35+BO36+BO37+BO38+BO40+BO39</f>
        <v>5301737450</v>
      </c>
      <c r="BP42" s="99">
        <f t="shared" si="248"/>
        <v>5301737450</v>
      </c>
      <c r="BQ42" s="99">
        <f t="shared" si="248"/>
        <v>2481084179</v>
      </c>
      <c r="BR42" s="99">
        <f t="shared" si="248"/>
        <v>2481084179</v>
      </c>
      <c r="BS42" s="99">
        <f t="shared" si="248"/>
        <v>2481084179</v>
      </c>
      <c r="BT42" s="99">
        <f t="shared" si="248"/>
        <v>2498449236</v>
      </c>
      <c r="BU42" s="99">
        <f t="shared" si="248"/>
        <v>2498449236</v>
      </c>
      <c r="BV42" s="74">
        <f t="shared" si="248"/>
        <v>2498449236</v>
      </c>
      <c r="BW42" s="30">
        <f t="shared" si="239"/>
        <v>0</v>
      </c>
      <c r="BX42" s="17">
        <f t="shared" si="239"/>
        <v>0</v>
      </c>
      <c r="BY42" s="17">
        <f t="shared" si="239"/>
        <v>0</v>
      </c>
      <c r="BZ42" s="17">
        <f t="shared" ref="BZ42:CH42" si="249">BZ35+BZ36+BZ37+BZ38+BZ40+BZ39</f>
        <v>0</v>
      </c>
      <c r="CA42" s="17">
        <f t="shared" si="249"/>
        <v>0</v>
      </c>
      <c r="CB42" s="17">
        <f t="shared" si="249"/>
        <v>0</v>
      </c>
      <c r="CC42" s="17">
        <f t="shared" si="249"/>
        <v>0</v>
      </c>
      <c r="CD42" s="17">
        <f t="shared" si="249"/>
        <v>0</v>
      </c>
      <c r="CE42" s="17">
        <f t="shared" si="249"/>
        <v>0</v>
      </c>
      <c r="CF42" s="17">
        <f t="shared" si="249"/>
        <v>0</v>
      </c>
      <c r="CG42" s="17">
        <f t="shared" si="249"/>
        <v>0</v>
      </c>
      <c r="CH42" s="74">
        <f t="shared" si="249"/>
        <v>0</v>
      </c>
      <c r="CI42" s="98">
        <f t="shared" si="239"/>
        <v>5343906488.7527046</v>
      </c>
      <c r="CJ42" s="17">
        <f t="shared" si="239"/>
        <v>5655504810.9651718</v>
      </c>
      <c r="CK42" s="17">
        <f t="shared" si="239"/>
        <v>5891368986.3992853</v>
      </c>
      <c r="CL42" s="170">
        <f t="shared" si="239"/>
        <v>6579233898.9801874</v>
      </c>
      <c r="CM42" s="170">
        <f t="shared" ref="CM42:CT42" si="250">CM35+CM36+CM37+CM38+CM40+CM39</f>
        <v>6468331411.0550652</v>
      </c>
      <c r="CN42" s="170">
        <f t="shared" si="250"/>
        <v>6197415101.708746</v>
      </c>
      <c r="CO42" s="170">
        <f t="shared" si="250"/>
        <v>4205811135.3796444</v>
      </c>
      <c r="CP42" s="170">
        <f t="shared" si="250"/>
        <v>3824063567.5667257</v>
      </c>
      <c r="CQ42" s="170">
        <f t="shared" si="250"/>
        <v>3869438402.2649007</v>
      </c>
      <c r="CR42" s="170">
        <f t="shared" si="250"/>
        <v>3801995617.9989209</v>
      </c>
      <c r="CS42" s="170">
        <f t="shared" si="250"/>
        <v>3800404145.5999727</v>
      </c>
      <c r="CT42" s="170">
        <f t="shared" si="250"/>
        <v>3863428561.6617842</v>
      </c>
      <c r="CU42" s="109">
        <f t="shared" si="239"/>
        <v>4952133668.0407944</v>
      </c>
      <c r="CV42" s="181">
        <f t="shared" si="239"/>
        <v>0</v>
      </c>
      <c r="CX42" s="109">
        <f t="shared" ref="CX42" si="251">CX35+CX36+CX37+CX38+CX40+CX39</f>
        <v>4952133668.0407944</v>
      </c>
    </row>
    <row r="43" spans="1:102" ht="18" customHeight="1" x14ac:dyDescent="0.25">
      <c r="C43" s="164"/>
      <c r="D43" s="164"/>
      <c r="E43" s="164"/>
      <c r="F43" s="164"/>
      <c r="G43" s="164"/>
      <c r="H43" s="164"/>
      <c r="I43" s="164"/>
      <c r="J43" s="164"/>
      <c r="K43" s="164"/>
      <c r="L43" s="164"/>
      <c r="M43" s="164"/>
      <c r="N43" s="164"/>
    </row>
    <row r="44" spans="1:102" ht="18" customHeight="1" x14ac:dyDescent="0.25">
      <c r="C44" s="192"/>
      <c r="D44" s="192"/>
      <c r="E44" s="192"/>
      <c r="F44" s="192"/>
      <c r="G44" s="192"/>
      <c r="H44" s="192"/>
      <c r="I44" s="192"/>
      <c r="J44" s="192"/>
      <c r="K44" s="192"/>
      <c r="L44" s="192"/>
      <c r="M44" s="192"/>
      <c r="N44" s="192"/>
      <c r="P44" s="151"/>
      <c r="R44" s="151"/>
      <c r="T44" s="151"/>
      <c r="V44" s="151"/>
      <c r="X44" s="151"/>
      <c r="Z44" s="151"/>
      <c r="AB44" s="151"/>
      <c r="AD44" s="151"/>
      <c r="AF44" s="151"/>
      <c r="AH44" s="151"/>
      <c r="AJ44" s="151"/>
      <c r="AL44" s="151"/>
    </row>
    <row r="45" spans="1:102" ht="18" customHeight="1" x14ac:dyDescent="0.25">
      <c r="C45" s="250"/>
      <c r="P45" s="192"/>
      <c r="R45" s="192"/>
      <c r="T45" s="192"/>
      <c r="V45" s="192"/>
      <c r="X45" s="192"/>
      <c r="Z45" s="192"/>
      <c r="AB45" s="192"/>
      <c r="AD45" s="192"/>
      <c r="AF45" s="192"/>
      <c r="AH45" s="192"/>
      <c r="AJ45" s="192"/>
      <c r="AL45" s="192"/>
    </row>
    <row r="46" spans="1:102" ht="18" customHeight="1" x14ac:dyDescent="0.25">
      <c r="C46" s="164"/>
      <c r="D46" s="164"/>
      <c r="E46" s="164"/>
      <c r="F46" s="164"/>
      <c r="G46" s="164"/>
      <c r="H46" s="164"/>
      <c r="I46" s="164"/>
      <c r="J46" s="164"/>
      <c r="K46" s="164"/>
      <c r="L46" s="164"/>
      <c r="M46" s="164"/>
      <c r="N46" s="164"/>
      <c r="P46" s="192"/>
      <c r="R46" s="192"/>
      <c r="T46" s="192"/>
      <c r="V46" s="192"/>
      <c r="X46" s="192"/>
      <c r="Z46" s="192"/>
      <c r="AB46" s="192"/>
      <c r="AD46" s="192"/>
      <c r="AF46" s="192"/>
      <c r="AH46" s="192"/>
      <c r="AJ46" s="192"/>
      <c r="AL46" s="192"/>
    </row>
    <row r="47" spans="1:102" ht="18" customHeight="1" x14ac:dyDescent="0.25">
      <c r="C47" s="192"/>
      <c r="P47" s="251"/>
    </row>
    <row r="48" spans="1:102" ht="18" customHeight="1" x14ac:dyDescent="0.25">
      <c r="C48" s="192"/>
      <c r="D48" s="164"/>
      <c r="P48" s="251"/>
    </row>
    <row r="49" spans="3:17" ht="18" customHeight="1" x14ac:dyDescent="0.25">
      <c r="C49" s="250"/>
      <c r="P49" s="251"/>
    </row>
    <row r="50" spans="3:17" ht="18" customHeight="1" x14ac:dyDescent="0.25">
      <c r="D50" s="252"/>
      <c r="Q50" s="251"/>
    </row>
    <row r="51" spans="3:17" ht="18" customHeight="1" x14ac:dyDescent="0.25">
      <c r="Q51" s="251"/>
    </row>
    <row r="52" spans="3:17" ht="18" customHeight="1" x14ac:dyDescent="0.25">
      <c r="Q52" s="251"/>
    </row>
    <row r="53" spans="3:17" ht="18" customHeight="1" x14ac:dyDescent="0.25">
      <c r="Q53" s="251"/>
    </row>
  </sheetData>
  <mergeCells count="18">
    <mergeCell ref="CX1:CX2"/>
    <mergeCell ref="BW33:CH33"/>
    <mergeCell ref="CX33:CX34"/>
    <mergeCell ref="AM1:BJ1"/>
    <mergeCell ref="AM33:BJ33"/>
    <mergeCell ref="BK1:BV1"/>
    <mergeCell ref="BK33:BV33"/>
    <mergeCell ref="CI33:CT33"/>
    <mergeCell ref="CI1:CT1"/>
    <mergeCell ref="O1:AL1"/>
    <mergeCell ref="O33:AL33"/>
    <mergeCell ref="BW1:CH1"/>
    <mergeCell ref="A1:A2"/>
    <mergeCell ref="B1:B2"/>
    <mergeCell ref="A33:A34"/>
    <mergeCell ref="B33:B34"/>
    <mergeCell ref="C1:N1"/>
    <mergeCell ref="C33:M33"/>
  </mergeCells>
  <pageMargins left="0.7" right="0.7" top="0.75" bottom="0.75" header="0.3" footer="0.3"/>
  <pageSetup orientation="portrait" r:id="rId1"/>
  <ignoredErrors>
    <ignoredError sqref="CX3:CX29 AT3:AT29 CU35:CX42 AM35:AT42 C4:N27 C35:V42 V3 O3:T5 U4:V5 O14:T17 O19:W29 W3:W5 C31:T31 CI35:CL42 CI4:CK29 CI3:CK3 CL4:CL29 CL3:CM3 CM9:CM29 CU31:CX31 CU3:CU29 Y19:Y29 Y3:Y5 AA19:AA29 AA3:AA5 AC19:AC29 AC3:AC5 AE19:AE29 AE3:AE5 AG19:AG29 AG3:AG5 AI19:AI29 AI3:AI5 AK19:AK29 AK3:AK5 C29:N29" evalError="1"/>
    <ignoredError sqref="AQ3:AS29 AP3:AP29 AM3:AM29 O13:T13 O18:T18 AN17:AO17 AN18:AN29 AN3:AN16 AO18:AO29 AO3:AO16 O6:T6 O7:T7 O8:T8 O9:T9 O10:T10 O11:T11 O12:T12 U6:U18 W6:W18 V17 V16 V15 V14 V18 V6:V13 Y6:Y18 AA6:AA18 AC6:AC18 AE6:AE18 AG6:AG18 AI6:AI18 AK6:AK18 AX3 AZ3 BJ3 AX4:AX29 AZ4:AZ29 BJ4:BJ29 BH4:BH29 BF4:BF29 BD4:BD29 BB4:BB29 BH3 BF3 BD3 BB3 AV3 AV4:AV29" evalError="1" formula="1"/>
    <ignoredError sqref="BA4:BA29 BA3 BC3 BE3 BG3 BI3 BC4:BC29 BE4:BE29 BG4:BG29 BI4:BI29 AY3:AY29 AU3 AU4:AU29 AW4:AW29 AW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19FE3A0DFBDDF4B86E3D79E9FDBE029" ma:contentTypeVersion="12" ma:contentTypeDescription="Create a new document." ma:contentTypeScope="" ma:versionID="636116d494b7844907ad678f378603b0">
  <xsd:schema xmlns:xsd="http://www.w3.org/2001/XMLSchema" xmlns:xs="http://www.w3.org/2001/XMLSchema" xmlns:p="http://schemas.microsoft.com/office/2006/metadata/properties" xmlns:ns3="058e8728-260f-4dfb-8787-4ebe17203182" xmlns:ns4="63f065d3-f48e-4d2d-a5d5-b4becdeb24fc" targetNamespace="http://schemas.microsoft.com/office/2006/metadata/properties" ma:root="true" ma:fieldsID="5350d409667bd418b345fd2804590eb9" ns3:_="" ns4:_="">
    <xsd:import namespace="058e8728-260f-4dfb-8787-4ebe17203182"/>
    <xsd:import namespace="63f065d3-f48e-4d2d-a5d5-b4becdeb24f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8e8728-260f-4dfb-8787-4ebe172031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f065d3-f48e-4d2d-a5d5-b4becdeb24f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09BB8D-4731-4C77-B4FD-B668956B0EBD}">
  <ds:schemaRefs>
    <ds:schemaRef ds:uri="http://schemas.openxmlformats.org/package/2006/metadata/core-properties"/>
    <ds:schemaRef ds:uri="http://purl.org/dc/dcmitype/"/>
    <ds:schemaRef ds:uri="http://purl.org/dc/elements/1.1/"/>
    <ds:schemaRef ds:uri="http://purl.org/dc/terms/"/>
    <ds:schemaRef ds:uri="http://schemas.microsoft.com/office/2006/metadata/properties"/>
    <ds:schemaRef ds:uri="63f065d3-f48e-4d2d-a5d5-b4becdeb24fc"/>
    <ds:schemaRef ds:uri="http://schemas.microsoft.com/office/2006/documentManagement/types"/>
    <ds:schemaRef ds:uri="http://schemas.microsoft.com/office/infopath/2007/PartnerControls"/>
    <ds:schemaRef ds:uri="058e8728-260f-4dfb-8787-4ebe17203182"/>
    <ds:schemaRef ds:uri="http://www.w3.org/XML/1998/namespace"/>
  </ds:schemaRefs>
</ds:datastoreItem>
</file>

<file path=customXml/itemProps2.xml><?xml version="1.0" encoding="utf-8"?>
<ds:datastoreItem xmlns:ds="http://schemas.openxmlformats.org/officeDocument/2006/customXml" ds:itemID="{3AD2CFF8-22B5-47DF-BFE5-26D65D926B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8e8728-260f-4dfb-8787-4ebe17203182"/>
    <ds:schemaRef ds:uri="63f065d3-f48e-4d2d-a5d5-b4becdeb24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E75776-08F6-46F4-B535-F18DC8377F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1 Entry Historic Flows</vt:lpstr>
      <vt:lpstr>2. Forecast Normalisation</vt:lpstr>
      <vt:lpstr>3. Utilisation Factor</vt:lpstr>
      <vt:lpstr>4. Future Sold inc EC</vt:lpstr>
      <vt:lpstr>5. PARCA</vt:lpstr>
      <vt:lpstr>Entry FCC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Bayliss, Dave A</dc:creator>
  <cp:lastModifiedBy>Johnson, Laura</cp:lastModifiedBy>
  <dcterms:created xsi:type="dcterms:W3CDTF">2021-01-21T10:24:13Z</dcterms:created>
  <dcterms:modified xsi:type="dcterms:W3CDTF">2021-03-15T20:30:43Z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0x010100719FE3A0DFBDDF4B86E3D79E9FDBE029</vt:lpwstr>
  </property>
</Properties>
</file>